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codeName="ThisWorkbook" autoCompressPictures="0"/>
  <bookViews>
    <workbookView xWindow="0" yWindow="0" windowWidth="15360" windowHeight="7840" tabRatio="808"/>
  </bookViews>
  <sheets>
    <sheet name="Inicio" sheetId="38" r:id="rId1"/>
    <sheet name="Supuestos" sheetId="31" r:id="rId2"/>
    <sheet name="1) Diabetes +1 complicacion" sheetId="33" r:id="rId3"/>
    <sheet name="Resultados 1" sheetId="35" r:id="rId4"/>
    <sheet name="2) Diabetes sin complicaciones" sheetId="34" r:id="rId5"/>
    <sheet name="Resultados 2" sheetId="32" r:id="rId6"/>
    <sheet name="3) DIabetes + varias c." sheetId="36" r:id="rId7"/>
    <sheet name="Resultados 3" sheetId="37" r:id="rId8"/>
  </sheets>
  <definedNames>
    <definedName name="_ftn1" localSheetId="0">Inicio!$E$11</definedName>
    <definedName name="_ftnref1" localSheetId="0">Inicio!$E$8</definedName>
    <definedName name="AÑOBASE">#REF!</definedName>
    <definedName name="CostoMedDiabetes">#REF!</definedName>
    <definedName name="DISANOTRAT">#REF!</definedName>
    <definedName name="DISATRAT">#REF!</definedName>
    <definedName name="DisHipNoTrat">#REF!</definedName>
    <definedName name="DisHipTrat">#REF!</definedName>
    <definedName name="DMINCHOMBRES">#REF!</definedName>
    <definedName name="DMINCMUJ">#REF!</definedName>
    <definedName name="EVIDAH">#REF!</definedName>
    <definedName name="EVIDAM">#REF!</definedName>
    <definedName name="HLIB">#REF!</definedName>
    <definedName name="HOMBRES">#REF!</definedName>
    <definedName name="horasanio">#REF!</definedName>
    <definedName name="HTRAB">#REF!</definedName>
    <definedName name="INCATEN">#REF!</definedName>
    <definedName name="INCINFORMAL">#REF!</definedName>
    <definedName name="INCSAL">#REF!</definedName>
    <definedName name="INGINFORMAL">#REF!</definedName>
    <definedName name="MUJERES">#REF!</definedName>
    <definedName name="NTDiab">#REF!</definedName>
    <definedName name="NTec">#REF!</definedName>
    <definedName name="NTHIP">#REF!</definedName>
    <definedName name="poblacion2010">#REF!</definedName>
    <definedName name="poblacion2011">#REF!</definedName>
    <definedName name="poblacion2012">#REF!</definedName>
    <definedName name="PREVDIABETES">#REF!</definedName>
    <definedName name="SALARIO">#REF!</definedName>
    <definedName name="SALARIOBASE2013">#REF!</definedName>
    <definedName name="TASADESCUENTO">#REF!</definedName>
    <definedName name="Tdiabpriv">#REF!</definedName>
    <definedName name="Tdiabpub">#REF!</definedName>
    <definedName name="Tecpriv">#REF!</definedName>
    <definedName name="Tecpub">#REF!</definedName>
    <definedName name="Thippriv">#REF!</definedName>
    <definedName name="Thippub">#REF!</definedName>
    <definedName name="TINCSAL">#REF!</definedName>
    <definedName name="TRATIMSS">#REF!</definedName>
    <definedName name="TRATISSSTE">#REF!</definedName>
    <definedName name="VALORHORA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83" i="36" l="1"/>
  <c r="T82" i="36"/>
  <c r="T81" i="36"/>
  <c r="T80" i="36"/>
  <c r="T79" i="36"/>
  <c r="T78" i="36"/>
  <c r="T77" i="36"/>
  <c r="T76" i="36"/>
  <c r="T75" i="36"/>
  <c r="T74" i="36"/>
  <c r="T73" i="36"/>
  <c r="T72" i="36"/>
  <c r="T71" i="36"/>
  <c r="T70" i="36"/>
  <c r="T69" i="36"/>
  <c r="T68" i="36"/>
  <c r="T67" i="36"/>
  <c r="T66" i="36"/>
  <c r="T65" i="36"/>
  <c r="T64" i="36"/>
  <c r="T63" i="36"/>
  <c r="T62" i="36"/>
  <c r="T61" i="36"/>
  <c r="T60" i="36"/>
  <c r="T59" i="36"/>
  <c r="T58" i="36"/>
  <c r="T57" i="36"/>
  <c r="T56" i="36"/>
  <c r="T55" i="36"/>
  <c r="T54" i="36"/>
  <c r="T53" i="36"/>
  <c r="T52" i="36"/>
  <c r="T51" i="36"/>
  <c r="T50" i="36"/>
  <c r="T49" i="36"/>
  <c r="T48" i="36"/>
  <c r="T47" i="36"/>
  <c r="T46" i="36"/>
  <c r="T45" i="36"/>
  <c r="T44" i="36"/>
  <c r="T43" i="36"/>
  <c r="T42" i="36"/>
  <c r="T41" i="36"/>
  <c r="T40" i="36"/>
  <c r="T39" i="36"/>
  <c r="T38" i="36"/>
  <c r="T37" i="36"/>
  <c r="T36" i="36"/>
  <c r="T35" i="36"/>
  <c r="T34" i="36"/>
  <c r="T33" i="36"/>
  <c r="T32" i="36"/>
  <c r="T31" i="36"/>
  <c r="T30" i="36"/>
  <c r="T29" i="36"/>
  <c r="T28" i="36"/>
  <c r="T27" i="36"/>
  <c r="T26" i="36"/>
  <c r="T25" i="36"/>
  <c r="T24" i="36"/>
  <c r="T23" i="36"/>
  <c r="T22" i="36"/>
  <c r="T21" i="36"/>
  <c r="T20" i="36"/>
  <c r="T19" i="36"/>
  <c r="T18" i="36"/>
  <c r="T17" i="36"/>
  <c r="T16" i="36"/>
  <c r="T15" i="36"/>
  <c r="T14" i="36"/>
  <c r="T13" i="36"/>
  <c r="T12" i="36"/>
  <c r="T11" i="36"/>
  <c r="T10" i="36"/>
  <c r="T9" i="36"/>
  <c r="T8" i="36"/>
  <c r="T7" i="36"/>
  <c r="T6" i="36"/>
  <c r="Q7" i="34"/>
  <c r="Q8" i="34"/>
  <c r="Q9" i="34"/>
  <c r="Q10" i="34"/>
  <c r="Q11" i="34"/>
  <c r="Q12" i="34"/>
  <c r="Q13" i="34"/>
  <c r="Q14" i="34"/>
  <c r="Q15" i="34"/>
  <c r="Q16" i="34"/>
  <c r="Q17" i="34"/>
  <c r="Q18" i="34"/>
  <c r="Q19" i="34"/>
  <c r="Q20" i="34"/>
  <c r="Q21" i="34"/>
  <c r="Q22" i="34"/>
  <c r="Q23" i="34"/>
  <c r="Q24" i="34"/>
  <c r="Q25" i="34"/>
  <c r="Q26" i="34"/>
  <c r="Q27" i="34"/>
  <c r="Q28" i="34"/>
  <c r="Q29" i="34"/>
  <c r="Q30" i="34"/>
  <c r="Q31" i="34"/>
  <c r="Q32" i="34"/>
  <c r="Q33" i="34"/>
  <c r="Q34" i="34"/>
  <c r="Q35" i="34"/>
  <c r="Q36" i="34"/>
  <c r="Q37" i="34"/>
  <c r="Q38" i="34"/>
  <c r="Q39" i="34"/>
  <c r="Q40" i="34"/>
  <c r="Q41" i="34"/>
  <c r="Q42" i="34"/>
  <c r="Q43" i="34"/>
  <c r="Q44" i="34"/>
  <c r="Q45" i="34"/>
  <c r="Q46" i="34"/>
  <c r="Q47" i="34"/>
  <c r="Q48" i="34"/>
  <c r="Q49" i="34"/>
  <c r="Q50" i="34"/>
  <c r="Q51" i="34"/>
  <c r="Q52" i="34"/>
  <c r="Q53" i="34"/>
  <c r="Q54" i="34"/>
  <c r="Q55" i="34"/>
  <c r="Q56" i="34"/>
  <c r="Q57" i="34"/>
  <c r="Q58" i="34"/>
  <c r="Q59" i="34"/>
  <c r="Q60" i="34"/>
  <c r="Q61" i="34"/>
  <c r="Q62" i="34"/>
  <c r="Q63" i="34"/>
  <c r="Q64" i="34"/>
  <c r="Q65" i="34"/>
  <c r="Q66" i="34"/>
  <c r="Q67" i="34"/>
  <c r="Q68" i="34"/>
  <c r="Q69" i="34"/>
  <c r="Q70" i="34"/>
  <c r="Q71" i="34"/>
  <c r="Q72" i="34"/>
  <c r="Q73" i="34"/>
  <c r="Q74" i="34"/>
  <c r="Q75" i="34"/>
  <c r="Q76" i="34"/>
  <c r="Q77" i="34"/>
  <c r="Q78" i="34"/>
  <c r="Q79" i="34"/>
  <c r="Q80" i="34"/>
  <c r="Q81" i="34"/>
  <c r="Q82" i="34"/>
  <c r="Q83" i="34"/>
  <c r="Q6" i="34"/>
  <c r="S7" i="33"/>
  <c r="S8" i="33"/>
  <c r="S9" i="33"/>
  <c r="S10" i="33"/>
  <c r="S11" i="33"/>
  <c r="S12" i="33"/>
  <c r="S13" i="33"/>
  <c r="S14" i="33"/>
  <c r="S15" i="33"/>
  <c r="S16" i="33"/>
  <c r="S17" i="33"/>
  <c r="S18" i="33"/>
  <c r="S19" i="33"/>
  <c r="S20" i="33"/>
  <c r="S21" i="33"/>
  <c r="S22" i="33"/>
  <c r="S23" i="33"/>
  <c r="S24" i="33"/>
  <c r="S25" i="33"/>
  <c r="S26" i="33"/>
  <c r="S27" i="33"/>
  <c r="S28" i="33"/>
  <c r="S29" i="33"/>
  <c r="S30" i="33"/>
  <c r="S31" i="33"/>
  <c r="S32" i="33"/>
  <c r="S33" i="33"/>
  <c r="S34" i="33"/>
  <c r="S35" i="33"/>
  <c r="S36" i="33"/>
  <c r="S37" i="33"/>
  <c r="S38" i="33"/>
  <c r="S39" i="33"/>
  <c r="S40" i="33"/>
  <c r="S41" i="33"/>
  <c r="S42" i="33"/>
  <c r="S43" i="33"/>
  <c r="S44" i="33"/>
  <c r="S45" i="33"/>
  <c r="S46" i="33"/>
  <c r="S47" i="33"/>
  <c r="S48" i="33"/>
  <c r="S49" i="33"/>
  <c r="S50" i="33"/>
  <c r="S51" i="33"/>
  <c r="S52" i="33"/>
  <c r="S53" i="33"/>
  <c r="S54" i="33"/>
  <c r="S55" i="33"/>
  <c r="S56" i="33"/>
  <c r="S57" i="33"/>
  <c r="S58" i="33"/>
  <c r="S59" i="33"/>
  <c r="S60" i="33"/>
  <c r="S61" i="33"/>
  <c r="S62" i="33"/>
  <c r="S63" i="33"/>
  <c r="S64" i="33"/>
  <c r="S65" i="33"/>
  <c r="S66" i="33"/>
  <c r="S67" i="33"/>
  <c r="S68" i="33"/>
  <c r="S69" i="33"/>
  <c r="S70" i="33"/>
  <c r="S71" i="33"/>
  <c r="S72" i="33"/>
  <c r="S73" i="33"/>
  <c r="S74" i="33"/>
  <c r="S75" i="33"/>
  <c r="S76" i="33"/>
  <c r="S77" i="33"/>
  <c r="S78" i="33"/>
  <c r="S79" i="33"/>
  <c r="S80" i="33"/>
  <c r="S81" i="33"/>
  <c r="S82" i="33"/>
  <c r="S83" i="33"/>
  <c r="S6" i="33"/>
  <c r="V6" i="33"/>
  <c r="V7" i="33"/>
  <c r="V8" i="33"/>
  <c r="V9" i="33"/>
  <c r="V10" i="33"/>
  <c r="V11" i="33"/>
  <c r="V12" i="33"/>
  <c r="V13" i="33"/>
  <c r="V14" i="33"/>
  <c r="V15" i="33"/>
  <c r="V16" i="33"/>
  <c r="V17" i="33"/>
  <c r="V18" i="33"/>
  <c r="V19" i="33"/>
  <c r="V20" i="33"/>
  <c r="V21" i="33"/>
  <c r="V22" i="33"/>
  <c r="V23" i="33"/>
  <c r="V24" i="33"/>
  <c r="V25" i="33"/>
  <c r="V26" i="33"/>
  <c r="V27" i="33"/>
  <c r="V28" i="33"/>
  <c r="V29" i="33"/>
  <c r="V30" i="33"/>
  <c r="V31" i="33"/>
  <c r="V32" i="33"/>
  <c r="V33" i="33"/>
  <c r="V34" i="33"/>
  <c r="V35" i="33"/>
  <c r="V36" i="33"/>
  <c r="V37" i="33"/>
  <c r="V38" i="33"/>
  <c r="V39" i="33"/>
  <c r="V40" i="33"/>
  <c r="V41" i="33"/>
  <c r="V42" i="33"/>
  <c r="V43" i="33"/>
  <c r="V44" i="33"/>
  <c r="V45" i="33"/>
  <c r="V46" i="33"/>
  <c r="V47" i="33"/>
  <c r="V48" i="33"/>
  <c r="V49" i="33"/>
  <c r="V50" i="33"/>
  <c r="V51" i="33"/>
  <c r="V52" i="33"/>
  <c r="V53" i="33"/>
  <c r="V54" i="33"/>
  <c r="V55" i="33"/>
  <c r="V56" i="33"/>
  <c r="V57" i="33"/>
  <c r="V58" i="33"/>
  <c r="V59" i="33"/>
  <c r="V60" i="33"/>
  <c r="V61" i="33"/>
  <c r="V62" i="33"/>
  <c r="V63" i="33"/>
  <c r="V64" i="33"/>
  <c r="V65" i="33"/>
  <c r="V66" i="33"/>
  <c r="V67" i="33"/>
  <c r="V68" i="33"/>
  <c r="V69" i="33"/>
  <c r="V70" i="33"/>
  <c r="V71" i="33"/>
  <c r="V72" i="33"/>
  <c r="V73" i="33"/>
  <c r="V74" i="33"/>
  <c r="V75" i="33"/>
  <c r="V76" i="33"/>
  <c r="V77" i="33"/>
  <c r="V78" i="33"/>
  <c r="V79" i="33"/>
  <c r="V80" i="33"/>
  <c r="V81" i="33"/>
  <c r="V82" i="33"/>
  <c r="V83" i="33"/>
  <c r="V85" i="33"/>
  <c r="W6" i="36"/>
  <c r="W7" i="36"/>
  <c r="W8" i="36"/>
  <c r="W9" i="36"/>
  <c r="W10" i="36"/>
  <c r="W11" i="36"/>
  <c r="W12" i="36"/>
  <c r="W13" i="36"/>
  <c r="W14" i="36"/>
  <c r="W15" i="36"/>
  <c r="W16" i="36"/>
  <c r="W17" i="36"/>
  <c r="W18" i="36"/>
  <c r="W19" i="36"/>
  <c r="W20" i="36"/>
  <c r="W21" i="36"/>
  <c r="W22" i="36"/>
  <c r="W23" i="36"/>
  <c r="W24" i="36"/>
  <c r="W25" i="36"/>
  <c r="W26" i="36"/>
  <c r="W27" i="36"/>
  <c r="W28" i="36"/>
  <c r="W29" i="36"/>
  <c r="W30" i="36"/>
  <c r="W31" i="36"/>
  <c r="W32" i="36"/>
  <c r="W33" i="36"/>
  <c r="W34" i="36"/>
  <c r="W35" i="36"/>
  <c r="W36" i="36"/>
  <c r="W37" i="36"/>
  <c r="W38" i="36"/>
  <c r="W39" i="36"/>
  <c r="W40" i="36"/>
  <c r="W41" i="36"/>
  <c r="W42" i="36"/>
  <c r="W43" i="36"/>
  <c r="W44" i="36"/>
  <c r="W45" i="36"/>
  <c r="W46" i="36"/>
  <c r="W47" i="36"/>
  <c r="W48" i="36"/>
  <c r="W49" i="36"/>
  <c r="W50" i="36"/>
  <c r="W51" i="36"/>
  <c r="W52" i="36"/>
  <c r="W53" i="36"/>
  <c r="W54" i="36"/>
  <c r="W55" i="36"/>
  <c r="W56" i="36"/>
  <c r="W57" i="36"/>
  <c r="W58" i="36"/>
  <c r="W59" i="36"/>
  <c r="W60" i="36"/>
  <c r="W61" i="36"/>
  <c r="W62" i="36"/>
  <c r="W63" i="36"/>
  <c r="W64" i="36"/>
  <c r="W65" i="36"/>
  <c r="W66" i="36"/>
  <c r="W67" i="36"/>
  <c r="W68" i="36"/>
  <c r="W69" i="36"/>
  <c r="W70" i="36"/>
  <c r="W71" i="36"/>
  <c r="W72" i="36"/>
  <c r="W73" i="36"/>
  <c r="W74" i="36"/>
  <c r="W75" i="36"/>
  <c r="W76" i="36"/>
  <c r="W77" i="36"/>
  <c r="W78" i="36"/>
  <c r="W79" i="36"/>
  <c r="W80" i="36"/>
  <c r="W81" i="36"/>
  <c r="W82" i="36"/>
  <c r="W83" i="36"/>
  <c r="W85" i="36"/>
  <c r="R14" i="31"/>
  <c r="C6" i="34"/>
  <c r="E6" i="34"/>
  <c r="R27" i="31"/>
  <c r="D6" i="34"/>
  <c r="F6" i="34"/>
  <c r="T49" i="31"/>
  <c r="K6" i="34"/>
  <c r="U46" i="31"/>
  <c r="C7" i="34"/>
  <c r="E7" i="34"/>
  <c r="C8" i="34"/>
  <c r="E8" i="34"/>
  <c r="D8" i="34"/>
  <c r="K8" i="34"/>
  <c r="C9" i="34"/>
  <c r="E9" i="34"/>
  <c r="D9" i="34"/>
  <c r="F9" i="34"/>
  <c r="K9" i="34"/>
  <c r="L9" i="34"/>
  <c r="M9" i="34"/>
  <c r="N9" i="34"/>
  <c r="O9" i="34"/>
  <c r="C10" i="34"/>
  <c r="E10" i="34"/>
  <c r="D10" i="34"/>
  <c r="F10" i="34"/>
  <c r="K10" i="34"/>
  <c r="C11" i="34"/>
  <c r="E11" i="34"/>
  <c r="D11" i="34"/>
  <c r="F11" i="34"/>
  <c r="K11" i="34"/>
  <c r="L11" i="34"/>
  <c r="M11" i="34"/>
  <c r="N11" i="34"/>
  <c r="O11" i="34"/>
  <c r="C12" i="34"/>
  <c r="E12" i="34"/>
  <c r="D12" i="34"/>
  <c r="K12" i="34"/>
  <c r="C13" i="34"/>
  <c r="E13" i="34"/>
  <c r="D13" i="34"/>
  <c r="F13" i="34"/>
  <c r="K13" i="34"/>
  <c r="L13" i="34"/>
  <c r="M13" i="34"/>
  <c r="N13" i="34"/>
  <c r="O13" i="34"/>
  <c r="C14" i="34"/>
  <c r="E14" i="34"/>
  <c r="D14" i="34"/>
  <c r="F14" i="34"/>
  <c r="K14" i="34"/>
  <c r="C15" i="34"/>
  <c r="E15" i="34"/>
  <c r="D15" i="34"/>
  <c r="F15" i="34"/>
  <c r="K15" i="34"/>
  <c r="L15" i="34"/>
  <c r="M15" i="34"/>
  <c r="N15" i="34"/>
  <c r="O15" i="34"/>
  <c r="J46" i="31"/>
  <c r="W6" i="33"/>
  <c r="X6" i="33"/>
  <c r="C27" i="31"/>
  <c r="D6" i="33"/>
  <c r="W7" i="33"/>
  <c r="X7" i="33"/>
  <c r="D7" i="33"/>
  <c r="W8" i="33"/>
  <c r="X8" i="33"/>
  <c r="D8" i="33"/>
  <c r="T8" i="33"/>
  <c r="W9" i="33"/>
  <c r="X9" i="33"/>
  <c r="D9" i="33"/>
  <c r="W10" i="33"/>
  <c r="X10" i="33"/>
  <c r="D10" i="33"/>
  <c r="T10" i="33"/>
  <c r="E49" i="31"/>
  <c r="U10" i="33"/>
  <c r="W11" i="33"/>
  <c r="X11" i="33"/>
  <c r="D11" i="33"/>
  <c r="W12" i="33"/>
  <c r="X12" i="33"/>
  <c r="D12" i="33"/>
  <c r="T12" i="33"/>
  <c r="W13" i="33"/>
  <c r="X13" i="33"/>
  <c r="D13" i="33"/>
  <c r="W14" i="33"/>
  <c r="X14" i="33"/>
  <c r="D14" i="33"/>
  <c r="T14" i="33"/>
  <c r="W15" i="33"/>
  <c r="X15" i="33"/>
  <c r="D15" i="33"/>
  <c r="C22" i="31"/>
  <c r="C76" i="33"/>
  <c r="F76" i="33"/>
  <c r="C35" i="31"/>
  <c r="D76" i="33"/>
  <c r="H22" i="31"/>
  <c r="G43" i="31"/>
  <c r="H43" i="31"/>
  <c r="I43" i="31"/>
  <c r="J43" i="31"/>
  <c r="C41" i="31"/>
  <c r="C77" i="33"/>
  <c r="F77" i="33"/>
  <c r="C78" i="33"/>
  <c r="F78" i="33"/>
  <c r="D78" i="33"/>
  <c r="C79" i="33"/>
  <c r="F79" i="33"/>
  <c r="D79" i="33"/>
  <c r="C80" i="33"/>
  <c r="F80" i="33"/>
  <c r="D80" i="33"/>
  <c r="C81" i="33"/>
  <c r="F81" i="33"/>
  <c r="D81" i="33"/>
  <c r="C82" i="33"/>
  <c r="F82" i="33"/>
  <c r="D82" i="33"/>
  <c r="C83" i="33"/>
  <c r="F83" i="33"/>
  <c r="D83" i="33"/>
  <c r="C66" i="33"/>
  <c r="F66" i="33"/>
  <c r="D66" i="33"/>
  <c r="C67" i="33"/>
  <c r="F67" i="33"/>
  <c r="D67" i="33"/>
  <c r="C68" i="33"/>
  <c r="F68" i="33"/>
  <c r="D68" i="33"/>
  <c r="C69" i="33"/>
  <c r="F69" i="33"/>
  <c r="D69" i="33"/>
  <c r="C70" i="33"/>
  <c r="F70" i="33"/>
  <c r="D70" i="33"/>
  <c r="C71" i="33"/>
  <c r="F71" i="33"/>
  <c r="D71" i="33"/>
  <c r="C72" i="33"/>
  <c r="F72" i="33"/>
  <c r="D72" i="33"/>
  <c r="C73" i="33"/>
  <c r="F73" i="33"/>
  <c r="D73" i="33"/>
  <c r="C74" i="33"/>
  <c r="F74" i="33"/>
  <c r="D74" i="33"/>
  <c r="C75" i="33"/>
  <c r="F75" i="33"/>
  <c r="D75" i="33"/>
  <c r="C21" i="31"/>
  <c r="C56" i="33"/>
  <c r="F56" i="33"/>
  <c r="C34" i="31"/>
  <c r="D56" i="33"/>
  <c r="T56" i="33"/>
  <c r="H21" i="31"/>
  <c r="C57" i="33"/>
  <c r="F57" i="33"/>
  <c r="C58" i="33"/>
  <c r="F58" i="33"/>
  <c r="C59" i="33"/>
  <c r="F59" i="33"/>
  <c r="C60" i="33"/>
  <c r="F60" i="33"/>
  <c r="C61" i="33"/>
  <c r="F61" i="33"/>
  <c r="C62" i="33"/>
  <c r="F62" i="33"/>
  <c r="D62" i="33"/>
  <c r="G62" i="33"/>
  <c r="C63" i="33"/>
  <c r="F63" i="33"/>
  <c r="D63" i="33"/>
  <c r="G63" i="33"/>
  <c r="C64" i="33"/>
  <c r="F64" i="33"/>
  <c r="D64" i="33"/>
  <c r="G64" i="33"/>
  <c r="H64" i="33"/>
  <c r="C65" i="33"/>
  <c r="F65" i="33"/>
  <c r="D65" i="33"/>
  <c r="G65" i="33"/>
  <c r="C20" i="31"/>
  <c r="C46" i="33"/>
  <c r="F46" i="33"/>
  <c r="C33" i="31"/>
  <c r="D46" i="33"/>
  <c r="H20" i="31"/>
  <c r="C47" i="33"/>
  <c r="F47" i="33"/>
  <c r="D47" i="33"/>
  <c r="C48" i="33"/>
  <c r="F48" i="33"/>
  <c r="D48" i="33"/>
  <c r="T48" i="33"/>
  <c r="C49" i="33"/>
  <c r="F49" i="33"/>
  <c r="D49" i="33"/>
  <c r="C50" i="33"/>
  <c r="F50" i="33"/>
  <c r="D50" i="33"/>
  <c r="T50" i="33"/>
  <c r="C51" i="33"/>
  <c r="F51" i="33"/>
  <c r="D51" i="33"/>
  <c r="C52" i="33"/>
  <c r="F52" i="33"/>
  <c r="D52" i="33"/>
  <c r="T52" i="33"/>
  <c r="C53" i="33"/>
  <c r="F53" i="33"/>
  <c r="D53" i="33"/>
  <c r="C54" i="33"/>
  <c r="F54" i="33"/>
  <c r="D54" i="33"/>
  <c r="T54" i="33"/>
  <c r="C55" i="33"/>
  <c r="F55" i="33"/>
  <c r="D55" i="33"/>
  <c r="C18" i="31"/>
  <c r="C36" i="33"/>
  <c r="F36" i="33"/>
  <c r="C31" i="31"/>
  <c r="D36" i="33"/>
  <c r="T36" i="33"/>
  <c r="H18" i="31"/>
  <c r="C37" i="33"/>
  <c r="F37" i="33"/>
  <c r="C38" i="33"/>
  <c r="F38" i="33"/>
  <c r="C39" i="33"/>
  <c r="F39" i="33"/>
  <c r="C40" i="33"/>
  <c r="F40" i="33"/>
  <c r="C19" i="31"/>
  <c r="C41" i="33"/>
  <c r="F41" i="33"/>
  <c r="C32" i="31"/>
  <c r="D41" i="33"/>
  <c r="H19" i="31"/>
  <c r="C42" i="33"/>
  <c r="F42" i="33"/>
  <c r="D42" i="33"/>
  <c r="C43" i="33"/>
  <c r="F43" i="33"/>
  <c r="D43" i="33"/>
  <c r="T43" i="33"/>
  <c r="C44" i="33"/>
  <c r="F44" i="33"/>
  <c r="D44" i="33"/>
  <c r="C45" i="33"/>
  <c r="F45" i="33"/>
  <c r="D45" i="33"/>
  <c r="T45" i="33"/>
  <c r="C16" i="31"/>
  <c r="C26" i="33"/>
  <c r="F26" i="33"/>
  <c r="C29" i="31"/>
  <c r="D26" i="33"/>
  <c r="T26" i="33"/>
  <c r="H16" i="31"/>
  <c r="C27" i="33"/>
  <c r="F27" i="33"/>
  <c r="D27" i="33"/>
  <c r="G27" i="33"/>
  <c r="D28" i="33"/>
  <c r="C29" i="33"/>
  <c r="F29" i="33"/>
  <c r="D29" i="33"/>
  <c r="G29" i="33"/>
  <c r="D30" i="33"/>
  <c r="C17" i="31"/>
  <c r="C31" i="33"/>
  <c r="F31" i="33"/>
  <c r="C30" i="31"/>
  <c r="D31" i="33"/>
  <c r="H17" i="31"/>
  <c r="D33" i="33"/>
  <c r="D35" i="33"/>
  <c r="C15" i="31"/>
  <c r="C16" i="33"/>
  <c r="F16" i="33"/>
  <c r="C28" i="31"/>
  <c r="D16" i="33"/>
  <c r="H15" i="31"/>
  <c r="C17" i="33"/>
  <c r="F17" i="33"/>
  <c r="D17" i="33"/>
  <c r="G17" i="33"/>
  <c r="C18" i="33"/>
  <c r="F18" i="33"/>
  <c r="D18" i="33"/>
  <c r="G18" i="33"/>
  <c r="C19" i="33"/>
  <c r="F19" i="33"/>
  <c r="D19" i="33"/>
  <c r="G19" i="33"/>
  <c r="C20" i="33"/>
  <c r="F20" i="33"/>
  <c r="D20" i="33"/>
  <c r="G20" i="33"/>
  <c r="C21" i="33"/>
  <c r="F21" i="33"/>
  <c r="D21" i="33"/>
  <c r="C22" i="33"/>
  <c r="F22" i="33"/>
  <c r="D22" i="33"/>
  <c r="C23" i="33"/>
  <c r="F23" i="33"/>
  <c r="D23" i="33"/>
  <c r="C24" i="33"/>
  <c r="F24" i="33"/>
  <c r="D24" i="33"/>
  <c r="C25" i="33"/>
  <c r="F25" i="33"/>
  <c r="D25" i="33"/>
  <c r="C14" i="31"/>
  <c r="C6" i="33"/>
  <c r="F6" i="33"/>
  <c r="G6" i="33"/>
  <c r="L6" i="33"/>
  <c r="H14" i="31"/>
  <c r="C7" i="33"/>
  <c r="F7" i="33"/>
  <c r="G7" i="33"/>
  <c r="C8" i="33"/>
  <c r="F8" i="33"/>
  <c r="C9" i="33"/>
  <c r="F9" i="33"/>
  <c r="G9" i="33"/>
  <c r="C10" i="33"/>
  <c r="F10" i="33"/>
  <c r="G10" i="33"/>
  <c r="C11" i="33"/>
  <c r="F11" i="33"/>
  <c r="G11" i="33"/>
  <c r="C12" i="33"/>
  <c r="F12" i="33"/>
  <c r="G12" i="33"/>
  <c r="C13" i="33"/>
  <c r="F13" i="33"/>
  <c r="G13" i="33"/>
  <c r="C14" i="33"/>
  <c r="F14" i="33"/>
  <c r="G14" i="33"/>
  <c r="C15" i="33"/>
  <c r="F15" i="33"/>
  <c r="G15" i="33"/>
  <c r="AR17" i="31"/>
  <c r="AR15" i="31"/>
  <c r="AR16" i="31"/>
  <c r="AR18" i="31"/>
  <c r="AR25" i="31"/>
  <c r="E7" i="33"/>
  <c r="E8" i="33"/>
  <c r="E10" i="33"/>
  <c r="E12" i="33"/>
  <c r="E14" i="33"/>
  <c r="E50" i="31"/>
  <c r="E17" i="33"/>
  <c r="E19" i="33"/>
  <c r="E21" i="33"/>
  <c r="E23" i="33"/>
  <c r="E25" i="33"/>
  <c r="E51" i="31"/>
  <c r="E26" i="33"/>
  <c r="E27" i="33"/>
  <c r="E28" i="33"/>
  <c r="E29" i="33"/>
  <c r="E30" i="33"/>
  <c r="E31" i="33"/>
  <c r="E32" i="33"/>
  <c r="E33" i="33"/>
  <c r="E34" i="33"/>
  <c r="E35" i="33"/>
  <c r="E52" i="31"/>
  <c r="E37" i="33"/>
  <c r="E39" i="33"/>
  <c r="E42" i="33"/>
  <c r="E44" i="33"/>
  <c r="E53" i="31"/>
  <c r="E46" i="33"/>
  <c r="E47" i="33"/>
  <c r="E49" i="33"/>
  <c r="E6" i="33"/>
  <c r="H47" i="31"/>
  <c r="F46" i="31"/>
  <c r="F47" i="31"/>
  <c r="Q51" i="33"/>
  <c r="Q52" i="33"/>
  <c r="Q53" i="33"/>
  <c r="Q54" i="33"/>
  <c r="Q55" i="33"/>
  <c r="Q56" i="33"/>
  <c r="Q57" i="33"/>
  <c r="Q58" i="33"/>
  <c r="Q59" i="33"/>
  <c r="Q60" i="33"/>
  <c r="Q61" i="33"/>
  <c r="Q62" i="33"/>
  <c r="Q63" i="33"/>
  <c r="Q64" i="33"/>
  <c r="Q65" i="33"/>
  <c r="Q66" i="33"/>
  <c r="Q67" i="33"/>
  <c r="Q68" i="33"/>
  <c r="Q69" i="33"/>
  <c r="Q70" i="33"/>
  <c r="Q71" i="33"/>
  <c r="Q72" i="33"/>
  <c r="Q73" i="33"/>
  <c r="Q74" i="33"/>
  <c r="Q75" i="33"/>
  <c r="Q76" i="33"/>
  <c r="Q77" i="33"/>
  <c r="Q78" i="33"/>
  <c r="Q79" i="33"/>
  <c r="Q80" i="33"/>
  <c r="Q81" i="33"/>
  <c r="Q82" i="33"/>
  <c r="Q83" i="33"/>
  <c r="AM46" i="31"/>
  <c r="X6" i="36"/>
  <c r="AF27" i="31"/>
  <c r="D6" i="36"/>
  <c r="U6" i="36"/>
  <c r="X7" i="36"/>
  <c r="D7" i="36"/>
  <c r="U7" i="36"/>
  <c r="X8" i="36"/>
  <c r="X9" i="36"/>
  <c r="X10" i="36"/>
  <c r="D10" i="36"/>
  <c r="U10" i="36"/>
  <c r="X11" i="36"/>
  <c r="D11" i="36"/>
  <c r="U11" i="36"/>
  <c r="X12" i="36"/>
  <c r="D12" i="36"/>
  <c r="U12" i="36"/>
  <c r="X13" i="36"/>
  <c r="D13" i="36"/>
  <c r="U13" i="36"/>
  <c r="X14" i="36"/>
  <c r="D14" i="36"/>
  <c r="U14" i="36"/>
  <c r="X15" i="36"/>
  <c r="D15" i="36"/>
  <c r="U15" i="36"/>
  <c r="X16" i="36"/>
  <c r="AF28" i="31"/>
  <c r="D16" i="36"/>
  <c r="U16" i="36"/>
  <c r="X17" i="36"/>
  <c r="D17" i="36"/>
  <c r="U17" i="36"/>
  <c r="X18" i="36"/>
  <c r="D18" i="36"/>
  <c r="U18" i="36"/>
  <c r="X19" i="36"/>
  <c r="D19" i="36"/>
  <c r="U19" i="36"/>
  <c r="X20" i="36"/>
  <c r="D20" i="36"/>
  <c r="U20" i="36"/>
  <c r="X21" i="36"/>
  <c r="D21" i="36"/>
  <c r="U21" i="36"/>
  <c r="X22" i="36"/>
  <c r="D22" i="36"/>
  <c r="U22" i="36"/>
  <c r="X23" i="36"/>
  <c r="D23" i="36"/>
  <c r="U23" i="36"/>
  <c r="X24" i="36"/>
  <c r="D24" i="36"/>
  <c r="U24" i="36"/>
  <c r="X25" i="36"/>
  <c r="D25" i="36"/>
  <c r="U25" i="36"/>
  <c r="X26" i="36"/>
  <c r="AF29" i="31"/>
  <c r="D26" i="36"/>
  <c r="U26" i="36"/>
  <c r="X27" i="36"/>
  <c r="D27" i="36"/>
  <c r="U27" i="36"/>
  <c r="X28" i="36"/>
  <c r="D28" i="36"/>
  <c r="U28" i="36"/>
  <c r="AH51" i="31"/>
  <c r="V28" i="36"/>
  <c r="Y28" i="36"/>
  <c r="X29" i="36"/>
  <c r="D29" i="36"/>
  <c r="U29" i="36"/>
  <c r="X30" i="36"/>
  <c r="D30" i="36"/>
  <c r="U30" i="36"/>
  <c r="V30" i="36"/>
  <c r="Y30" i="36"/>
  <c r="X31" i="36"/>
  <c r="AF30" i="31"/>
  <c r="D31" i="36"/>
  <c r="U31" i="36"/>
  <c r="X32" i="36"/>
  <c r="D32" i="36"/>
  <c r="U32" i="36"/>
  <c r="X33" i="36"/>
  <c r="X34" i="36"/>
  <c r="D34" i="36"/>
  <c r="U34" i="36"/>
  <c r="X35" i="36"/>
  <c r="X36" i="36"/>
  <c r="AF31" i="31"/>
  <c r="D36" i="36"/>
  <c r="U36" i="36"/>
  <c r="X37" i="36"/>
  <c r="D37" i="36"/>
  <c r="U37" i="36"/>
  <c r="X38" i="36"/>
  <c r="D38" i="36"/>
  <c r="U38" i="36"/>
  <c r="X39" i="36"/>
  <c r="D39" i="36"/>
  <c r="U39" i="36"/>
  <c r="AH52" i="31"/>
  <c r="V39" i="36"/>
  <c r="Y39" i="36"/>
  <c r="X40" i="36"/>
  <c r="D40" i="36"/>
  <c r="U40" i="36"/>
  <c r="X41" i="36"/>
  <c r="AF32" i="31"/>
  <c r="D41" i="36"/>
  <c r="U41" i="36"/>
  <c r="V41" i="36"/>
  <c r="X42" i="36"/>
  <c r="D42" i="36"/>
  <c r="U42" i="36"/>
  <c r="X43" i="36"/>
  <c r="X44" i="36"/>
  <c r="D44" i="36"/>
  <c r="U44" i="36"/>
  <c r="X45" i="36"/>
  <c r="X46" i="36"/>
  <c r="AF33" i="31"/>
  <c r="D46" i="36"/>
  <c r="U46" i="36"/>
  <c r="X47" i="36"/>
  <c r="D47" i="36"/>
  <c r="U47" i="36"/>
  <c r="X48" i="36"/>
  <c r="D48" i="36"/>
  <c r="U48" i="36"/>
  <c r="AH53" i="31"/>
  <c r="V48" i="36"/>
  <c r="Y48" i="36"/>
  <c r="X49" i="36"/>
  <c r="D49" i="36"/>
  <c r="U49" i="36"/>
  <c r="X50" i="36"/>
  <c r="D50" i="36"/>
  <c r="U50" i="36"/>
  <c r="V50" i="36"/>
  <c r="Y50" i="36"/>
  <c r="X51" i="36"/>
  <c r="D51" i="36"/>
  <c r="U51" i="36"/>
  <c r="X52" i="36"/>
  <c r="D52" i="36"/>
  <c r="U52" i="36"/>
  <c r="X53" i="36"/>
  <c r="D53" i="36"/>
  <c r="U53" i="36"/>
  <c r="X54" i="36"/>
  <c r="D54" i="36"/>
  <c r="U54" i="36"/>
  <c r="X55" i="36"/>
  <c r="D55" i="36"/>
  <c r="U55" i="36"/>
  <c r="X56" i="36"/>
  <c r="AF34" i="31"/>
  <c r="D56" i="36"/>
  <c r="U56" i="36"/>
  <c r="X57" i="36"/>
  <c r="D57" i="36"/>
  <c r="U57" i="36"/>
  <c r="X58" i="36"/>
  <c r="D58" i="36"/>
  <c r="U58" i="36"/>
  <c r="X59" i="36"/>
  <c r="D59" i="36"/>
  <c r="U59" i="36"/>
  <c r="X60" i="36"/>
  <c r="D60" i="36"/>
  <c r="U60" i="36"/>
  <c r="X61" i="36"/>
  <c r="D61" i="36"/>
  <c r="U61" i="36"/>
  <c r="X62" i="36"/>
  <c r="D62" i="36"/>
  <c r="U62" i="36"/>
  <c r="X63" i="36"/>
  <c r="D63" i="36"/>
  <c r="U63" i="36"/>
  <c r="X64" i="36"/>
  <c r="D64" i="36"/>
  <c r="U64" i="36"/>
  <c r="X65" i="36"/>
  <c r="D65" i="36"/>
  <c r="U65" i="36"/>
  <c r="X66" i="36"/>
  <c r="AF35" i="31"/>
  <c r="D66" i="36"/>
  <c r="U66" i="36"/>
  <c r="X67" i="36"/>
  <c r="D67" i="36"/>
  <c r="U67" i="36"/>
  <c r="X68" i="36"/>
  <c r="D68" i="36"/>
  <c r="U68" i="36"/>
  <c r="X69" i="36"/>
  <c r="D69" i="36"/>
  <c r="U69" i="36"/>
  <c r="X70" i="36"/>
  <c r="D70" i="36"/>
  <c r="U70" i="36"/>
  <c r="X71" i="36"/>
  <c r="D71" i="36"/>
  <c r="U71" i="36"/>
  <c r="X72" i="36"/>
  <c r="D72" i="36"/>
  <c r="U72" i="36"/>
  <c r="X73" i="36"/>
  <c r="D73" i="36"/>
  <c r="U73" i="36"/>
  <c r="V73" i="36"/>
  <c r="Y73" i="36"/>
  <c r="X74" i="36"/>
  <c r="D74" i="36"/>
  <c r="U74" i="36"/>
  <c r="X75" i="36"/>
  <c r="D75" i="36"/>
  <c r="U75" i="36"/>
  <c r="V75" i="36"/>
  <c r="Y75" i="36"/>
  <c r="X76" i="36"/>
  <c r="D76" i="36"/>
  <c r="U76" i="36"/>
  <c r="X77" i="36"/>
  <c r="D77" i="36"/>
  <c r="U77" i="36"/>
  <c r="V77" i="36"/>
  <c r="Y77" i="36"/>
  <c r="X78" i="36"/>
  <c r="D78" i="36"/>
  <c r="U78" i="36"/>
  <c r="X79" i="36"/>
  <c r="D79" i="36"/>
  <c r="U79" i="36"/>
  <c r="V79" i="36"/>
  <c r="Y79" i="36"/>
  <c r="X80" i="36"/>
  <c r="D80" i="36"/>
  <c r="U80" i="36"/>
  <c r="X81" i="36"/>
  <c r="D81" i="36"/>
  <c r="U81" i="36"/>
  <c r="X82" i="36"/>
  <c r="D82" i="36"/>
  <c r="U82" i="36"/>
  <c r="X83" i="36"/>
  <c r="D83" i="36"/>
  <c r="U83" i="36"/>
  <c r="AF14" i="31"/>
  <c r="C6" i="36"/>
  <c r="E6" i="36"/>
  <c r="AK14" i="31"/>
  <c r="AJ43" i="31"/>
  <c r="AK43" i="31"/>
  <c r="AL43" i="31"/>
  <c r="AM43" i="31"/>
  <c r="AF41" i="31"/>
  <c r="C7" i="36"/>
  <c r="E7" i="36"/>
  <c r="F7" i="36"/>
  <c r="G7" i="36"/>
  <c r="C8" i="36"/>
  <c r="E8" i="36"/>
  <c r="C9" i="36"/>
  <c r="E9" i="36"/>
  <c r="C10" i="36"/>
  <c r="E10" i="36"/>
  <c r="F10" i="36"/>
  <c r="G10" i="36"/>
  <c r="C11" i="36"/>
  <c r="E11" i="36"/>
  <c r="F11" i="36"/>
  <c r="G11" i="36"/>
  <c r="C12" i="36"/>
  <c r="E12" i="36"/>
  <c r="F12" i="36"/>
  <c r="G12" i="36"/>
  <c r="C13" i="36"/>
  <c r="E13" i="36"/>
  <c r="F13" i="36"/>
  <c r="G13" i="36"/>
  <c r="J13" i="36"/>
  <c r="C14" i="36"/>
  <c r="E14" i="36"/>
  <c r="F14" i="36"/>
  <c r="G14" i="36"/>
  <c r="C15" i="36"/>
  <c r="E15" i="36"/>
  <c r="F15" i="36"/>
  <c r="G15" i="36"/>
  <c r="AF15" i="31"/>
  <c r="C16" i="36"/>
  <c r="E16" i="36"/>
  <c r="F16" i="36"/>
  <c r="AK15" i="31"/>
  <c r="G16" i="36"/>
  <c r="C17" i="36"/>
  <c r="E17" i="36"/>
  <c r="F17" i="36"/>
  <c r="G17" i="36"/>
  <c r="C18" i="36"/>
  <c r="E18" i="36"/>
  <c r="F18" i="36"/>
  <c r="G18" i="36"/>
  <c r="J18" i="36"/>
  <c r="C19" i="36"/>
  <c r="E19" i="36"/>
  <c r="F19" i="36"/>
  <c r="G19" i="36"/>
  <c r="J19" i="36"/>
  <c r="C20" i="36"/>
  <c r="E20" i="36"/>
  <c r="F20" i="36"/>
  <c r="G20" i="36"/>
  <c r="J20" i="36"/>
  <c r="C21" i="36"/>
  <c r="E21" i="36"/>
  <c r="F21" i="36"/>
  <c r="G21" i="36"/>
  <c r="J21" i="36"/>
  <c r="C22" i="36"/>
  <c r="E22" i="36"/>
  <c r="F22" i="36"/>
  <c r="G22" i="36"/>
  <c r="J22" i="36"/>
  <c r="C23" i="36"/>
  <c r="E23" i="36"/>
  <c r="F23" i="36"/>
  <c r="G23" i="36"/>
  <c r="J23" i="36"/>
  <c r="C24" i="36"/>
  <c r="E24" i="36"/>
  <c r="F24" i="36"/>
  <c r="G24" i="36"/>
  <c r="C25" i="36"/>
  <c r="E25" i="36"/>
  <c r="F25" i="36"/>
  <c r="G25" i="36"/>
  <c r="J25" i="36"/>
  <c r="AF16" i="31"/>
  <c r="C26" i="36"/>
  <c r="E26" i="36"/>
  <c r="F26" i="36"/>
  <c r="AK16" i="31"/>
  <c r="C29" i="36"/>
  <c r="E29" i="36"/>
  <c r="F29" i="36"/>
  <c r="C30" i="36"/>
  <c r="E30" i="36"/>
  <c r="F30" i="36"/>
  <c r="G30" i="36"/>
  <c r="J30" i="36"/>
  <c r="AF17" i="31"/>
  <c r="C31" i="36"/>
  <c r="E31" i="36"/>
  <c r="F31" i="36"/>
  <c r="AK17" i="31"/>
  <c r="G31" i="36"/>
  <c r="J31" i="36"/>
  <c r="C32" i="36"/>
  <c r="E32" i="36"/>
  <c r="F32" i="36"/>
  <c r="G32" i="36"/>
  <c r="J32" i="36"/>
  <c r="C33" i="36"/>
  <c r="E33" i="36"/>
  <c r="C34" i="36"/>
  <c r="E34" i="36"/>
  <c r="F34" i="36"/>
  <c r="G34" i="36"/>
  <c r="C35" i="36"/>
  <c r="E35" i="36"/>
  <c r="AF18" i="31"/>
  <c r="C36" i="36"/>
  <c r="E36" i="36"/>
  <c r="F36" i="36"/>
  <c r="AK18" i="31"/>
  <c r="G36" i="36"/>
  <c r="J36" i="36"/>
  <c r="C39" i="36"/>
  <c r="E39" i="36"/>
  <c r="F39" i="36"/>
  <c r="G39" i="36"/>
  <c r="J39" i="36"/>
  <c r="C40" i="36"/>
  <c r="E40" i="36"/>
  <c r="F40" i="36"/>
  <c r="G40" i="36"/>
  <c r="J40" i="36"/>
  <c r="AF19" i="31"/>
  <c r="C41" i="36"/>
  <c r="E41" i="36"/>
  <c r="F41" i="36"/>
  <c r="AK19" i="31"/>
  <c r="G41" i="36"/>
  <c r="J41" i="36"/>
  <c r="C42" i="36"/>
  <c r="E42" i="36"/>
  <c r="F42" i="36"/>
  <c r="G42" i="36"/>
  <c r="J42" i="36"/>
  <c r="C43" i="36"/>
  <c r="E43" i="36"/>
  <c r="C44" i="36"/>
  <c r="E44" i="36"/>
  <c r="F44" i="36"/>
  <c r="G44" i="36"/>
  <c r="C45" i="36"/>
  <c r="E45" i="36"/>
  <c r="AF20" i="31"/>
  <c r="AK20" i="31"/>
  <c r="C49" i="36"/>
  <c r="E49" i="36"/>
  <c r="F49" i="36"/>
  <c r="C54" i="36"/>
  <c r="E54" i="36"/>
  <c r="F54" i="36"/>
  <c r="G54" i="36"/>
  <c r="J54" i="36"/>
  <c r="AF21" i="31"/>
  <c r="C56" i="36"/>
  <c r="E56" i="36"/>
  <c r="F56" i="36"/>
  <c r="AK21" i="31"/>
  <c r="G56" i="36"/>
  <c r="J56" i="36"/>
  <c r="C57" i="36"/>
  <c r="E57" i="36"/>
  <c r="F57" i="36"/>
  <c r="G57" i="36"/>
  <c r="J57" i="36"/>
  <c r="C58" i="36"/>
  <c r="E58" i="36"/>
  <c r="F58" i="36"/>
  <c r="G58" i="36"/>
  <c r="J58" i="36"/>
  <c r="C59" i="36"/>
  <c r="E59" i="36"/>
  <c r="F59" i="36"/>
  <c r="G59" i="36"/>
  <c r="C60" i="36"/>
  <c r="E60" i="36"/>
  <c r="F60" i="36"/>
  <c r="G60" i="36"/>
  <c r="J60" i="36"/>
  <c r="C61" i="36"/>
  <c r="E61" i="36"/>
  <c r="F61" i="36"/>
  <c r="G61" i="36"/>
  <c r="J61" i="36"/>
  <c r="C62" i="36"/>
  <c r="E62" i="36"/>
  <c r="F62" i="36"/>
  <c r="G62" i="36"/>
  <c r="J62" i="36"/>
  <c r="C63" i="36"/>
  <c r="E63" i="36"/>
  <c r="F63" i="36"/>
  <c r="G63" i="36"/>
  <c r="J63" i="36"/>
  <c r="C64" i="36"/>
  <c r="E64" i="36"/>
  <c r="F64" i="36"/>
  <c r="G64" i="36"/>
  <c r="C65" i="36"/>
  <c r="E65" i="36"/>
  <c r="F65" i="36"/>
  <c r="G65" i="36"/>
  <c r="J65" i="36"/>
  <c r="AF22" i="31"/>
  <c r="AK22" i="31"/>
  <c r="C68" i="36"/>
  <c r="E68" i="36"/>
  <c r="F68" i="36"/>
  <c r="G68" i="36"/>
  <c r="J68" i="36"/>
  <c r="C73" i="36"/>
  <c r="E73" i="36"/>
  <c r="F73" i="36"/>
  <c r="G73" i="36"/>
  <c r="J73" i="36"/>
  <c r="C78" i="36"/>
  <c r="E78" i="36"/>
  <c r="F78" i="36"/>
  <c r="G78" i="36"/>
  <c r="J78" i="36"/>
  <c r="C83" i="36"/>
  <c r="E83" i="36"/>
  <c r="F83" i="36"/>
  <c r="G83" i="36"/>
  <c r="J83" i="36"/>
  <c r="R15" i="31"/>
  <c r="C16" i="34"/>
  <c r="E16" i="34"/>
  <c r="R28" i="31"/>
  <c r="T50" i="31"/>
  <c r="C17" i="34"/>
  <c r="E17" i="34"/>
  <c r="K17" i="34"/>
  <c r="C18" i="34"/>
  <c r="E18" i="34"/>
  <c r="C19" i="34"/>
  <c r="E19" i="34"/>
  <c r="D19" i="34"/>
  <c r="R19" i="34"/>
  <c r="S19" i="34"/>
  <c r="Y46" i="31"/>
  <c r="T19" i="34"/>
  <c r="U19" i="34"/>
  <c r="V19" i="34"/>
  <c r="C20" i="34"/>
  <c r="E20" i="34"/>
  <c r="D20" i="34"/>
  <c r="R20" i="34"/>
  <c r="S20" i="34"/>
  <c r="C21" i="34"/>
  <c r="E21" i="34"/>
  <c r="D21" i="34"/>
  <c r="F21" i="34"/>
  <c r="K21" i="34"/>
  <c r="C22" i="34"/>
  <c r="E22" i="34"/>
  <c r="K22" i="34"/>
  <c r="C23" i="34"/>
  <c r="E23" i="34"/>
  <c r="C24" i="34"/>
  <c r="E24" i="34"/>
  <c r="D24" i="34"/>
  <c r="R24" i="34"/>
  <c r="S24" i="34"/>
  <c r="C25" i="34"/>
  <c r="E25" i="34"/>
  <c r="D25" i="34"/>
  <c r="R25" i="34"/>
  <c r="R16" i="31"/>
  <c r="R29" i="31"/>
  <c r="T51" i="31"/>
  <c r="D27" i="34"/>
  <c r="C28" i="34"/>
  <c r="E28" i="34"/>
  <c r="D30" i="34"/>
  <c r="R17" i="31"/>
  <c r="R30" i="31"/>
  <c r="D31" i="34"/>
  <c r="C32" i="34"/>
  <c r="E32" i="34"/>
  <c r="D32" i="34"/>
  <c r="F32" i="34"/>
  <c r="K32" i="34"/>
  <c r="D33" i="34"/>
  <c r="C34" i="34"/>
  <c r="E34" i="34"/>
  <c r="D34" i="34"/>
  <c r="F34" i="34"/>
  <c r="K34" i="34"/>
  <c r="C35" i="34"/>
  <c r="E35" i="34"/>
  <c r="D35" i="34"/>
  <c r="F35" i="34"/>
  <c r="K35" i="34"/>
  <c r="R18" i="31"/>
  <c r="C36" i="34"/>
  <c r="E36" i="34"/>
  <c r="R31" i="31"/>
  <c r="D39" i="34"/>
  <c r="R39" i="34"/>
  <c r="T52" i="31"/>
  <c r="C37" i="34"/>
  <c r="E37" i="34"/>
  <c r="K37" i="34"/>
  <c r="C38" i="34"/>
  <c r="E38" i="34"/>
  <c r="C39" i="34"/>
  <c r="E39" i="34"/>
  <c r="C40" i="34"/>
  <c r="E40" i="34"/>
  <c r="K40" i="34"/>
  <c r="R19" i="31"/>
  <c r="C41" i="34"/>
  <c r="E41" i="34"/>
  <c r="R32" i="31"/>
  <c r="D43" i="34"/>
  <c r="K41" i="34"/>
  <c r="C42" i="34"/>
  <c r="E42" i="34"/>
  <c r="C43" i="34"/>
  <c r="E43" i="34"/>
  <c r="C44" i="34"/>
  <c r="E44" i="34"/>
  <c r="K44" i="34"/>
  <c r="C45" i="34"/>
  <c r="E45" i="34"/>
  <c r="K45" i="34"/>
  <c r="R20" i="31"/>
  <c r="C46" i="34"/>
  <c r="E46" i="34"/>
  <c r="R33" i="31"/>
  <c r="T53" i="31"/>
  <c r="K50" i="34"/>
  <c r="C47" i="34"/>
  <c r="E47" i="34"/>
  <c r="K47" i="34"/>
  <c r="C48" i="34"/>
  <c r="E48" i="34"/>
  <c r="C49" i="34"/>
  <c r="E49" i="34"/>
  <c r="D49" i="34"/>
  <c r="C50" i="34"/>
  <c r="E50" i="34"/>
  <c r="D50" i="34"/>
  <c r="L51" i="34"/>
  <c r="M51" i="34"/>
  <c r="N51" i="34"/>
  <c r="O51" i="34"/>
  <c r="L52" i="34"/>
  <c r="M52" i="34"/>
  <c r="N52" i="34"/>
  <c r="O52" i="34"/>
  <c r="L53" i="34"/>
  <c r="M53" i="34"/>
  <c r="N53" i="34"/>
  <c r="O53" i="34"/>
  <c r="L54" i="34"/>
  <c r="M54" i="34"/>
  <c r="N54" i="34"/>
  <c r="O54" i="34"/>
  <c r="L55" i="34"/>
  <c r="M55" i="34"/>
  <c r="N55" i="34"/>
  <c r="O55" i="34"/>
  <c r="L56" i="34"/>
  <c r="M56" i="34"/>
  <c r="N56" i="34"/>
  <c r="O56" i="34"/>
  <c r="L57" i="34"/>
  <c r="M57" i="34"/>
  <c r="N57" i="34"/>
  <c r="O57" i="34"/>
  <c r="L58" i="34"/>
  <c r="M58" i="34"/>
  <c r="N58" i="34"/>
  <c r="O58" i="34"/>
  <c r="L59" i="34"/>
  <c r="M59" i="34"/>
  <c r="N59" i="34"/>
  <c r="O59" i="34"/>
  <c r="L60" i="34"/>
  <c r="M60" i="34"/>
  <c r="N60" i="34"/>
  <c r="O60" i="34"/>
  <c r="L61" i="34"/>
  <c r="M61" i="34"/>
  <c r="N61" i="34"/>
  <c r="O61" i="34"/>
  <c r="L62" i="34"/>
  <c r="M62" i="34"/>
  <c r="N62" i="34"/>
  <c r="O62" i="34"/>
  <c r="L63" i="34"/>
  <c r="M63" i="34"/>
  <c r="N63" i="34"/>
  <c r="O63" i="34"/>
  <c r="L64" i="34"/>
  <c r="M64" i="34"/>
  <c r="N64" i="34"/>
  <c r="O64" i="34"/>
  <c r="L65" i="34"/>
  <c r="M65" i="34"/>
  <c r="N65" i="34"/>
  <c r="O65" i="34"/>
  <c r="L66" i="34"/>
  <c r="M66" i="34"/>
  <c r="N66" i="34"/>
  <c r="O66" i="34"/>
  <c r="L67" i="34"/>
  <c r="M67" i="34"/>
  <c r="N67" i="34"/>
  <c r="O67" i="34"/>
  <c r="L68" i="34"/>
  <c r="M68" i="34"/>
  <c r="N68" i="34"/>
  <c r="O68" i="34"/>
  <c r="L69" i="34"/>
  <c r="M69" i="34"/>
  <c r="N69" i="34"/>
  <c r="O69" i="34"/>
  <c r="L70" i="34"/>
  <c r="M70" i="34"/>
  <c r="N70" i="34"/>
  <c r="O70" i="34"/>
  <c r="L71" i="34"/>
  <c r="M71" i="34"/>
  <c r="N71" i="34"/>
  <c r="O71" i="34"/>
  <c r="L72" i="34"/>
  <c r="M72" i="34"/>
  <c r="N72" i="34"/>
  <c r="O72" i="34"/>
  <c r="L73" i="34"/>
  <c r="M73" i="34"/>
  <c r="N73" i="34"/>
  <c r="O73" i="34"/>
  <c r="L74" i="34"/>
  <c r="M74" i="34"/>
  <c r="N74" i="34"/>
  <c r="O74" i="34"/>
  <c r="L75" i="34"/>
  <c r="M75" i="34"/>
  <c r="N75" i="34"/>
  <c r="O75" i="34"/>
  <c r="L76" i="34"/>
  <c r="M76" i="34"/>
  <c r="N76" i="34"/>
  <c r="O76" i="34"/>
  <c r="L77" i="34"/>
  <c r="M77" i="34"/>
  <c r="N77" i="34"/>
  <c r="O77" i="34"/>
  <c r="L78" i="34"/>
  <c r="M78" i="34"/>
  <c r="N78" i="34"/>
  <c r="O78" i="34"/>
  <c r="L79" i="34"/>
  <c r="M79" i="34"/>
  <c r="N79" i="34"/>
  <c r="O79" i="34"/>
  <c r="L80" i="34"/>
  <c r="M80" i="34"/>
  <c r="N80" i="34"/>
  <c r="O80" i="34"/>
  <c r="L81" i="34"/>
  <c r="M81" i="34"/>
  <c r="N81" i="34"/>
  <c r="O81" i="34"/>
  <c r="L82" i="34"/>
  <c r="M82" i="34"/>
  <c r="N82" i="34"/>
  <c r="O82" i="34"/>
  <c r="L83" i="34"/>
  <c r="M83" i="34"/>
  <c r="N83" i="34"/>
  <c r="O83" i="34"/>
  <c r="AH49" i="31"/>
  <c r="K7" i="36"/>
  <c r="L7" i="36"/>
  <c r="AO24" i="31"/>
  <c r="AP24" i="31"/>
  <c r="AI46" i="31"/>
  <c r="K9" i="36"/>
  <c r="K13" i="36"/>
  <c r="L13" i="36"/>
  <c r="AH50" i="31"/>
  <c r="K16" i="36"/>
  <c r="L16" i="36"/>
  <c r="K17" i="36"/>
  <c r="L17" i="36"/>
  <c r="K18" i="36"/>
  <c r="L18" i="36"/>
  <c r="K19" i="36"/>
  <c r="K20" i="36"/>
  <c r="L20" i="36"/>
  <c r="K21" i="36"/>
  <c r="L21" i="36"/>
  <c r="N21" i="36"/>
  <c r="K22" i="36"/>
  <c r="L22" i="36"/>
  <c r="N22" i="36"/>
  <c r="K23" i="36"/>
  <c r="L23" i="36"/>
  <c r="N23" i="36"/>
  <c r="K24" i="36"/>
  <c r="L24" i="36"/>
  <c r="N24" i="36"/>
  <c r="K25" i="36"/>
  <c r="L25" i="36"/>
  <c r="N25" i="36"/>
  <c r="K26" i="36"/>
  <c r="K27" i="36"/>
  <c r="K28" i="36"/>
  <c r="K29" i="36"/>
  <c r="K30" i="36"/>
  <c r="L30" i="36"/>
  <c r="N30" i="36"/>
  <c r="K31" i="36"/>
  <c r="L31" i="36"/>
  <c r="K32" i="36"/>
  <c r="L32" i="36"/>
  <c r="K33" i="36"/>
  <c r="K34" i="36"/>
  <c r="L34" i="36"/>
  <c r="K35" i="36"/>
  <c r="K36" i="36"/>
  <c r="L36" i="36"/>
  <c r="K37" i="36"/>
  <c r="K38" i="36"/>
  <c r="K39" i="36"/>
  <c r="L39" i="36"/>
  <c r="K40" i="36"/>
  <c r="L40" i="36"/>
  <c r="K41" i="36"/>
  <c r="L41" i="36"/>
  <c r="N41" i="36"/>
  <c r="K42" i="36"/>
  <c r="L42" i="36"/>
  <c r="N42" i="36"/>
  <c r="K43" i="36"/>
  <c r="K44" i="36"/>
  <c r="L44" i="36"/>
  <c r="N44" i="36"/>
  <c r="K45" i="36"/>
  <c r="K46" i="36"/>
  <c r="K47" i="36"/>
  <c r="K48" i="36"/>
  <c r="K49" i="36"/>
  <c r="K50" i="36"/>
  <c r="L51" i="36"/>
  <c r="N51" i="36"/>
  <c r="L52" i="36"/>
  <c r="N52" i="36"/>
  <c r="M52" i="36"/>
  <c r="O52" i="36"/>
  <c r="L53" i="36"/>
  <c r="L54" i="36"/>
  <c r="N54" i="36"/>
  <c r="M54" i="36"/>
  <c r="O54" i="36"/>
  <c r="L55" i="36"/>
  <c r="N55" i="36"/>
  <c r="L56" i="36"/>
  <c r="L57" i="36"/>
  <c r="N57" i="36"/>
  <c r="M57" i="36"/>
  <c r="O57" i="36"/>
  <c r="L58" i="36"/>
  <c r="N58" i="36"/>
  <c r="L59" i="36"/>
  <c r="N59" i="36"/>
  <c r="M59" i="36"/>
  <c r="O59" i="36"/>
  <c r="L60" i="36"/>
  <c r="L61" i="36"/>
  <c r="L62" i="36"/>
  <c r="N62" i="36"/>
  <c r="L63" i="36"/>
  <c r="L64" i="36"/>
  <c r="N64" i="36"/>
  <c r="L65" i="36"/>
  <c r="L66" i="36"/>
  <c r="L67" i="36"/>
  <c r="N67" i="36"/>
  <c r="L68" i="36"/>
  <c r="L69" i="36"/>
  <c r="N69" i="36"/>
  <c r="L70" i="36"/>
  <c r="L71" i="36"/>
  <c r="L72" i="36"/>
  <c r="L73" i="36"/>
  <c r="N73" i="36"/>
  <c r="M73" i="36"/>
  <c r="O73" i="36"/>
  <c r="L74" i="36"/>
  <c r="N74" i="36"/>
  <c r="L75" i="36"/>
  <c r="N75" i="36"/>
  <c r="M75" i="36"/>
  <c r="O75" i="36"/>
  <c r="L76" i="36"/>
  <c r="N76" i="36"/>
  <c r="M76" i="36"/>
  <c r="O76" i="36"/>
  <c r="L77" i="36"/>
  <c r="L78" i="36"/>
  <c r="N78" i="36"/>
  <c r="M78" i="36"/>
  <c r="O78" i="36"/>
  <c r="L79" i="36"/>
  <c r="N79" i="36"/>
  <c r="L80" i="36"/>
  <c r="N80" i="36"/>
  <c r="M80" i="36"/>
  <c r="O80" i="36"/>
  <c r="L81" i="36"/>
  <c r="L82" i="36"/>
  <c r="N82" i="36"/>
  <c r="M82" i="36"/>
  <c r="O82" i="36"/>
  <c r="L83" i="36"/>
  <c r="N83" i="36"/>
  <c r="V43" i="31"/>
  <c r="W43" i="31"/>
  <c r="X43" i="31"/>
  <c r="W14" i="31"/>
  <c r="G6" i="34"/>
  <c r="G9" i="34"/>
  <c r="G11" i="34"/>
  <c r="G13" i="34"/>
  <c r="G15" i="34"/>
  <c r="T6" i="34"/>
  <c r="U6" i="34"/>
  <c r="R6" i="34"/>
  <c r="S6" i="34"/>
  <c r="T7" i="34"/>
  <c r="U7" i="34"/>
  <c r="T8" i="34"/>
  <c r="R8" i="34"/>
  <c r="S8" i="34"/>
  <c r="T9" i="34"/>
  <c r="R9" i="34"/>
  <c r="S9" i="34"/>
  <c r="T10" i="34"/>
  <c r="U10" i="34"/>
  <c r="R10" i="34"/>
  <c r="S10" i="34"/>
  <c r="T11" i="34"/>
  <c r="U11" i="34"/>
  <c r="R11" i="34"/>
  <c r="S11" i="34"/>
  <c r="T12" i="34"/>
  <c r="R12" i="34"/>
  <c r="S12" i="34"/>
  <c r="T13" i="34"/>
  <c r="R13" i="34"/>
  <c r="S13" i="34"/>
  <c r="T14" i="34"/>
  <c r="U14" i="34"/>
  <c r="R14" i="34"/>
  <c r="S14" i="34"/>
  <c r="T15" i="34"/>
  <c r="U15" i="34"/>
  <c r="R15" i="34"/>
  <c r="S15" i="34"/>
  <c r="W15" i="31"/>
  <c r="G21" i="34"/>
  <c r="T16" i="34"/>
  <c r="T17" i="34"/>
  <c r="T18" i="34"/>
  <c r="U18" i="34"/>
  <c r="T20" i="34"/>
  <c r="W16" i="33"/>
  <c r="X16" i="33"/>
  <c r="W17" i="33"/>
  <c r="X17" i="33"/>
  <c r="W18" i="33"/>
  <c r="X18" i="33"/>
  <c r="W19" i="33"/>
  <c r="X19" i="33"/>
  <c r="W20" i="33"/>
  <c r="X20" i="33"/>
  <c r="T16" i="33"/>
  <c r="U16" i="33"/>
  <c r="T17" i="33"/>
  <c r="U17" i="33"/>
  <c r="T18" i="33"/>
  <c r="U18" i="33"/>
  <c r="T19" i="33"/>
  <c r="U19" i="33"/>
  <c r="T20" i="33"/>
  <c r="T21" i="34"/>
  <c r="U21" i="34"/>
  <c r="R21" i="34"/>
  <c r="S21" i="34"/>
  <c r="T22" i="34"/>
  <c r="U22" i="34"/>
  <c r="T23" i="34"/>
  <c r="T24" i="34"/>
  <c r="T25" i="34"/>
  <c r="U25" i="34"/>
  <c r="S25" i="34"/>
  <c r="W21" i="33"/>
  <c r="X21" i="33"/>
  <c r="W22" i="33"/>
  <c r="X22" i="33"/>
  <c r="W23" i="33"/>
  <c r="X23" i="33"/>
  <c r="W24" i="33"/>
  <c r="X24" i="33"/>
  <c r="W25" i="33"/>
  <c r="X25" i="33"/>
  <c r="T21" i="33"/>
  <c r="U21" i="33"/>
  <c r="T22" i="33"/>
  <c r="U22" i="33"/>
  <c r="T23" i="33"/>
  <c r="U23" i="33"/>
  <c r="T24" i="33"/>
  <c r="T25" i="33"/>
  <c r="U25" i="33"/>
  <c r="W16" i="31"/>
  <c r="T26" i="34"/>
  <c r="U26" i="34"/>
  <c r="T27" i="34"/>
  <c r="U27" i="34"/>
  <c r="R27" i="34"/>
  <c r="S27" i="34"/>
  <c r="T28" i="34"/>
  <c r="U28" i="34"/>
  <c r="T29" i="34"/>
  <c r="U29" i="34"/>
  <c r="T30" i="34"/>
  <c r="U30" i="34"/>
  <c r="R30" i="34"/>
  <c r="S30" i="34"/>
  <c r="W26" i="33"/>
  <c r="X26" i="33"/>
  <c r="W27" i="33"/>
  <c r="X27" i="33"/>
  <c r="W28" i="33"/>
  <c r="W29" i="33"/>
  <c r="X29" i="33"/>
  <c r="T29" i="33"/>
  <c r="U29" i="33"/>
  <c r="Y29" i="33"/>
  <c r="W30" i="33"/>
  <c r="T27" i="33"/>
  <c r="U27" i="33"/>
  <c r="T28" i="33"/>
  <c r="U28" i="33"/>
  <c r="T30" i="33"/>
  <c r="U30" i="33"/>
  <c r="W17" i="31"/>
  <c r="G32" i="34"/>
  <c r="G34" i="34"/>
  <c r="G35" i="34"/>
  <c r="T31" i="34"/>
  <c r="U31" i="34"/>
  <c r="R31" i="34"/>
  <c r="S31" i="34"/>
  <c r="V31" i="34"/>
  <c r="T32" i="34"/>
  <c r="U32" i="34"/>
  <c r="R32" i="34"/>
  <c r="S32" i="34"/>
  <c r="T33" i="34"/>
  <c r="U33" i="34"/>
  <c r="R33" i="34"/>
  <c r="S33" i="34"/>
  <c r="T34" i="34"/>
  <c r="U34" i="34"/>
  <c r="R34" i="34"/>
  <c r="S34" i="34"/>
  <c r="T35" i="34"/>
  <c r="U35" i="34"/>
  <c r="R35" i="34"/>
  <c r="S35" i="34"/>
  <c r="V35" i="34"/>
  <c r="W31" i="33"/>
  <c r="W32" i="33"/>
  <c r="X32" i="33"/>
  <c r="W33" i="33"/>
  <c r="X33" i="33"/>
  <c r="W34" i="33"/>
  <c r="X34" i="33"/>
  <c r="W35" i="33"/>
  <c r="X35" i="33"/>
  <c r="T31" i="33"/>
  <c r="T33" i="33"/>
  <c r="U33" i="33"/>
  <c r="Y33" i="33"/>
  <c r="T35" i="33"/>
  <c r="U35" i="33"/>
  <c r="W18" i="31"/>
  <c r="T36" i="34"/>
  <c r="U36" i="34"/>
  <c r="T37" i="34"/>
  <c r="U37" i="34"/>
  <c r="T38" i="34"/>
  <c r="U38" i="34"/>
  <c r="T39" i="34"/>
  <c r="U39" i="34"/>
  <c r="S39" i="34"/>
  <c r="V39" i="34"/>
  <c r="T40" i="34"/>
  <c r="U40" i="34"/>
  <c r="W36" i="33"/>
  <c r="X36" i="33"/>
  <c r="W37" i="33"/>
  <c r="X37" i="33"/>
  <c r="W38" i="33"/>
  <c r="X38" i="33"/>
  <c r="W39" i="33"/>
  <c r="X39" i="33"/>
  <c r="W40" i="33"/>
  <c r="X40" i="33"/>
  <c r="W19" i="31"/>
  <c r="T41" i="34"/>
  <c r="U41" i="34"/>
  <c r="T42" i="34"/>
  <c r="U42" i="34"/>
  <c r="T43" i="34"/>
  <c r="U43" i="34"/>
  <c r="R43" i="34"/>
  <c r="S43" i="34"/>
  <c r="V43" i="34"/>
  <c r="T44" i="34"/>
  <c r="U44" i="34"/>
  <c r="T45" i="34"/>
  <c r="U45" i="34"/>
  <c r="W41" i="33"/>
  <c r="X41" i="33"/>
  <c r="W42" i="33"/>
  <c r="X42" i="33"/>
  <c r="W43" i="33"/>
  <c r="X43" i="33"/>
  <c r="W44" i="33"/>
  <c r="X44" i="33"/>
  <c r="W45" i="33"/>
  <c r="X45" i="33"/>
  <c r="T41" i="33"/>
  <c r="T42" i="33"/>
  <c r="U42" i="33"/>
  <c r="T44" i="33"/>
  <c r="U44" i="33"/>
  <c r="W20" i="31"/>
  <c r="T46" i="34"/>
  <c r="U46" i="34"/>
  <c r="T47" i="34"/>
  <c r="U47" i="34"/>
  <c r="T48" i="34"/>
  <c r="U48" i="34"/>
  <c r="T49" i="34"/>
  <c r="U49" i="34"/>
  <c r="R49" i="34"/>
  <c r="S49" i="34"/>
  <c r="V49" i="34"/>
  <c r="T50" i="34"/>
  <c r="U50" i="34"/>
  <c r="R50" i="34"/>
  <c r="S50" i="34"/>
  <c r="W46" i="33"/>
  <c r="X46" i="33"/>
  <c r="W47" i="33"/>
  <c r="X47" i="33"/>
  <c r="W48" i="33"/>
  <c r="X48" i="33"/>
  <c r="W49" i="33"/>
  <c r="X49" i="33"/>
  <c r="W50" i="33"/>
  <c r="X50" i="33"/>
  <c r="T46" i="33"/>
  <c r="T47" i="33"/>
  <c r="U47" i="33"/>
  <c r="T49" i="33"/>
  <c r="U49" i="33"/>
  <c r="C51" i="34"/>
  <c r="E51" i="34"/>
  <c r="D51" i="34"/>
  <c r="F51" i="34"/>
  <c r="G51" i="34"/>
  <c r="C52" i="34"/>
  <c r="E52" i="34"/>
  <c r="D52" i="34"/>
  <c r="F52" i="34"/>
  <c r="G52" i="34"/>
  <c r="C53" i="34"/>
  <c r="E53" i="34"/>
  <c r="D53" i="34"/>
  <c r="F53" i="34"/>
  <c r="G53" i="34"/>
  <c r="C54" i="34"/>
  <c r="E54" i="34"/>
  <c r="D54" i="34"/>
  <c r="F54" i="34"/>
  <c r="G54" i="34"/>
  <c r="C55" i="34"/>
  <c r="E55" i="34"/>
  <c r="D55" i="34"/>
  <c r="F55" i="34"/>
  <c r="G55" i="34"/>
  <c r="T51" i="34"/>
  <c r="U51" i="34"/>
  <c r="R51" i="34"/>
  <c r="S51" i="34"/>
  <c r="T52" i="34"/>
  <c r="U52" i="34"/>
  <c r="R52" i="34"/>
  <c r="S52" i="34"/>
  <c r="T53" i="34"/>
  <c r="U53" i="34"/>
  <c r="R53" i="34"/>
  <c r="S53" i="34"/>
  <c r="V53" i="34"/>
  <c r="T54" i="34"/>
  <c r="U54" i="34"/>
  <c r="R54" i="34"/>
  <c r="S54" i="34"/>
  <c r="T55" i="34"/>
  <c r="U55" i="34"/>
  <c r="R55" i="34"/>
  <c r="S55" i="34"/>
  <c r="W51" i="33"/>
  <c r="W52" i="33"/>
  <c r="W53" i="33"/>
  <c r="W54" i="33"/>
  <c r="W55" i="33"/>
  <c r="T51" i="33"/>
  <c r="U51" i="33"/>
  <c r="T53" i="33"/>
  <c r="U53" i="33"/>
  <c r="T55" i="33"/>
  <c r="U55" i="33"/>
  <c r="R21" i="31"/>
  <c r="R34" i="31"/>
  <c r="D56" i="34"/>
  <c r="R56" i="34"/>
  <c r="W21" i="31"/>
  <c r="D57" i="34"/>
  <c r="R57" i="34"/>
  <c r="S57" i="34"/>
  <c r="D58" i="34"/>
  <c r="R58" i="34"/>
  <c r="D59" i="34"/>
  <c r="D60" i="34"/>
  <c r="R60" i="34"/>
  <c r="S60" i="34"/>
  <c r="T56" i="34"/>
  <c r="U56" i="34"/>
  <c r="S56" i="34"/>
  <c r="V56" i="34"/>
  <c r="T57" i="34"/>
  <c r="U57" i="34"/>
  <c r="T58" i="34"/>
  <c r="U58" i="34"/>
  <c r="T59" i="34"/>
  <c r="U59" i="34"/>
  <c r="R59" i="34"/>
  <c r="S59" i="34"/>
  <c r="V59" i="34"/>
  <c r="T60" i="34"/>
  <c r="U60" i="34"/>
  <c r="V60" i="34"/>
  <c r="W56" i="33"/>
  <c r="W57" i="33"/>
  <c r="W58" i="33"/>
  <c r="W59" i="33"/>
  <c r="W60" i="33"/>
  <c r="D61" i="34"/>
  <c r="R61" i="34"/>
  <c r="S61" i="34"/>
  <c r="D62" i="34"/>
  <c r="R62" i="34"/>
  <c r="S62" i="34"/>
  <c r="T62" i="34"/>
  <c r="U62" i="34"/>
  <c r="V62" i="34"/>
  <c r="D63" i="34"/>
  <c r="R63" i="34"/>
  <c r="S63" i="34"/>
  <c r="D64" i="34"/>
  <c r="D65" i="34"/>
  <c r="R65" i="34"/>
  <c r="S65" i="34"/>
  <c r="T61" i="34"/>
  <c r="U61" i="34"/>
  <c r="V61" i="34"/>
  <c r="T63" i="34"/>
  <c r="U63" i="34"/>
  <c r="T64" i="34"/>
  <c r="U64" i="34"/>
  <c r="R64" i="34"/>
  <c r="S64" i="34"/>
  <c r="V64" i="34"/>
  <c r="T65" i="34"/>
  <c r="U65" i="34"/>
  <c r="V65" i="34"/>
  <c r="W61" i="33"/>
  <c r="W62" i="33"/>
  <c r="W63" i="33"/>
  <c r="W64" i="33"/>
  <c r="W65" i="33"/>
  <c r="T62" i="33"/>
  <c r="U62" i="33"/>
  <c r="T63" i="33"/>
  <c r="U63" i="33"/>
  <c r="T64" i="33"/>
  <c r="U64" i="33"/>
  <c r="T65" i="33"/>
  <c r="U65" i="33"/>
  <c r="R22" i="31"/>
  <c r="R35" i="31"/>
  <c r="D68" i="34"/>
  <c r="R68" i="34"/>
  <c r="S68" i="34"/>
  <c r="W22" i="31"/>
  <c r="D67" i="34"/>
  <c r="R67" i="34"/>
  <c r="S67" i="34"/>
  <c r="D69" i="34"/>
  <c r="R69" i="34"/>
  <c r="S69" i="34"/>
  <c r="T69" i="34"/>
  <c r="U69" i="34"/>
  <c r="V69" i="34"/>
  <c r="T66" i="34"/>
  <c r="U66" i="34"/>
  <c r="T67" i="34"/>
  <c r="U67" i="34"/>
  <c r="T68" i="34"/>
  <c r="U68" i="34"/>
  <c r="T70" i="34"/>
  <c r="U70" i="34"/>
  <c r="W66" i="33"/>
  <c r="W67" i="33"/>
  <c r="W68" i="33"/>
  <c r="W69" i="33"/>
  <c r="W70" i="33"/>
  <c r="T66" i="33"/>
  <c r="T67" i="33"/>
  <c r="U67" i="33"/>
  <c r="T68" i="33"/>
  <c r="U68" i="33"/>
  <c r="T69" i="33"/>
  <c r="U69" i="33"/>
  <c r="T70" i="33"/>
  <c r="U70" i="33"/>
  <c r="C71" i="34"/>
  <c r="E71" i="34"/>
  <c r="D71" i="34"/>
  <c r="R71" i="34"/>
  <c r="S71" i="34"/>
  <c r="T71" i="34"/>
  <c r="U71" i="34"/>
  <c r="V71" i="34"/>
  <c r="C72" i="34"/>
  <c r="E72" i="34"/>
  <c r="D72" i="34"/>
  <c r="R72" i="34"/>
  <c r="C73" i="34"/>
  <c r="E73" i="34"/>
  <c r="D73" i="34"/>
  <c r="R73" i="34"/>
  <c r="S73" i="34"/>
  <c r="C74" i="34"/>
  <c r="E74" i="34"/>
  <c r="D74" i="34"/>
  <c r="R74" i="34"/>
  <c r="S74" i="34"/>
  <c r="C75" i="34"/>
  <c r="E75" i="34"/>
  <c r="D75" i="34"/>
  <c r="T72" i="34"/>
  <c r="U72" i="34"/>
  <c r="S72" i="34"/>
  <c r="T73" i="34"/>
  <c r="U73" i="34"/>
  <c r="T74" i="34"/>
  <c r="U74" i="34"/>
  <c r="T75" i="34"/>
  <c r="U75" i="34"/>
  <c r="R75" i="34"/>
  <c r="S75" i="34"/>
  <c r="V75" i="34"/>
  <c r="W71" i="33"/>
  <c r="W72" i="33"/>
  <c r="W73" i="33"/>
  <c r="W74" i="33"/>
  <c r="W75" i="33"/>
  <c r="T71" i="33"/>
  <c r="U71" i="33"/>
  <c r="T72" i="33"/>
  <c r="U72" i="33"/>
  <c r="T73" i="33"/>
  <c r="U73" i="33"/>
  <c r="T74" i="33"/>
  <c r="U74" i="33"/>
  <c r="T75" i="33"/>
  <c r="U75" i="33"/>
  <c r="C78" i="34"/>
  <c r="E78" i="34"/>
  <c r="C79" i="34"/>
  <c r="E79" i="34"/>
  <c r="C80" i="34"/>
  <c r="E80" i="34"/>
  <c r="C81" i="34"/>
  <c r="E81" i="34"/>
  <c r="C82" i="34"/>
  <c r="E82" i="34"/>
  <c r="C83" i="34"/>
  <c r="E83" i="34"/>
  <c r="T76" i="34"/>
  <c r="U76" i="34"/>
  <c r="T77" i="34"/>
  <c r="U77" i="34"/>
  <c r="T78" i="34"/>
  <c r="U78" i="34"/>
  <c r="T79" i="34"/>
  <c r="U79" i="34"/>
  <c r="T80" i="34"/>
  <c r="U80" i="34"/>
  <c r="T81" i="34"/>
  <c r="U81" i="34"/>
  <c r="T82" i="34"/>
  <c r="U82" i="34"/>
  <c r="T83" i="34"/>
  <c r="U83" i="34"/>
  <c r="W76" i="33"/>
  <c r="W77" i="33"/>
  <c r="W78" i="33"/>
  <c r="W79" i="33"/>
  <c r="W80" i="33"/>
  <c r="W81" i="33"/>
  <c r="W82" i="33"/>
  <c r="W83" i="33"/>
  <c r="T76" i="33"/>
  <c r="U76" i="33"/>
  <c r="T78" i="33"/>
  <c r="U78" i="33"/>
  <c r="T79" i="33"/>
  <c r="U79" i="33"/>
  <c r="T80" i="33"/>
  <c r="U80" i="33"/>
  <c r="T81" i="33"/>
  <c r="U81" i="33"/>
  <c r="T82" i="33"/>
  <c r="U82" i="33"/>
  <c r="T83" i="33"/>
  <c r="U83" i="33"/>
  <c r="I21" i="31"/>
  <c r="J62" i="33"/>
  <c r="N29" i="31"/>
  <c r="I14" i="31"/>
  <c r="J6" i="33"/>
  <c r="J7" i="33"/>
  <c r="J11" i="33"/>
  <c r="J15" i="33"/>
  <c r="J64" i="33"/>
  <c r="I20" i="31"/>
  <c r="I18" i="31"/>
  <c r="I19" i="31"/>
  <c r="I16" i="31"/>
  <c r="I17" i="31"/>
  <c r="I15" i="31"/>
  <c r="I63" i="33"/>
  <c r="I65" i="33"/>
  <c r="I6" i="33"/>
  <c r="I7" i="33"/>
  <c r="I9" i="33"/>
  <c r="I10" i="33"/>
  <c r="I11" i="33"/>
  <c r="I12" i="33"/>
  <c r="I13" i="33"/>
  <c r="I14" i="33"/>
  <c r="I15" i="33"/>
  <c r="O15" i="31"/>
  <c r="C5" i="37"/>
  <c r="C6" i="37"/>
  <c r="C13" i="37"/>
  <c r="C14" i="37"/>
  <c r="C12" i="32"/>
  <c r="AQ29" i="31"/>
  <c r="H7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9" i="36"/>
  <c r="H30" i="36"/>
  <c r="H31" i="36"/>
  <c r="H32" i="36"/>
  <c r="H34" i="36"/>
  <c r="H36" i="36"/>
  <c r="H39" i="36"/>
  <c r="H40" i="36"/>
  <c r="H41" i="36"/>
  <c r="H42" i="36"/>
  <c r="H44" i="36"/>
  <c r="H49" i="36"/>
  <c r="H54" i="36"/>
  <c r="H56" i="36"/>
  <c r="H57" i="36"/>
  <c r="H58" i="36"/>
  <c r="H59" i="36"/>
  <c r="H60" i="36"/>
  <c r="H61" i="36"/>
  <c r="H62" i="36"/>
  <c r="H63" i="36"/>
  <c r="H64" i="36"/>
  <c r="H65" i="36"/>
  <c r="H68" i="36"/>
  <c r="H73" i="36"/>
  <c r="H78" i="36"/>
  <c r="H83" i="36"/>
  <c r="AL14" i="31"/>
  <c r="I7" i="36"/>
  <c r="I10" i="36"/>
  <c r="I11" i="36"/>
  <c r="I12" i="36"/>
  <c r="I13" i="36"/>
  <c r="I14" i="36"/>
  <c r="I15" i="36"/>
  <c r="AL15" i="31"/>
  <c r="I16" i="36"/>
  <c r="I17" i="36"/>
  <c r="I19" i="36"/>
  <c r="I21" i="36"/>
  <c r="I23" i="36"/>
  <c r="I25" i="36"/>
  <c r="AL16" i="31"/>
  <c r="I26" i="36"/>
  <c r="I29" i="36"/>
  <c r="I30" i="36"/>
  <c r="AL17" i="31"/>
  <c r="I31" i="36"/>
  <c r="I32" i="36"/>
  <c r="I34" i="36"/>
  <c r="AL18" i="31"/>
  <c r="I36" i="36"/>
  <c r="I39" i="36"/>
  <c r="I40" i="36"/>
  <c r="AL19" i="31"/>
  <c r="I41" i="36"/>
  <c r="I42" i="36"/>
  <c r="I44" i="36"/>
  <c r="AL20" i="31"/>
  <c r="I49" i="36"/>
  <c r="I54" i="36"/>
  <c r="AL21" i="31"/>
  <c r="I56" i="36"/>
  <c r="I57" i="36"/>
  <c r="I59" i="36"/>
  <c r="I61" i="36"/>
  <c r="I63" i="36"/>
  <c r="I65" i="36"/>
  <c r="I73" i="36"/>
  <c r="I83" i="36"/>
  <c r="S85" i="36"/>
  <c r="T85" i="36"/>
  <c r="B85" i="36"/>
  <c r="AC29" i="31"/>
  <c r="H6" i="34"/>
  <c r="H9" i="34"/>
  <c r="H10" i="34"/>
  <c r="H11" i="34"/>
  <c r="H13" i="34"/>
  <c r="H14" i="34"/>
  <c r="H15" i="34"/>
  <c r="H21" i="34"/>
  <c r="H32" i="34"/>
  <c r="H34" i="34"/>
  <c r="H35" i="34"/>
  <c r="H51" i="34"/>
  <c r="H52" i="34"/>
  <c r="H53" i="34"/>
  <c r="H54" i="34"/>
  <c r="H55" i="34"/>
  <c r="X14" i="31"/>
  <c r="I6" i="34"/>
  <c r="I9" i="34"/>
  <c r="I11" i="34"/>
  <c r="I13" i="34"/>
  <c r="I15" i="34"/>
  <c r="X15" i="31"/>
  <c r="I21" i="34"/>
  <c r="X16" i="31"/>
  <c r="X17" i="31"/>
  <c r="I35" i="34"/>
  <c r="I32" i="34"/>
  <c r="I34" i="34"/>
  <c r="X18" i="31"/>
  <c r="X19" i="31"/>
  <c r="X20" i="31"/>
  <c r="I51" i="34"/>
  <c r="I52" i="34"/>
  <c r="I53" i="34"/>
  <c r="I54" i="34"/>
  <c r="I55" i="34"/>
  <c r="X21" i="31"/>
  <c r="P85" i="34"/>
  <c r="Q85" i="34"/>
  <c r="T85" i="34"/>
  <c r="B85" i="34"/>
  <c r="R85" i="33"/>
  <c r="S85" i="33"/>
  <c r="B85" i="33"/>
  <c r="J27" i="31"/>
  <c r="K27" i="31"/>
  <c r="Y27" i="31"/>
  <c r="Z27" i="31"/>
  <c r="AM27" i="31"/>
  <c r="AN27" i="31"/>
  <c r="P15" i="31"/>
  <c r="P16" i="31"/>
  <c r="O16" i="31"/>
  <c r="P19" i="31"/>
  <c r="P17" i="31"/>
  <c r="O18" i="31"/>
  <c r="P18" i="31"/>
  <c r="O19" i="31"/>
  <c r="O17" i="31"/>
  <c r="AK47" i="31"/>
  <c r="AI47" i="31"/>
  <c r="AP43" i="31"/>
  <c r="AO43" i="31"/>
  <c r="AN43" i="31"/>
  <c r="AP41" i="31"/>
  <c r="AO41" i="31"/>
  <c r="AN41" i="31"/>
  <c r="AM41" i="31"/>
  <c r="AL22" i="31"/>
  <c r="AM28" i="31"/>
  <c r="AM30" i="31"/>
  <c r="AM32" i="31"/>
  <c r="AM34" i="31"/>
  <c r="AN28" i="31"/>
  <c r="AN31" i="31"/>
  <c r="AN33" i="31"/>
  <c r="AN35" i="31"/>
  <c r="AM29" i="31"/>
  <c r="AM31" i="31"/>
  <c r="AM33" i="31"/>
  <c r="AM35" i="31"/>
  <c r="AN29" i="31"/>
  <c r="AN30" i="31"/>
  <c r="AN32" i="31"/>
  <c r="AN34" i="31"/>
  <c r="W47" i="31"/>
  <c r="U47" i="31"/>
  <c r="M43" i="31"/>
  <c r="L43" i="31"/>
  <c r="K43" i="31"/>
  <c r="M41" i="31"/>
  <c r="L41" i="31"/>
  <c r="K41" i="31"/>
  <c r="J41" i="31"/>
  <c r="I22" i="31"/>
  <c r="J29" i="31"/>
  <c r="J31" i="31"/>
  <c r="J33" i="31"/>
  <c r="J35" i="31"/>
  <c r="K29" i="31"/>
  <c r="K31" i="31"/>
  <c r="K33" i="31"/>
  <c r="K35" i="31"/>
  <c r="J28" i="31"/>
  <c r="J30" i="31"/>
  <c r="J32" i="31"/>
  <c r="J34" i="31"/>
  <c r="K28" i="31"/>
  <c r="K30" i="31"/>
  <c r="K32" i="31"/>
  <c r="K34" i="31"/>
  <c r="Z43" i="31"/>
  <c r="AA43" i="31"/>
  <c r="AB43" i="31"/>
  <c r="Z41" i="31"/>
  <c r="AA41" i="31"/>
  <c r="AB41" i="31"/>
  <c r="Y41" i="31"/>
  <c r="X22" i="31"/>
  <c r="Z35" i="31"/>
  <c r="Z33" i="31"/>
  <c r="Z32" i="31"/>
  <c r="Z31" i="31"/>
  <c r="Z30" i="31"/>
  <c r="Z28" i="31"/>
  <c r="Y35" i="31"/>
  <c r="Y34" i="31"/>
  <c r="Y33" i="31"/>
  <c r="Y32" i="31"/>
  <c r="Y31" i="31"/>
  <c r="Y30" i="31"/>
  <c r="Y29" i="31"/>
  <c r="Y28" i="31"/>
  <c r="Z34" i="31"/>
  <c r="Z29" i="31"/>
  <c r="G67" i="33"/>
  <c r="I67" i="33"/>
  <c r="G66" i="33"/>
  <c r="G83" i="33"/>
  <c r="G82" i="33"/>
  <c r="G81" i="33"/>
  <c r="M81" i="33"/>
  <c r="O81" i="33"/>
  <c r="G80" i="33"/>
  <c r="G79" i="33"/>
  <c r="G78" i="33"/>
  <c r="U56" i="33"/>
  <c r="I64" i="33"/>
  <c r="I62" i="33"/>
  <c r="J65" i="33"/>
  <c r="J63" i="33"/>
  <c r="J66" i="33"/>
  <c r="I82" i="33"/>
  <c r="I80" i="33"/>
  <c r="I78" i="33"/>
  <c r="L83" i="33"/>
  <c r="N83" i="33"/>
  <c r="L79" i="33"/>
  <c r="N79" i="33"/>
  <c r="L66" i="33"/>
  <c r="N66" i="33"/>
  <c r="M66" i="33"/>
  <c r="O66" i="33"/>
  <c r="P66" i="33"/>
  <c r="L64" i="33"/>
  <c r="N64" i="33"/>
  <c r="L62" i="33"/>
  <c r="N62" i="33"/>
  <c r="X67" i="33"/>
  <c r="Y67" i="33"/>
  <c r="M64" i="33"/>
  <c r="O64" i="33"/>
  <c r="M65" i="33"/>
  <c r="O65" i="33"/>
  <c r="M63" i="33"/>
  <c r="O63" i="33"/>
  <c r="G8" i="33"/>
  <c r="L20" i="33"/>
  <c r="J20" i="33"/>
  <c r="I20" i="33"/>
  <c r="L19" i="33"/>
  <c r="N19" i="33"/>
  <c r="J19" i="33"/>
  <c r="I19" i="33"/>
  <c r="H18" i="33"/>
  <c r="K18" i="33"/>
  <c r="L18" i="33"/>
  <c r="M18" i="33"/>
  <c r="J18" i="33"/>
  <c r="I18" i="33"/>
  <c r="H17" i="33"/>
  <c r="K17" i="33"/>
  <c r="J17" i="33"/>
  <c r="I17" i="33"/>
  <c r="M17" i="33"/>
  <c r="O17" i="33"/>
  <c r="H29" i="33"/>
  <c r="K29" i="33"/>
  <c r="L29" i="33"/>
  <c r="N29" i="33"/>
  <c r="J29" i="33"/>
  <c r="I29" i="33"/>
  <c r="H27" i="33"/>
  <c r="K27" i="33"/>
  <c r="L27" i="33"/>
  <c r="N27" i="33"/>
  <c r="J27" i="33"/>
  <c r="I27" i="33"/>
  <c r="F17" i="35"/>
  <c r="N6" i="33"/>
  <c r="G45" i="33"/>
  <c r="H45" i="33"/>
  <c r="K45" i="33"/>
  <c r="G44" i="33"/>
  <c r="M44" i="33"/>
  <c r="O44" i="33"/>
  <c r="G43" i="33"/>
  <c r="M43" i="33"/>
  <c r="G42" i="33"/>
  <c r="L42" i="33"/>
  <c r="N42" i="33"/>
  <c r="G55" i="33"/>
  <c r="L55" i="33"/>
  <c r="N55" i="33"/>
  <c r="G54" i="33"/>
  <c r="H54" i="33"/>
  <c r="K54" i="33"/>
  <c r="G53" i="33"/>
  <c r="L53" i="33"/>
  <c r="N53" i="33"/>
  <c r="G52" i="33"/>
  <c r="L52" i="33"/>
  <c r="N52" i="33"/>
  <c r="G51" i="33"/>
  <c r="H51" i="33"/>
  <c r="K51" i="33"/>
  <c r="X73" i="33"/>
  <c r="Y73" i="33"/>
  <c r="X53" i="33"/>
  <c r="L44" i="33"/>
  <c r="N44" i="33"/>
  <c r="P44" i="33"/>
  <c r="Q44" i="33"/>
  <c r="H55" i="33"/>
  <c r="K55" i="33"/>
  <c r="H53" i="33"/>
  <c r="K53" i="33"/>
  <c r="L51" i="33"/>
  <c r="N51" i="33"/>
  <c r="X58" i="33"/>
  <c r="F15" i="35"/>
  <c r="M29" i="33"/>
  <c r="O29" i="33"/>
  <c r="P29" i="33"/>
  <c r="Q29" i="33"/>
  <c r="G16" i="33"/>
  <c r="L16" i="33"/>
  <c r="G26" i="33"/>
  <c r="M26" i="33"/>
  <c r="O26" i="33"/>
  <c r="G36" i="33"/>
  <c r="G50" i="33"/>
  <c r="H50" i="33"/>
  <c r="K50" i="33"/>
  <c r="G49" i="33"/>
  <c r="F16" i="35"/>
  <c r="F12" i="35"/>
  <c r="G31" i="33"/>
  <c r="M31" i="33"/>
  <c r="O31" i="33"/>
  <c r="G41" i="33"/>
  <c r="D16" i="35"/>
  <c r="D12" i="35"/>
  <c r="X69" i="33"/>
  <c r="X75" i="33"/>
  <c r="X62" i="33"/>
  <c r="X56" i="33"/>
  <c r="X51" i="33"/>
  <c r="U24" i="33"/>
  <c r="D6" i="35"/>
  <c r="X71" i="33"/>
  <c r="Y71" i="33"/>
  <c r="X60" i="33"/>
  <c r="X55" i="33"/>
  <c r="Y55" i="33"/>
  <c r="U20" i="33"/>
  <c r="Y20" i="33"/>
  <c r="D5" i="35"/>
  <c r="X64" i="33"/>
  <c r="Y64" i="33"/>
  <c r="X30" i="33"/>
  <c r="F14" i="35"/>
  <c r="L17" i="33"/>
  <c r="N17" i="33"/>
  <c r="F13" i="35"/>
  <c r="H20" i="33"/>
  <c r="K20" i="33"/>
  <c r="M20" i="33"/>
  <c r="H19" i="33"/>
  <c r="K19" i="33"/>
  <c r="M19" i="33"/>
  <c r="O19" i="33"/>
  <c r="H82" i="33"/>
  <c r="K82" i="33"/>
  <c r="M82" i="33"/>
  <c r="O82" i="33"/>
  <c r="H80" i="33"/>
  <c r="K80" i="33"/>
  <c r="M80" i="33"/>
  <c r="O80" i="33"/>
  <c r="H78" i="33"/>
  <c r="K78" i="33"/>
  <c r="M78" i="33"/>
  <c r="O78" i="33"/>
  <c r="M27" i="33"/>
  <c r="O27" i="33"/>
  <c r="G25" i="33"/>
  <c r="M25" i="33"/>
  <c r="O25" i="33"/>
  <c r="G24" i="33"/>
  <c r="L24" i="33"/>
  <c r="G23" i="33"/>
  <c r="L23" i="33"/>
  <c r="N23" i="33"/>
  <c r="G22" i="33"/>
  <c r="H22" i="33"/>
  <c r="K22" i="33"/>
  <c r="G21" i="33"/>
  <c r="L21" i="33"/>
  <c r="N21" i="33"/>
  <c r="G47" i="33"/>
  <c r="G46" i="33"/>
  <c r="H46" i="33"/>
  <c r="K46" i="33"/>
  <c r="G76" i="33"/>
  <c r="T15" i="33"/>
  <c r="U15" i="33"/>
  <c r="Y15" i="33"/>
  <c r="T13" i="33"/>
  <c r="U13" i="33"/>
  <c r="Y13" i="33"/>
  <c r="T11" i="33"/>
  <c r="U11" i="33"/>
  <c r="Y11" i="33"/>
  <c r="T9" i="33"/>
  <c r="U9" i="33"/>
  <c r="Y9" i="33"/>
  <c r="T7" i="33"/>
  <c r="U7" i="33"/>
  <c r="Y7" i="33"/>
  <c r="G56" i="33"/>
  <c r="T6" i="33"/>
  <c r="X80" i="33"/>
  <c r="Y80" i="33"/>
  <c r="X76" i="33"/>
  <c r="Y76" i="33"/>
  <c r="X74" i="33"/>
  <c r="Y74" i="33"/>
  <c r="U66" i="33"/>
  <c r="D15" i="35"/>
  <c r="X68" i="33"/>
  <c r="Y68" i="33"/>
  <c r="X65" i="33"/>
  <c r="Y65" i="33"/>
  <c r="X61" i="33"/>
  <c r="X59" i="33"/>
  <c r="X54" i="33"/>
  <c r="U46" i="33"/>
  <c r="D11" i="35"/>
  <c r="Y46" i="33"/>
  <c r="X31" i="33"/>
  <c r="U26" i="33"/>
  <c r="D7" i="35"/>
  <c r="X82" i="33"/>
  <c r="Y82" i="33"/>
  <c r="X78" i="33"/>
  <c r="Y78" i="33"/>
  <c r="X72" i="33"/>
  <c r="Y72" i="33"/>
  <c r="X70" i="33"/>
  <c r="Y70" i="33"/>
  <c r="X66" i="33"/>
  <c r="X63" i="33"/>
  <c r="Y63" i="33"/>
  <c r="X57" i="33"/>
  <c r="X52" i="33"/>
  <c r="U41" i="33"/>
  <c r="D10" i="35"/>
  <c r="U36" i="33"/>
  <c r="U31" i="33"/>
  <c r="Y75" i="33"/>
  <c r="Y69" i="33"/>
  <c r="Y62" i="33"/>
  <c r="Y56" i="33"/>
  <c r="Y53" i="33"/>
  <c r="Y51" i="33"/>
  <c r="Y44" i="33"/>
  <c r="Y42" i="33"/>
  <c r="Y21" i="33"/>
  <c r="X83" i="33"/>
  <c r="Y83" i="33"/>
  <c r="X81" i="33"/>
  <c r="Y81" i="33"/>
  <c r="X79" i="33"/>
  <c r="Y79" i="33"/>
  <c r="X77" i="33"/>
  <c r="X28" i="33"/>
  <c r="Y23" i="33"/>
  <c r="Y18" i="33"/>
  <c r="Y16" i="33"/>
  <c r="M14" i="33"/>
  <c r="O14" i="33"/>
  <c r="L14" i="33"/>
  <c r="N14" i="33"/>
  <c r="H14" i="33"/>
  <c r="K14" i="33"/>
  <c r="H13" i="33"/>
  <c r="K13" i="33"/>
  <c r="L13" i="33"/>
  <c r="M13" i="33"/>
  <c r="M10" i="33"/>
  <c r="O10" i="33"/>
  <c r="L10" i="33"/>
  <c r="N10" i="33"/>
  <c r="H10" i="33"/>
  <c r="K10" i="33"/>
  <c r="H9" i="33"/>
  <c r="K9" i="33"/>
  <c r="L9" i="33"/>
  <c r="M9" i="33"/>
  <c r="H24" i="33"/>
  <c r="K24" i="33"/>
  <c r="L22" i="33"/>
  <c r="M22" i="33"/>
  <c r="H16" i="33"/>
  <c r="K16" i="33"/>
  <c r="E5" i="35"/>
  <c r="M16" i="33"/>
  <c r="H31" i="33"/>
  <c r="K31" i="33"/>
  <c r="H26" i="33"/>
  <c r="K26" i="33"/>
  <c r="H41" i="33"/>
  <c r="K41" i="33"/>
  <c r="M41" i="33"/>
  <c r="H36" i="33"/>
  <c r="K36" i="33"/>
  <c r="M36" i="33"/>
  <c r="H15" i="33"/>
  <c r="K15" i="33"/>
  <c r="L15" i="33"/>
  <c r="M15" i="33"/>
  <c r="M12" i="33"/>
  <c r="O12" i="33"/>
  <c r="L12" i="33"/>
  <c r="N12" i="33"/>
  <c r="H12" i="33"/>
  <c r="K12" i="33"/>
  <c r="H11" i="33"/>
  <c r="K11" i="33"/>
  <c r="L11" i="33"/>
  <c r="M11" i="33"/>
  <c r="M8" i="33"/>
  <c r="O8" i="33"/>
  <c r="L8" i="33"/>
  <c r="N8" i="33"/>
  <c r="H8" i="33"/>
  <c r="K8" i="33"/>
  <c r="H7" i="33"/>
  <c r="K7" i="33"/>
  <c r="M7" i="33"/>
  <c r="O7" i="33"/>
  <c r="L7" i="33"/>
  <c r="N7" i="33"/>
  <c r="H6" i="33"/>
  <c r="M6" i="33"/>
  <c r="G48" i="33"/>
  <c r="Y10" i="33"/>
  <c r="J78" i="33"/>
  <c r="L78" i="33"/>
  <c r="N78" i="33"/>
  <c r="J80" i="33"/>
  <c r="L80" i="33"/>
  <c r="N80" i="33"/>
  <c r="J82" i="33"/>
  <c r="L82" i="33"/>
  <c r="N82" i="33"/>
  <c r="H66" i="33"/>
  <c r="K66" i="33"/>
  <c r="I66" i="33"/>
  <c r="H79" i="33"/>
  <c r="K79" i="33"/>
  <c r="I79" i="33"/>
  <c r="M79" i="33"/>
  <c r="O79" i="33"/>
  <c r="J79" i="33"/>
  <c r="H81" i="33"/>
  <c r="K81" i="33"/>
  <c r="J81" i="33"/>
  <c r="I81" i="33"/>
  <c r="H83" i="33"/>
  <c r="K83" i="33"/>
  <c r="M83" i="33"/>
  <c r="O83" i="33"/>
  <c r="I83" i="33"/>
  <c r="J83" i="33"/>
  <c r="H67" i="33"/>
  <c r="K67" i="33"/>
  <c r="J67" i="33"/>
  <c r="M67" i="33"/>
  <c r="O67" i="33"/>
  <c r="L67" i="33"/>
  <c r="N67" i="33"/>
  <c r="P67" i="33"/>
  <c r="M52" i="33"/>
  <c r="O52" i="33"/>
  <c r="L54" i="33"/>
  <c r="N54" i="33"/>
  <c r="M54" i="33"/>
  <c r="O54" i="33"/>
  <c r="P54" i="33"/>
  <c r="H42" i="33"/>
  <c r="K42" i="33"/>
  <c r="H44" i="33"/>
  <c r="K44" i="33"/>
  <c r="M24" i="33"/>
  <c r="J51" i="33"/>
  <c r="C12" i="35"/>
  <c r="I51" i="33"/>
  <c r="J53" i="33"/>
  <c r="I53" i="33"/>
  <c r="J55" i="33"/>
  <c r="I55" i="33"/>
  <c r="J43" i="33"/>
  <c r="I43" i="33"/>
  <c r="J45" i="33"/>
  <c r="I45" i="33"/>
  <c r="M45" i="33"/>
  <c r="M51" i="33"/>
  <c r="O51" i="33"/>
  <c r="M53" i="33"/>
  <c r="O53" i="33"/>
  <c r="M55" i="33"/>
  <c r="O55" i="33"/>
  <c r="L43" i="33"/>
  <c r="H43" i="33"/>
  <c r="K43" i="33"/>
  <c r="L45" i="33"/>
  <c r="J52" i="33"/>
  <c r="J54" i="33"/>
  <c r="I42" i="33"/>
  <c r="J42" i="33"/>
  <c r="I44" i="33"/>
  <c r="J44" i="33"/>
  <c r="C4" i="35"/>
  <c r="J8" i="33"/>
  <c r="I8" i="33"/>
  <c r="Y66" i="33"/>
  <c r="L41" i="33"/>
  <c r="C10" i="35"/>
  <c r="J41" i="33"/>
  <c r="I41" i="33"/>
  <c r="L50" i="33"/>
  <c r="J50" i="33"/>
  <c r="L26" i="33"/>
  <c r="N26" i="33"/>
  <c r="P26" i="33"/>
  <c r="Q26" i="33"/>
  <c r="J26" i="33"/>
  <c r="I26" i="33"/>
  <c r="J31" i="33"/>
  <c r="M49" i="33"/>
  <c r="O49" i="33"/>
  <c r="H49" i="33"/>
  <c r="K49" i="33"/>
  <c r="L49" i="33"/>
  <c r="N49" i="33"/>
  <c r="P49" i="33"/>
  <c r="Q49" i="33"/>
  <c r="J49" i="33"/>
  <c r="I49" i="33"/>
  <c r="L36" i="33"/>
  <c r="J36" i="33"/>
  <c r="I36" i="33"/>
  <c r="C5" i="35"/>
  <c r="J16" i="33"/>
  <c r="I16" i="33"/>
  <c r="H56" i="33"/>
  <c r="K56" i="33"/>
  <c r="M56" i="33"/>
  <c r="O56" i="33"/>
  <c r="L56" i="33"/>
  <c r="N56" i="33"/>
  <c r="I56" i="33"/>
  <c r="J56" i="33"/>
  <c r="I46" i="33"/>
  <c r="C6" i="35"/>
  <c r="I23" i="33"/>
  <c r="L25" i="33"/>
  <c r="N25" i="33"/>
  <c r="P25" i="33"/>
  <c r="Q25" i="33"/>
  <c r="I25" i="33"/>
  <c r="U6" i="33"/>
  <c r="H76" i="33"/>
  <c r="K76" i="33"/>
  <c r="M76" i="33"/>
  <c r="O76" i="33"/>
  <c r="L76" i="33"/>
  <c r="N76" i="33"/>
  <c r="P76" i="33"/>
  <c r="I76" i="33"/>
  <c r="J76" i="33"/>
  <c r="H47" i="33"/>
  <c r="K47" i="33"/>
  <c r="M47" i="33"/>
  <c r="O47" i="33"/>
  <c r="L47" i="33"/>
  <c r="N47" i="33"/>
  <c r="J47" i="33"/>
  <c r="I47" i="33"/>
  <c r="J22" i="33"/>
  <c r="I22" i="33"/>
  <c r="J24" i="33"/>
  <c r="I24" i="33"/>
  <c r="H48" i="33"/>
  <c r="K48" i="33"/>
  <c r="M48" i="33"/>
  <c r="L48" i="33"/>
  <c r="I48" i="33"/>
  <c r="J48" i="33"/>
  <c r="K6" i="33"/>
  <c r="Y31" i="33"/>
  <c r="O6" i="33"/>
  <c r="P6" i="33"/>
  <c r="Y6" i="33"/>
  <c r="Q6" i="33"/>
  <c r="P47" i="33"/>
  <c r="Q47" i="33"/>
  <c r="P80" i="33"/>
  <c r="P10" i="33"/>
  <c r="Q10" i="33"/>
  <c r="P14" i="33"/>
  <c r="Q14" i="33"/>
  <c r="P82" i="33"/>
  <c r="H52" i="33"/>
  <c r="K52" i="33"/>
  <c r="P19" i="33"/>
  <c r="Q19" i="33"/>
  <c r="L81" i="33"/>
  <c r="N81" i="33"/>
  <c r="I14" i="34"/>
  <c r="I10" i="34"/>
  <c r="I78" i="36"/>
  <c r="I68" i="36"/>
  <c r="I64" i="36"/>
  <c r="I62" i="36"/>
  <c r="I60" i="36"/>
  <c r="I58" i="36"/>
  <c r="I24" i="36"/>
  <c r="I22" i="36"/>
  <c r="I20" i="36"/>
  <c r="I18" i="36"/>
  <c r="J13" i="33"/>
  <c r="J9" i="33"/>
  <c r="D83" i="34"/>
  <c r="D82" i="34"/>
  <c r="D81" i="34"/>
  <c r="D80" i="34"/>
  <c r="D79" i="34"/>
  <c r="D78" i="34"/>
  <c r="V72" i="34"/>
  <c r="F75" i="34"/>
  <c r="F74" i="34"/>
  <c r="F73" i="34"/>
  <c r="F72" i="34"/>
  <c r="F71" i="34"/>
  <c r="D70" i="34"/>
  <c r="R70" i="34"/>
  <c r="S70" i="34"/>
  <c r="V70" i="34"/>
  <c r="C66" i="34"/>
  <c r="E66" i="34"/>
  <c r="C67" i="34"/>
  <c r="E67" i="34"/>
  <c r="F67" i="34"/>
  <c r="C68" i="34"/>
  <c r="E68" i="34"/>
  <c r="F68" i="34"/>
  <c r="C69" i="34"/>
  <c r="E69" i="34"/>
  <c r="F69" i="34"/>
  <c r="C70" i="34"/>
  <c r="E70" i="34"/>
  <c r="C76" i="34"/>
  <c r="E76" i="34"/>
  <c r="D76" i="34"/>
  <c r="F76" i="34"/>
  <c r="C77" i="34"/>
  <c r="E77" i="34"/>
  <c r="V57" i="34"/>
  <c r="V54" i="34"/>
  <c r="Y30" i="33"/>
  <c r="Y28" i="33"/>
  <c r="P78" i="33"/>
  <c r="P17" i="33"/>
  <c r="Q17" i="33"/>
  <c r="P64" i="33"/>
  <c r="P79" i="33"/>
  <c r="P83" i="33"/>
  <c r="V73" i="34"/>
  <c r="V67" i="34"/>
  <c r="D66" i="34"/>
  <c r="R66" i="34"/>
  <c r="S66" i="34"/>
  <c r="V66" i="34"/>
  <c r="V68" i="34"/>
  <c r="F15" i="32"/>
  <c r="R76" i="34"/>
  <c r="S76" i="34"/>
  <c r="V76" i="34"/>
  <c r="D77" i="34"/>
  <c r="R77" i="34"/>
  <c r="S77" i="34"/>
  <c r="V77" i="34"/>
  <c r="C56" i="34"/>
  <c r="E56" i="34"/>
  <c r="C57" i="34"/>
  <c r="E57" i="34"/>
  <c r="F57" i="34"/>
  <c r="C58" i="34"/>
  <c r="E58" i="34"/>
  <c r="F58" i="34"/>
  <c r="C59" i="34"/>
  <c r="E59" i="34"/>
  <c r="F59" i="34"/>
  <c r="C60" i="34"/>
  <c r="E60" i="34"/>
  <c r="F60" i="34"/>
  <c r="C61" i="34"/>
  <c r="E61" i="34"/>
  <c r="F61" i="34"/>
  <c r="C62" i="34"/>
  <c r="E62" i="34"/>
  <c r="F62" i="34"/>
  <c r="C63" i="34"/>
  <c r="E63" i="34"/>
  <c r="F63" i="34"/>
  <c r="C64" i="34"/>
  <c r="E64" i="34"/>
  <c r="F64" i="34"/>
  <c r="C65" i="34"/>
  <c r="E65" i="34"/>
  <c r="F65" i="34"/>
  <c r="Y43" i="31"/>
  <c r="R41" i="31"/>
  <c r="J54" i="34"/>
  <c r="J52" i="34"/>
  <c r="V50" i="34"/>
  <c r="V32" i="34"/>
  <c r="J32" i="34"/>
  <c r="J21" i="34"/>
  <c r="V74" i="34"/>
  <c r="V55" i="34"/>
  <c r="V52" i="34"/>
  <c r="V51" i="34"/>
  <c r="Y41" i="33"/>
  <c r="Y36" i="33"/>
  <c r="Y35" i="33"/>
  <c r="V34" i="34"/>
  <c r="V33" i="34"/>
  <c r="Y27" i="33"/>
  <c r="Y26" i="33"/>
  <c r="V30" i="34"/>
  <c r="V27" i="34"/>
  <c r="Y24" i="33"/>
  <c r="V25" i="34"/>
  <c r="V21" i="34"/>
  <c r="V10" i="34"/>
  <c r="U9" i="34"/>
  <c r="V9" i="34"/>
  <c r="V6" i="34"/>
  <c r="U8" i="34"/>
  <c r="U12" i="34"/>
  <c r="V12" i="34"/>
  <c r="U13" i="34"/>
  <c r="U16" i="34"/>
  <c r="U17" i="34"/>
  <c r="U20" i="34"/>
  <c r="V20" i="34"/>
  <c r="U23" i="34"/>
  <c r="U24" i="34"/>
  <c r="V24" i="34"/>
  <c r="G14" i="34"/>
  <c r="G10" i="34"/>
  <c r="J10" i="34"/>
  <c r="J55" i="34"/>
  <c r="K15" i="36"/>
  <c r="L15" i="36"/>
  <c r="K11" i="36"/>
  <c r="L11" i="36"/>
  <c r="F50" i="34"/>
  <c r="D46" i="34"/>
  <c r="R46" i="34"/>
  <c r="S46" i="34"/>
  <c r="V46" i="34"/>
  <c r="D47" i="34"/>
  <c r="R47" i="34"/>
  <c r="S47" i="34"/>
  <c r="V47" i="34"/>
  <c r="D48" i="34"/>
  <c r="R48" i="34"/>
  <c r="S48" i="34"/>
  <c r="V48" i="34"/>
  <c r="D44" i="34"/>
  <c r="R44" i="34"/>
  <c r="S44" i="34"/>
  <c r="V44" i="34"/>
  <c r="K36" i="34"/>
  <c r="K38" i="34"/>
  <c r="K39" i="34"/>
  <c r="K42" i="34"/>
  <c r="K43" i="34"/>
  <c r="C31" i="34"/>
  <c r="E31" i="34"/>
  <c r="F31" i="34"/>
  <c r="C33" i="34"/>
  <c r="E33" i="34"/>
  <c r="F33" i="34"/>
  <c r="K26" i="34"/>
  <c r="K29" i="34"/>
  <c r="K30" i="34"/>
  <c r="K31" i="34"/>
  <c r="K27" i="34"/>
  <c r="K28" i="34"/>
  <c r="K33" i="34"/>
  <c r="C26" i="34"/>
  <c r="E26" i="34"/>
  <c r="C29" i="34"/>
  <c r="E29" i="34"/>
  <c r="C30" i="34"/>
  <c r="E30" i="34"/>
  <c r="F30" i="34"/>
  <c r="C27" i="34"/>
  <c r="E27" i="34"/>
  <c r="F27" i="34"/>
  <c r="L21" i="34"/>
  <c r="M21" i="34"/>
  <c r="N21" i="34"/>
  <c r="O21" i="34"/>
  <c r="K16" i="34"/>
  <c r="K18" i="34"/>
  <c r="K19" i="34"/>
  <c r="K23" i="34"/>
  <c r="K24" i="34"/>
  <c r="K20" i="34"/>
  <c r="K25" i="34"/>
  <c r="C66" i="36"/>
  <c r="E66" i="36"/>
  <c r="F66" i="36"/>
  <c r="C67" i="36"/>
  <c r="E67" i="36"/>
  <c r="F67" i="36"/>
  <c r="C70" i="36"/>
  <c r="E70" i="36"/>
  <c r="F70" i="36"/>
  <c r="C71" i="36"/>
  <c r="E71" i="36"/>
  <c r="F71" i="36"/>
  <c r="C72" i="36"/>
  <c r="E72" i="36"/>
  <c r="F72" i="36"/>
  <c r="C75" i="36"/>
  <c r="E75" i="36"/>
  <c r="F75" i="36"/>
  <c r="C76" i="36"/>
  <c r="E76" i="36"/>
  <c r="F76" i="36"/>
  <c r="C77" i="36"/>
  <c r="E77" i="36"/>
  <c r="F77" i="36"/>
  <c r="C80" i="36"/>
  <c r="E80" i="36"/>
  <c r="F80" i="36"/>
  <c r="C81" i="36"/>
  <c r="E81" i="36"/>
  <c r="F81" i="36"/>
  <c r="C69" i="36"/>
  <c r="E69" i="36"/>
  <c r="F69" i="36"/>
  <c r="C74" i="36"/>
  <c r="E74" i="36"/>
  <c r="F74" i="36"/>
  <c r="C79" i="36"/>
  <c r="E79" i="36"/>
  <c r="F79" i="36"/>
  <c r="C82" i="36"/>
  <c r="E82" i="36"/>
  <c r="F82" i="36"/>
  <c r="C46" i="36"/>
  <c r="E46" i="36"/>
  <c r="F46" i="36"/>
  <c r="C47" i="36"/>
  <c r="E47" i="36"/>
  <c r="F47" i="36"/>
  <c r="C48" i="36"/>
  <c r="E48" i="36"/>
  <c r="F48" i="36"/>
  <c r="C50" i="36"/>
  <c r="E50" i="36"/>
  <c r="F50" i="36"/>
  <c r="C51" i="36"/>
  <c r="E51" i="36"/>
  <c r="F51" i="36"/>
  <c r="C52" i="36"/>
  <c r="E52" i="36"/>
  <c r="F52" i="36"/>
  <c r="C55" i="36"/>
  <c r="E55" i="36"/>
  <c r="F55" i="36"/>
  <c r="C53" i="36"/>
  <c r="E53" i="36"/>
  <c r="F53" i="36"/>
  <c r="G29" i="36"/>
  <c r="J29" i="36"/>
  <c r="L29" i="36"/>
  <c r="N29" i="36"/>
  <c r="G26" i="36"/>
  <c r="J26" i="36"/>
  <c r="L26" i="36"/>
  <c r="N26" i="36"/>
  <c r="V11" i="36"/>
  <c r="Y11" i="36"/>
  <c r="V7" i="36"/>
  <c r="Y7" i="36"/>
  <c r="V14" i="34"/>
  <c r="V13" i="34"/>
  <c r="J15" i="34"/>
  <c r="J13" i="34"/>
  <c r="J11" i="34"/>
  <c r="J9" i="34"/>
  <c r="J6" i="34"/>
  <c r="K6" i="36"/>
  <c r="K8" i="36"/>
  <c r="K10" i="36"/>
  <c r="L10" i="36"/>
  <c r="K12" i="36"/>
  <c r="L12" i="36"/>
  <c r="K14" i="36"/>
  <c r="L14" i="36"/>
  <c r="K46" i="34"/>
  <c r="K48" i="34"/>
  <c r="K49" i="34"/>
  <c r="F46" i="34"/>
  <c r="F44" i="34"/>
  <c r="D41" i="34"/>
  <c r="R41" i="34"/>
  <c r="S41" i="34"/>
  <c r="V41" i="34"/>
  <c r="D42" i="34"/>
  <c r="D45" i="34"/>
  <c r="R45" i="34"/>
  <c r="S45" i="34"/>
  <c r="V45" i="34"/>
  <c r="D40" i="34"/>
  <c r="F40" i="34"/>
  <c r="D36" i="34"/>
  <c r="R36" i="34"/>
  <c r="S36" i="34"/>
  <c r="V36" i="34"/>
  <c r="D37" i="34"/>
  <c r="R37" i="34"/>
  <c r="S37" i="34"/>
  <c r="V37" i="34"/>
  <c r="D38" i="34"/>
  <c r="R40" i="34"/>
  <c r="S40" i="34"/>
  <c r="V40" i="34"/>
  <c r="L34" i="34"/>
  <c r="M34" i="34"/>
  <c r="N34" i="34"/>
  <c r="O34" i="34"/>
  <c r="L32" i="34"/>
  <c r="M32" i="34"/>
  <c r="N32" i="34"/>
  <c r="O32" i="34"/>
  <c r="G49" i="36"/>
  <c r="J49" i="36"/>
  <c r="L49" i="36"/>
  <c r="N49" i="36"/>
  <c r="Y25" i="33"/>
  <c r="Y22" i="33"/>
  <c r="Y19" i="33"/>
  <c r="V15" i="34"/>
  <c r="V11" i="34"/>
  <c r="N81" i="36"/>
  <c r="N77" i="36"/>
  <c r="N72" i="36"/>
  <c r="N71" i="36"/>
  <c r="P71" i="36"/>
  <c r="N70" i="36"/>
  <c r="P70" i="36"/>
  <c r="N68" i="36"/>
  <c r="P68" i="36"/>
  <c r="N66" i="36"/>
  <c r="P66" i="36"/>
  <c r="N65" i="36"/>
  <c r="P65" i="36"/>
  <c r="N63" i="36"/>
  <c r="P63" i="36"/>
  <c r="N61" i="36"/>
  <c r="P61" i="36"/>
  <c r="N60" i="36"/>
  <c r="N56" i="36"/>
  <c r="N53" i="36"/>
  <c r="C37" i="36"/>
  <c r="E37" i="36"/>
  <c r="F37" i="36"/>
  <c r="L37" i="36"/>
  <c r="L19" i="36"/>
  <c r="F49" i="34"/>
  <c r="F43" i="34"/>
  <c r="F39" i="34"/>
  <c r="D26" i="34"/>
  <c r="R26" i="34"/>
  <c r="S26" i="34"/>
  <c r="V26" i="34"/>
  <c r="D28" i="34"/>
  <c r="R28" i="34"/>
  <c r="S28" i="34"/>
  <c r="V28" i="34"/>
  <c r="D29" i="34"/>
  <c r="R29" i="34"/>
  <c r="S29" i="34"/>
  <c r="V29" i="34"/>
  <c r="F7" i="32"/>
  <c r="F25" i="34"/>
  <c r="F20" i="34"/>
  <c r="D16" i="34"/>
  <c r="R16" i="34"/>
  <c r="S16" i="34"/>
  <c r="D17" i="34"/>
  <c r="R17" i="34"/>
  <c r="S17" i="34"/>
  <c r="V17" i="34"/>
  <c r="D18" i="34"/>
  <c r="R18" i="34"/>
  <c r="S18" i="34"/>
  <c r="V18" i="34"/>
  <c r="D22" i="34"/>
  <c r="R22" i="34"/>
  <c r="S22" i="34"/>
  <c r="V22" i="34"/>
  <c r="D23" i="34"/>
  <c r="R23" i="34"/>
  <c r="S23" i="34"/>
  <c r="V80" i="36"/>
  <c r="Y80" i="36"/>
  <c r="V78" i="36"/>
  <c r="Y78" i="36"/>
  <c r="V76" i="36"/>
  <c r="Y76" i="36"/>
  <c r="V74" i="36"/>
  <c r="Y74" i="36"/>
  <c r="V72" i="36"/>
  <c r="Y72" i="36"/>
  <c r="V49" i="36"/>
  <c r="Y49" i="36"/>
  <c r="V40" i="36"/>
  <c r="Y40" i="36"/>
  <c r="V38" i="36"/>
  <c r="Y38" i="36"/>
  <c r="V31" i="36"/>
  <c r="V29" i="36"/>
  <c r="Y29" i="36"/>
  <c r="V10" i="36"/>
  <c r="V6" i="36"/>
  <c r="J44" i="36"/>
  <c r="J34" i="36"/>
  <c r="J24" i="36"/>
  <c r="D6" i="37"/>
  <c r="J17" i="36"/>
  <c r="J16" i="36"/>
  <c r="J15" i="36"/>
  <c r="J14" i="36"/>
  <c r="J11" i="36"/>
  <c r="J10" i="36"/>
  <c r="J7" i="36"/>
  <c r="F6" i="36"/>
  <c r="V83" i="36"/>
  <c r="Y83" i="36"/>
  <c r="V82" i="36"/>
  <c r="Y82" i="36"/>
  <c r="V81" i="36"/>
  <c r="Y81" i="36"/>
  <c r="V71" i="36"/>
  <c r="Y71" i="36"/>
  <c r="V69" i="36"/>
  <c r="Y69" i="36"/>
  <c r="V67" i="36"/>
  <c r="Y67" i="36"/>
  <c r="V59" i="36"/>
  <c r="Y59" i="36"/>
  <c r="V57" i="36"/>
  <c r="Y57" i="36"/>
  <c r="V47" i="36"/>
  <c r="Y47" i="36"/>
  <c r="D45" i="36"/>
  <c r="U45" i="36"/>
  <c r="V45" i="36"/>
  <c r="Y45" i="36"/>
  <c r="D43" i="36"/>
  <c r="U43" i="36"/>
  <c r="V43" i="36"/>
  <c r="Y43" i="36"/>
  <c r="V37" i="36"/>
  <c r="Y37" i="36"/>
  <c r="D35" i="36"/>
  <c r="U35" i="36"/>
  <c r="V35" i="36"/>
  <c r="Y35" i="36"/>
  <c r="D33" i="36"/>
  <c r="U33" i="36"/>
  <c r="V33" i="36"/>
  <c r="Y33" i="36"/>
  <c r="V27" i="36"/>
  <c r="Y27" i="36"/>
  <c r="V23" i="36"/>
  <c r="Y23" i="36"/>
  <c r="V21" i="36"/>
  <c r="Y21" i="36"/>
  <c r="V19" i="36"/>
  <c r="Y19" i="36"/>
  <c r="V17" i="36"/>
  <c r="Y17" i="36"/>
  <c r="Y10" i="36"/>
  <c r="D9" i="36"/>
  <c r="U9" i="36"/>
  <c r="V9" i="36"/>
  <c r="Y9" i="36"/>
  <c r="D8" i="36"/>
  <c r="U8" i="36"/>
  <c r="E50" i="33"/>
  <c r="N50" i="33"/>
  <c r="E48" i="33"/>
  <c r="N48" i="33"/>
  <c r="E45" i="33"/>
  <c r="E43" i="33"/>
  <c r="O43" i="33"/>
  <c r="E41" i="33"/>
  <c r="N41" i="33"/>
  <c r="E16" i="33"/>
  <c r="N16" i="33"/>
  <c r="E18" i="33"/>
  <c r="N18" i="33"/>
  <c r="E20" i="33"/>
  <c r="O20" i="33"/>
  <c r="E22" i="33"/>
  <c r="N22" i="33"/>
  <c r="E24" i="33"/>
  <c r="O24" i="33"/>
  <c r="U45" i="33"/>
  <c r="Y45" i="33"/>
  <c r="U43" i="33"/>
  <c r="Y43" i="33"/>
  <c r="F24" i="34"/>
  <c r="F19" i="34"/>
  <c r="J64" i="36"/>
  <c r="J59" i="36"/>
  <c r="C38" i="36"/>
  <c r="E38" i="36"/>
  <c r="F38" i="36"/>
  <c r="C28" i="36"/>
  <c r="E28" i="36"/>
  <c r="F28" i="36"/>
  <c r="C27" i="36"/>
  <c r="E27" i="36"/>
  <c r="J12" i="36"/>
  <c r="F8" i="36"/>
  <c r="V70" i="36"/>
  <c r="Y70" i="36"/>
  <c r="V68" i="36"/>
  <c r="Y68" i="36"/>
  <c r="V66" i="36"/>
  <c r="V65" i="36"/>
  <c r="Y65" i="36"/>
  <c r="V64" i="36"/>
  <c r="Y64" i="36"/>
  <c r="V63" i="36"/>
  <c r="Y63" i="36"/>
  <c r="V62" i="36"/>
  <c r="Y62" i="36"/>
  <c r="V61" i="36"/>
  <c r="Y61" i="36"/>
  <c r="V60" i="36"/>
  <c r="Y60" i="36"/>
  <c r="V58" i="36"/>
  <c r="Y58" i="36"/>
  <c r="V56" i="36"/>
  <c r="V55" i="36"/>
  <c r="Y55" i="36"/>
  <c r="V54" i="36"/>
  <c r="Y54" i="36"/>
  <c r="V53" i="36"/>
  <c r="Y53" i="36"/>
  <c r="V52" i="36"/>
  <c r="Y52" i="36"/>
  <c r="V51" i="36"/>
  <c r="Y51" i="36"/>
  <c r="V46" i="36"/>
  <c r="V44" i="36"/>
  <c r="Y44" i="36"/>
  <c r="V42" i="36"/>
  <c r="Y42" i="36"/>
  <c r="V36" i="36"/>
  <c r="V34" i="36"/>
  <c r="Y34" i="36"/>
  <c r="V32" i="36"/>
  <c r="Y32" i="36"/>
  <c r="V26" i="36"/>
  <c r="V25" i="36"/>
  <c r="Y25" i="36"/>
  <c r="V24" i="36"/>
  <c r="Y24" i="36"/>
  <c r="V22" i="36"/>
  <c r="Y22" i="36"/>
  <c r="V20" i="36"/>
  <c r="Y20" i="36"/>
  <c r="V18" i="36"/>
  <c r="Y18" i="36"/>
  <c r="V16" i="36"/>
  <c r="V15" i="36"/>
  <c r="Y15" i="36"/>
  <c r="V14" i="36"/>
  <c r="Y14" i="36"/>
  <c r="V13" i="36"/>
  <c r="Y13" i="36"/>
  <c r="V12" i="36"/>
  <c r="Y12" i="36"/>
  <c r="E36" i="33"/>
  <c r="N36" i="33"/>
  <c r="E38" i="33"/>
  <c r="E40" i="33"/>
  <c r="U54" i="33"/>
  <c r="Y54" i="33"/>
  <c r="U52" i="33"/>
  <c r="Y52" i="33"/>
  <c r="U50" i="33"/>
  <c r="Y50" i="33"/>
  <c r="U48" i="33"/>
  <c r="Y48" i="33"/>
  <c r="L6" i="34"/>
  <c r="M6" i="34"/>
  <c r="N6" i="34"/>
  <c r="O6" i="34"/>
  <c r="J14" i="33"/>
  <c r="J10" i="33"/>
  <c r="D40" i="33"/>
  <c r="G40" i="33"/>
  <c r="D38" i="33"/>
  <c r="G38" i="33"/>
  <c r="K64" i="33"/>
  <c r="U14" i="33"/>
  <c r="Y14" i="33"/>
  <c r="U8" i="33"/>
  <c r="Y8" i="33"/>
  <c r="L14" i="34"/>
  <c r="M14" i="34"/>
  <c r="N14" i="34"/>
  <c r="O14" i="34"/>
  <c r="L10" i="34"/>
  <c r="M10" i="34"/>
  <c r="N10" i="34"/>
  <c r="O10" i="34"/>
  <c r="E15" i="33"/>
  <c r="O15" i="33"/>
  <c r="E13" i="33"/>
  <c r="O13" i="33"/>
  <c r="E11" i="33"/>
  <c r="N11" i="33"/>
  <c r="E9" i="33"/>
  <c r="N9" i="33"/>
  <c r="J12" i="33"/>
  <c r="C35" i="33"/>
  <c r="F35" i="33"/>
  <c r="G35" i="33"/>
  <c r="D34" i="33"/>
  <c r="T34" i="33"/>
  <c r="U34" i="33"/>
  <c r="Y34" i="33"/>
  <c r="C34" i="33"/>
  <c r="F34" i="33"/>
  <c r="C33" i="33"/>
  <c r="F33" i="33"/>
  <c r="G33" i="33"/>
  <c r="D32" i="33"/>
  <c r="T32" i="33"/>
  <c r="C32" i="33"/>
  <c r="F32" i="33"/>
  <c r="G32" i="33"/>
  <c r="C30" i="33"/>
  <c r="F30" i="33"/>
  <c r="G30" i="33"/>
  <c r="C28" i="33"/>
  <c r="F28" i="33"/>
  <c r="T40" i="33"/>
  <c r="U40" i="33"/>
  <c r="D39" i="33"/>
  <c r="T39" i="33"/>
  <c r="U39" i="33"/>
  <c r="Y39" i="33"/>
  <c r="T38" i="33"/>
  <c r="U38" i="33"/>
  <c r="Y38" i="33"/>
  <c r="D37" i="33"/>
  <c r="T37" i="33"/>
  <c r="D61" i="33"/>
  <c r="T61" i="33"/>
  <c r="D60" i="33"/>
  <c r="T60" i="33"/>
  <c r="U60" i="33"/>
  <c r="Y60" i="33"/>
  <c r="D59" i="33"/>
  <c r="T59" i="33"/>
  <c r="U59" i="33"/>
  <c r="Y59" i="33"/>
  <c r="D58" i="33"/>
  <c r="T58" i="33"/>
  <c r="U58" i="33"/>
  <c r="Y58" i="33"/>
  <c r="D57" i="33"/>
  <c r="T57" i="33"/>
  <c r="D77" i="33"/>
  <c r="U12" i="33"/>
  <c r="Y12" i="33"/>
  <c r="F12" i="34"/>
  <c r="F8" i="34"/>
  <c r="K7" i="34"/>
  <c r="D7" i="34"/>
  <c r="P56" i="33"/>
  <c r="E10" i="35"/>
  <c r="P7" i="33"/>
  <c r="Q7" i="33"/>
  <c r="E4" i="35"/>
  <c r="P8" i="33"/>
  <c r="Q8" i="33"/>
  <c r="P12" i="33"/>
  <c r="Q12" i="33"/>
  <c r="P53" i="33"/>
  <c r="P27" i="33"/>
  <c r="Q27" i="33"/>
  <c r="P81" i="33"/>
  <c r="G69" i="34"/>
  <c r="J69" i="34"/>
  <c r="H69" i="34"/>
  <c r="I69" i="34"/>
  <c r="G68" i="34"/>
  <c r="J68" i="34"/>
  <c r="I68" i="34"/>
  <c r="H68" i="34"/>
  <c r="G67" i="34"/>
  <c r="J67" i="34"/>
  <c r="H67" i="34"/>
  <c r="I67" i="34"/>
  <c r="V63" i="34"/>
  <c r="G65" i="34"/>
  <c r="J65" i="34"/>
  <c r="H65" i="34"/>
  <c r="I65" i="34"/>
  <c r="G64" i="34"/>
  <c r="J64" i="34"/>
  <c r="I64" i="34"/>
  <c r="H64" i="34"/>
  <c r="G63" i="34"/>
  <c r="J63" i="34"/>
  <c r="H63" i="34"/>
  <c r="I63" i="34"/>
  <c r="G62" i="34"/>
  <c r="J62" i="34"/>
  <c r="I62" i="34"/>
  <c r="H62" i="34"/>
  <c r="G61" i="34"/>
  <c r="J61" i="34"/>
  <c r="D14" i="32"/>
  <c r="C14" i="32"/>
  <c r="H61" i="34"/>
  <c r="I61" i="34"/>
  <c r="G60" i="34"/>
  <c r="J60" i="34"/>
  <c r="I60" i="34"/>
  <c r="H60" i="34"/>
  <c r="G59" i="34"/>
  <c r="J59" i="34"/>
  <c r="H59" i="34"/>
  <c r="I59" i="34"/>
  <c r="G58" i="34"/>
  <c r="J58" i="34"/>
  <c r="I58" i="34"/>
  <c r="H58" i="34"/>
  <c r="G57" i="34"/>
  <c r="J57" i="34"/>
  <c r="H57" i="34"/>
  <c r="I57" i="34"/>
  <c r="F56" i="34"/>
  <c r="E85" i="34"/>
  <c r="F12" i="32"/>
  <c r="Y47" i="33"/>
  <c r="Y40" i="33"/>
  <c r="G7" i="35"/>
  <c r="G6" i="35"/>
  <c r="M81" i="36"/>
  <c r="O81" i="36"/>
  <c r="P81" i="36"/>
  <c r="M77" i="36"/>
  <c r="O77" i="36"/>
  <c r="P77" i="36"/>
  <c r="M72" i="36"/>
  <c r="O72" i="36"/>
  <c r="P72" i="36"/>
  <c r="E11" i="35"/>
  <c r="G16" i="35"/>
  <c r="P51" i="33"/>
  <c r="E12" i="35"/>
  <c r="P52" i="33"/>
  <c r="P55" i="33"/>
  <c r="G15" i="35"/>
  <c r="F16" i="32"/>
  <c r="F14" i="32"/>
  <c r="S58" i="34"/>
  <c r="V58" i="34"/>
  <c r="Y49" i="33"/>
  <c r="F8" i="32"/>
  <c r="Y17" i="33"/>
  <c r="X85" i="33"/>
  <c r="M83" i="36"/>
  <c r="O83" i="36"/>
  <c r="P83" i="36"/>
  <c r="Q83" i="36"/>
  <c r="R83" i="36"/>
  <c r="M79" i="36"/>
  <c r="O79" i="36"/>
  <c r="P79" i="36"/>
  <c r="M74" i="36"/>
  <c r="O74" i="36"/>
  <c r="P74" i="36"/>
  <c r="C11" i="35"/>
  <c r="D4" i="35"/>
  <c r="J25" i="33"/>
  <c r="J23" i="33"/>
  <c r="J21" i="33"/>
  <c r="I21" i="33"/>
  <c r="L46" i="33"/>
  <c r="N46" i="33"/>
  <c r="J46" i="33"/>
  <c r="M46" i="33"/>
  <c r="O46" i="33"/>
  <c r="I31" i="33"/>
  <c r="L31" i="33"/>
  <c r="N31" i="33"/>
  <c r="P31" i="33"/>
  <c r="Q31" i="33"/>
  <c r="I50" i="33"/>
  <c r="I54" i="33"/>
  <c r="I52" i="33"/>
  <c r="M50" i="33"/>
  <c r="O50" i="33"/>
  <c r="H21" i="33"/>
  <c r="K21" i="33"/>
  <c r="M21" i="33"/>
  <c r="H23" i="33"/>
  <c r="K23" i="33"/>
  <c r="M23" i="33"/>
  <c r="O23" i="33"/>
  <c r="P23" i="33"/>
  <c r="Q23" i="33"/>
  <c r="H25" i="33"/>
  <c r="K25" i="33"/>
  <c r="M42" i="33"/>
  <c r="O42" i="33"/>
  <c r="P42" i="33"/>
  <c r="Q42" i="33"/>
  <c r="H76" i="34"/>
  <c r="P82" i="36"/>
  <c r="Q82" i="36"/>
  <c r="R82" i="36"/>
  <c r="P80" i="36"/>
  <c r="Q80" i="36"/>
  <c r="R80" i="36"/>
  <c r="P78" i="36"/>
  <c r="Q78" i="36"/>
  <c r="R78" i="36"/>
  <c r="P76" i="36"/>
  <c r="Q76" i="36"/>
  <c r="R76" i="36"/>
  <c r="P75" i="36"/>
  <c r="Q75" i="36"/>
  <c r="R75" i="36"/>
  <c r="P73" i="36"/>
  <c r="Q73" i="36"/>
  <c r="R73" i="36"/>
  <c r="M71" i="36"/>
  <c r="O71" i="36"/>
  <c r="Q71" i="36"/>
  <c r="R71" i="36"/>
  <c r="M70" i="36"/>
  <c r="O70" i="36"/>
  <c r="Q70" i="36"/>
  <c r="R70" i="36"/>
  <c r="M69" i="36"/>
  <c r="O69" i="36"/>
  <c r="P69" i="36"/>
  <c r="M68" i="36"/>
  <c r="O68" i="36"/>
  <c r="Q68" i="36"/>
  <c r="R68" i="36"/>
  <c r="M67" i="36"/>
  <c r="O67" i="36"/>
  <c r="P67" i="36"/>
  <c r="Q67" i="36"/>
  <c r="R67" i="36"/>
  <c r="M66" i="36"/>
  <c r="O66" i="36"/>
  <c r="Q66" i="36"/>
  <c r="R66" i="36"/>
  <c r="M65" i="36"/>
  <c r="O65" i="36"/>
  <c r="Q65" i="36"/>
  <c r="R65" i="36"/>
  <c r="M64" i="36"/>
  <c r="O64" i="36"/>
  <c r="P64" i="36"/>
  <c r="Q64" i="36"/>
  <c r="R64" i="36"/>
  <c r="M63" i="36"/>
  <c r="O63" i="36"/>
  <c r="Q63" i="36"/>
  <c r="R63" i="36"/>
  <c r="M62" i="36"/>
  <c r="O62" i="36"/>
  <c r="P62" i="36"/>
  <c r="M61" i="36"/>
  <c r="O61" i="36"/>
  <c r="Q61" i="36"/>
  <c r="R61" i="36"/>
  <c r="M56" i="36"/>
  <c r="O56" i="36"/>
  <c r="P56" i="36"/>
  <c r="M53" i="36"/>
  <c r="O53" i="36"/>
  <c r="P53" i="36"/>
  <c r="M49" i="36"/>
  <c r="O49" i="36"/>
  <c r="P49" i="36"/>
  <c r="N39" i="36"/>
  <c r="P39" i="36"/>
  <c r="M39" i="36"/>
  <c r="O39" i="36"/>
  <c r="Q39" i="36"/>
  <c r="R39" i="36"/>
  <c r="N37" i="36"/>
  <c r="P37" i="36"/>
  <c r="M37" i="36"/>
  <c r="O37" i="36"/>
  <c r="Q37" i="36"/>
  <c r="R37" i="36"/>
  <c r="N34" i="36"/>
  <c r="P34" i="36"/>
  <c r="M34" i="36"/>
  <c r="O34" i="36"/>
  <c r="Q34" i="36"/>
  <c r="R34" i="36"/>
  <c r="N32" i="36"/>
  <c r="P32" i="36"/>
  <c r="M32" i="36"/>
  <c r="O32" i="36"/>
  <c r="Q32" i="36"/>
  <c r="R32" i="36"/>
  <c r="M30" i="36"/>
  <c r="O30" i="36"/>
  <c r="P30" i="36"/>
  <c r="M29" i="36"/>
  <c r="O29" i="36"/>
  <c r="P29" i="36"/>
  <c r="M26" i="36"/>
  <c r="O26" i="36"/>
  <c r="P26" i="36"/>
  <c r="N19" i="36"/>
  <c r="P19" i="36"/>
  <c r="M19" i="36"/>
  <c r="O19" i="36"/>
  <c r="Q19" i="36"/>
  <c r="R19" i="36"/>
  <c r="N17" i="36"/>
  <c r="P17" i="36"/>
  <c r="M17" i="36"/>
  <c r="O17" i="36"/>
  <c r="Q17" i="36"/>
  <c r="R17" i="36"/>
  <c r="N14" i="36"/>
  <c r="P14" i="36"/>
  <c r="M14" i="36"/>
  <c r="O14" i="36"/>
  <c r="Q14" i="36"/>
  <c r="R14" i="36"/>
  <c r="N12" i="36"/>
  <c r="P12" i="36"/>
  <c r="M12" i="36"/>
  <c r="O12" i="36"/>
  <c r="Q12" i="36"/>
  <c r="R12" i="36"/>
  <c r="N10" i="36"/>
  <c r="P10" i="36"/>
  <c r="M10" i="36"/>
  <c r="O10" i="36"/>
  <c r="Q10" i="36"/>
  <c r="R10" i="36"/>
  <c r="E16" i="32"/>
  <c r="E15" i="32"/>
  <c r="E12" i="32"/>
  <c r="M58" i="36"/>
  <c r="O58" i="36"/>
  <c r="P58" i="36"/>
  <c r="M55" i="36"/>
  <c r="O55" i="36"/>
  <c r="P55" i="36"/>
  <c r="M51" i="36"/>
  <c r="O51" i="36"/>
  <c r="P51" i="36"/>
  <c r="Q51" i="36"/>
  <c r="R51" i="36"/>
  <c r="M44" i="36"/>
  <c r="O44" i="36"/>
  <c r="P44" i="36"/>
  <c r="Q44" i="36"/>
  <c r="R44" i="36"/>
  <c r="M42" i="36"/>
  <c r="O42" i="36"/>
  <c r="P42" i="36"/>
  <c r="Q42" i="36"/>
  <c r="R42" i="36"/>
  <c r="M41" i="36"/>
  <c r="O41" i="36"/>
  <c r="P41" i="36"/>
  <c r="Q41" i="36"/>
  <c r="R41" i="36"/>
  <c r="N40" i="36"/>
  <c r="P40" i="36"/>
  <c r="N36" i="36"/>
  <c r="P36" i="36"/>
  <c r="N31" i="36"/>
  <c r="P31" i="36"/>
  <c r="M25" i="36"/>
  <c r="O25" i="36"/>
  <c r="P25" i="36"/>
  <c r="Q25" i="36"/>
  <c r="R25" i="36"/>
  <c r="M24" i="36"/>
  <c r="O24" i="36"/>
  <c r="P24" i="36"/>
  <c r="Q24" i="36"/>
  <c r="R24" i="36"/>
  <c r="M23" i="36"/>
  <c r="O23" i="36"/>
  <c r="P23" i="36"/>
  <c r="Q23" i="36"/>
  <c r="R23" i="36"/>
  <c r="M22" i="36"/>
  <c r="O22" i="36"/>
  <c r="P22" i="36"/>
  <c r="Q22" i="36"/>
  <c r="R22" i="36"/>
  <c r="M21" i="36"/>
  <c r="O21" i="36"/>
  <c r="P21" i="36"/>
  <c r="Q21" i="36"/>
  <c r="R21" i="36"/>
  <c r="E6" i="37"/>
  <c r="N20" i="36"/>
  <c r="P20" i="36"/>
  <c r="N18" i="36"/>
  <c r="P18" i="36"/>
  <c r="N16" i="36"/>
  <c r="P16" i="36"/>
  <c r="N15" i="36"/>
  <c r="P15" i="36"/>
  <c r="N13" i="36"/>
  <c r="P13" i="36"/>
  <c r="N11" i="36"/>
  <c r="P11" i="36"/>
  <c r="N7" i="36"/>
  <c r="P7" i="36"/>
  <c r="E17" i="32"/>
  <c r="E14" i="32"/>
  <c r="E13" i="32"/>
  <c r="P59" i="36"/>
  <c r="Q59" i="36"/>
  <c r="R59" i="36"/>
  <c r="P57" i="36"/>
  <c r="Q57" i="36"/>
  <c r="R57" i="36"/>
  <c r="P54" i="36"/>
  <c r="Q54" i="36"/>
  <c r="R54" i="36"/>
  <c r="P52" i="36"/>
  <c r="Q52" i="36"/>
  <c r="R52" i="36"/>
  <c r="F36" i="34"/>
  <c r="D13" i="37"/>
  <c r="D5" i="37"/>
  <c r="L39" i="34"/>
  <c r="M39" i="34"/>
  <c r="N39" i="34"/>
  <c r="O39" i="34"/>
  <c r="L35" i="34"/>
  <c r="M35" i="34"/>
  <c r="N35" i="34"/>
  <c r="O35" i="34"/>
  <c r="L33" i="34"/>
  <c r="D14" i="37"/>
  <c r="Y41" i="36"/>
  <c r="F10" i="37"/>
  <c r="Y31" i="36"/>
  <c r="F8" i="37"/>
  <c r="Y66" i="36"/>
  <c r="F15" i="37"/>
  <c r="Y56" i="36"/>
  <c r="F13" i="37"/>
  <c r="Y46" i="36"/>
  <c r="F11" i="37"/>
  <c r="Y36" i="36"/>
  <c r="F9" i="37"/>
  <c r="Y26" i="36"/>
  <c r="F7" i="37"/>
  <c r="Y16" i="36"/>
  <c r="X85" i="36"/>
  <c r="H65" i="33"/>
  <c r="K65" i="33"/>
  <c r="L65" i="33"/>
  <c r="N65" i="33"/>
  <c r="P65" i="33"/>
  <c r="H63" i="33"/>
  <c r="K63" i="33"/>
  <c r="L63" i="33"/>
  <c r="N63" i="33"/>
  <c r="P63" i="33"/>
  <c r="H62" i="33"/>
  <c r="K62" i="33"/>
  <c r="M62" i="33"/>
  <c r="O62" i="33"/>
  <c r="P62" i="33"/>
  <c r="G75" i="33"/>
  <c r="G74" i="33"/>
  <c r="G73" i="33"/>
  <c r="G72" i="33"/>
  <c r="G71" i="33"/>
  <c r="G70" i="33"/>
  <c r="G69" i="33"/>
  <c r="G68" i="33"/>
  <c r="W85" i="33"/>
  <c r="G12" i="35"/>
  <c r="G10" i="35"/>
  <c r="F11" i="32"/>
  <c r="L12" i="34"/>
  <c r="M12" i="34"/>
  <c r="N12" i="34"/>
  <c r="O12" i="34"/>
  <c r="G12" i="34"/>
  <c r="J12" i="34"/>
  <c r="H12" i="34"/>
  <c r="I12" i="34"/>
  <c r="T77" i="33"/>
  <c r="G77" i="33"/>
  <c r="U37" i="33"/>
  <c r="Y37" i="33"/>
  <c r="G9" i="35"/>
  <c r="D9" i="35"/>
  <c r="G28" i="33"/>
  <c r="F85" i="33"/>
  <c r="I7" i="38"/>
  <c r="M32" i="33"/>
  <c r="O32" i="33"/>
  <c r="H32" i="33"/>
  <c r="K32" i="33"/>
  <c r="L32" i="33"/>
  <c r="N32" i="33"/>
  <c r="P32" i="33"/>
  <c r="Q32" i="33"/>
  <c r="I32" i="33"/>
  <c r="J32" i="33"/>
  <c r="H33" i="33"/>
  <c r="K33" i="33"/>
  <c r="L33" i="33"/>
  <c r="N33" i="33"/>
  <c r="J33" i="33"/>
  <c r="M33" i="33"/>
  <c r="O33" i="33"/>
  <c r="I33" i="33"/>
  <c r="G58" i="33"/>
  <c r="G60" i="33"/>
  <c r="H38" i="33"/>
  <c r="K38" i="33"/>
  <c r="L38" i="33"/>
  <c r="N38" i="33"/>
  <c r="I38" i="33"/>
  <c r="M38" i="33"/>
  <c r="O38" i="33"/>
  <c r="J38" i="33"/>
  <c r="H40" i="33"/>
  <c r="K40" i="33"/>
  <c r="J40" i="33"/>
  <c r="M40" i="33"/>
  <c r="O40" i="33"/>
  <c r="L40" i="33"/>
  <c r="N40" i="33"/>
  <c r="I40" i="33"/>
  <c r="G28" i="36"/>
  <c r="J28" i="36"/>
  <c r="L28" i="36"/>
  <c r="H28" i="36"/>
  <c r="I28" i="36"/>
  <c r="G38" i="36"/>
  <c r="J38" i="36"/>
  <c r="H38" i="36"/>
  <c r="I38" i="36"/>
  <c r="L24" i="34"/>
  <c r="M24" i="34"/>
  <c r="N24" i="34"/>
  <c r="O24" i="34"/>
  <c r="G24" i="34"/>
  <c r="J24" i="34"/>
  <c r="H24" i="34"/>
  <c r="I24" i="34"/>
  <c r="N45" i="33"/>
  <c r="O45" i="33"/>
  <c r="P45" i="33"/>
  <c r="Q45" i="33"/>
  <c r="F6" i="37"/>
  <c r="G6" i="37"/>
  <c r="Y6" i="36"/>
  <c r="F9" i="36"/>
  <c r="L20" i="34"/>
  <c r="M20" i="34"/>
  <c r="N20" i="34"/>
  <c r="O20" i="34"/>
  <c r="G20" i="34"/>
  <c r="J20" i="34"/>
  <c r="H20" i="34"/>
  <c r="I20" i="34"/>
  <c r="L25" i="34"/>
  <c r="M25" i="34"/>
  <c r="N25" i="34"/>
  <c r="O25" i="34"/>
  <c r="G25" i="34"/>
  <c r="J25" i="34"/>
  <c r="H25" i="34"/>
  <c r="I25" i="34"/>
  <c r="G39" i="34"/>
  <c r="J39" i="34"/>
  <c r="H39" i="34"/>
  <c r="I39" i="34"/>
  <c r="L49" i="34"/>
  <c r="M49" i="34"/>
  <c r="N49" i="34"/>
  <c r="O49" i="34"/>
  <c r="G49" i="34"/>
  <c r="J49" i="34"/>
  <c r="H49" i="34"/>
  <c r="I49" i="34"/>
  <c r="F38" i="34"/>
  <c r="R38" i="34"/>
  <c r="S38" i="34"/>
  <c r="V38" i="34"/>
  <c r="F9" i="32"/>
  <c r="L40" i="34"/>
  <c r="M40" i="34"/>
  <c r="N40" i="34"/>
  <c r="O40" i="34"/>
  <c r="G40" i="34"/>
  <c r="J40" i="34"/>
  <c r="I40" i="34"/>
  <c r="H40" i="34"/>
  <c r="F42" i="34"/>
  <c r="R42" i="34"/>
  <c r="S42" i="34"/>
  <c r="V42" i="34"/>
  <c r="F10" i="32"/>
  <c r="L44" i="34"/>
  <c r="M44" i="34"/>
  <c r="N44" i="34"/>
  <c r="O44" i="34"/>
  <c r="G44" i="34"/>
  <c r="J44" i="34"/>
  <c r="H44" i="34"/>
  <c r="I44" i="34"/>
  <c r="L8" i="36"/>
  <c r="F33" i="36"/>
  <c r="G55" i="36"/>
  <c r="J55" i="36"/>
  <c r="H55" i="36"/>
  <c r="I55" i="36"/>
  <c r="G51" i="36"/>
  <c r="J51" i="36"/>
  <c r="C12" i="37"/>
  <c r="H51" i="36"/>
  <c r="I51" i="36"/>
  <c r="G48" i="36"/>
  <c r="J48" i="36"/>
  <c r="L48" i="36"/>
  <c r="H48" i="36"/>
  <c r="I48" i="36"/>
  <c r="G46" i="36"/>
  <c r="J46" i="36"/>
  <c r="L46" i="36"/>
  <c r="H46" i="36"/>
  <c r="I46" i="36"/>
  <c r="C11" i="37"/>
  <c r="G79" i="36"/>
  <c r="J79" i="36"/>
  <c r="I79" i="36"/>
  <c r="H79" i="36"/>
  <c r="G69" i="36"/>
  <c r="J69" i="36"/>
  <c r="I69" i="36"/>
  <c r="H69" i="36"/>
  <c r="G80" i="36"/>
  <c r="J80" i="36"/>
  <c r="H80" i="36"/>
  <c r="I80" i="36"/>
  <c r="G76" i="36"/>
  <c r="J76" i="36"/>
  <c r="H76" i="36"/>
  <c r="C17" i="37"/>
  <c r="I76" i="36"/>
  <c r="G72" i="36"/>
  <c r="J72" i="36"/>
  <c r="H72" i="36"/>
  <c r="I72" i="36"/>
  <c r="G70" i="36"/>
  <c r="J70" i="36"/>
  <c r="H70" i="36"/>
  <c r="I70" i="36"/>
  <c r="G66" i="36"/>
  <c r="J66" i="36"/>
  <c r="H66" i="36"/>
  <c r="C15" i="37"/>
  <c r="I66" i="36"/>
  <c r="L27" i="34"/>
  <c r="M27" i="34"/>
  <c r="N27" i="34"/>
  <c r="O27" i="34"/>
  <c r="G27" i="34"/>
  <c r="J27" i="34"/>
  <c r="I27" i="34"/>
  <c r="H27" i="34"/>
  <c r="F29" i="34"/>
  <c r="G33" i="34"/>
  <c r="J33" i="34"/>
  <c r="H33" i="34"/>
  <c r="I33" i="34"/>
  <c r="L50" i="34"/>
  <c r="M50" i="34"/>
  <c r="N50" i="34"/>
  <c r="O50" i="34"/>
  <c r="I50" i="34"/>
  <c r="G50" i="34"/>
  <c r="J50" i="34"/>
  <c r="H50" i="34"/>
  <c r="V16" i="34"/>
  <c r="F5" i="32"/>
  <c r="V8" i="34"/>
  <c r="U85" i="34"/>
  <c r="N20" i="33"/>
  <c r="P20" i="33"/>
  <c r="Q20" i="33"/>
  <c r="N15" i="33"/>
  <c r="P15" i="33"/>
  <c r="Q15" i="33"/>
  <c r="J35" i="34"/>
  <c r="G76" i="34"/>
  <c r="J76" i="34"/>
  <c r="I76" i="34"/>
  <c r="G72" i="34"/>
  <c r="J72" i="34"/>
  <c r="H72" i="34"/>
  <c r="I72" i="34"/>
  <c r="G74" i="34"/>
  <c r="J74" i="34"/>
  <c r="H74" i="34"/>
  <c r="I74" i="34"/>
  <c r="F79" i="34"/>
  <c r="R79" i="34"/>
  <c r="S79" i="34"/>
  <c r="V79" i="34"/>
  <c r="F81" i="34"/>
  <c r="R81" i="34"/>
  <c r="S81" i="34"/>
  <c r="V81" i="34"/>
  <c r="F83" i="34"/>
  <c r="R83" i="34"/>
  <c r="S83" i="34"/>
  <c r="V83" i="34"/>
  <c r="O11" i="33"/>
  <c r="P11" i="33"/>
  <c r="Q11" i="33"/>
  <c r="N43" i="33"/>
  <c r="P43" i="33"/>
  <c r="Q43" i="33"/>
  <c r="N13" i="33"/>
  <c r="P13" i="33"/>
  <c r="Q13" i="33"/>
  <c r="O22" i="33"/>
  <c r="P22" i="33"/>
  <c r="Q22" i="33"/>
  <c r="O9" i="33"/>
  <c r="P9" i="33"/>
  <c r="Q9" i="33"/>
  <c r="F4" i="35"/>
  <c r="G4" i="35"/>
  <c r="H4" i="35"/>
  <c r="O41" i="33"/>
  <c r="P41" i="33"/>
  <c r="Q41" i="33"/>
  <c r="F10" i="35"/>
  <c r="H10" i="35"/>
  <c r="Q56" i="36"/>
  <c r="R56" i="36"/>
  <c r="P50" i="33"/>
  <c r="Q50" i="33"/>
  <c r="H12" i="35"/>
  <c r="Q72" i="36"/>
  <c r="R72" i="36"/>
  <c r="Q81" i="36"/>
  <c r="R81" i="36"/>
  <c r="F7" i="34"/>
  <c r="R7" i="34"/>
  <c r="L8" i="34"/>
  <c r="M8" i="34"/>
  <c r="N8" i="34"/>
  <c r="O8" i="34"/>
  <c r="G8" i="34"/>
  <c r="J8" i="34"/>
  <c r="H8" i="34"/>
  <c r="I8" i="34"/>
  <c r="U57" i="33"/>
  <c r="Y57" i="33"/>
  <c r="G13" i="35"/>
  <c r="D13" i="35"/>
  <c r="D14" i="35"/>
  <c r="U61" i="33"/>
  <c r="Y61" i="33"/>
  <c r="G14" i="35"/>
  <c r="L30" i="33"/>
  <c r="N30" i="33"/>
  <c r="I30" i="33"/>
  <c r="M30" i="33"/>
  <c r="O30" i="33"/>
  <c r="P30" i="33"/>
  <c r="Q30" i="33"/>
  <c r="H30" i="33"/>
  <c r="K30" i="33"/>
  <c r="J30" i="33"/>
  <c r="U32" i="33"/>
  <c r="Y32" i="33"/>
  <c r="G8" i="35"/>
  <c r="D8" i="35"/>
  <c r="G34" i="33"/>
  <c r="L35" i="33"/>
  <c r="N35" i="33"/>
  <c r="M35" i="33"/>
  <c r="O35" i="33"/>
  <c r="P35" i="33"/>
  <c r="Q35" i="33"/>
  <c r="I35" i="33"/>
  <c r="J35" i="33"/>
  <c r="H35" i="33"/>
  <c r="K35" i="33"/>
  <c r="G57" i="33"/>
  <c r="G59" i="33"/>
  <c r="G61" i="33"/>
  <c r="G37" i="33"/>
  <c r="G39" i="33"/>
  <c r="F12" i="37"/>
  <c r="F14" i="37"/>
  <c r="G8" i="36"/>
  <c r="J8" i="36"/>
  <c r="H8" i="36"/>
  <c r="I8" i="36"/>
  <c r="F27" i="36"/>
  <c r="E85" i="36"/>
  <c r="G37" i="36"/>
  <c r="J37" i="36"/>
  <c r="D9" i="37"/>
  <c r="C9" i="37"/>
  <c r="H37" i="36"/>
  <c r="I37" i="36"/>
  <c r="L19" i="34"/>
  <c r="M19" i="34"/>
  <c r="N19" i="34"/>
  <c r="O19" i="34"/>
  <c r="G19" i="34"/>
  <c r="J19" i="34"/>
  <c r="H19" i="34"/>
  <c r="I19" i="34"/>
  <c r="V8" i="36"/>
  <c r="Y8" i="36"/>
  <c r="Y85" i="36"/>
  <c r="U85" i="36"/>
  <c r="F16" i="37"/>
  <c r="G6" i="36"/>
  <c r="C4" i="37"/>
  <c r="H6" i="36"/>
  <c r="I6" i="36"/>
  <c r="F35" i="36"/>
  <c r="F45" i="36"/>
  <c r="F17" i="37"/>
  <c r="F43" i="36"/>
  <c r="F17" i="34"/>
  <c r="F22" i="34"/>
  <c r="L43" i="34"/>
  <c r="M43" i="34"/>
  <c r="N43" i="34"/>
  <c r="O43" i="34"/>
  <c r="G43" i="34"/>
  <c r="J43" i="34"/>
  <c r="H43" i="34"/>
  <c r="I43" i="34"/>
  <c r="M60" i="36"/>
  <c r="O60" i="36"/>
  <c r="P60" i="36"/>
  <c r="Q60" i="36"/>
  <c r="R60" i="36"/>
  <c r="F37" i="34"/>
  <c r="L46" i="34"/>
  <c r="M46" i="34"/>
  <c r="N46" i="34"/>
  <c r="O46" i="34"/>
  <c r="I46" i="34"/>
  <c r="G46" i="34"/>
  <c r="J46" i="34"/>
  <c r="H46" i="34"/>
  <c r="L6" i="36"/>
  <c r="L38" i="36"/>
  <c r="N38" i="36"/>
  <c r="P38" i="36"/>
  <c r="G53" i="36"/>
  <c r="J53" i="36"/>
  <c r="H53" i="36"/>
  <c r="I53" i="36"/>
  <c r="G52" i="36"/>
  <c r="J52" i="36"/>
  <c r="H52" i="36"/>
  <c r="I52" i="36"/>
  <c r="G50" i="36"/>
  <c r="J50" i="36"/>
  <c r="L50" i="36"/>
  <c r="H50" i="36"/>
  <c r="I50" i="36"/>
  <c r="G47" i="36"/>
  <c r="J47" i="36"/>
  <c r="L47" i="36"/>
  <c r="H47" i="36"/>
  <c r="I47" i="36"/>
  <c r="G82" i="36"/>
  <c r="J82" i="36"/>
  <c r="H82" i="36"/>
  <c r="I82" i="36"/>
  <c r="G74" i="36"/>
  <c r="J74" i="36"/>
  <c r="H74" i="36"/>
  <c r="I74" i="36"/>
  <c r="G81" i="36"/>
  <c r="J81" i="36"/>
  <c r="I81" i="36"/>
  <c r="H81" i="36"/>
  <c r="G77" i="36"/>
  <c r="J77" i="36"/>
  <c r="I77" i="36"/>
  <c r="H77" i="36"/>
  <c r="G75" i="36"/>
  <c r="J75" i="36"/>
  <c r="I75" i="36"/>
  <c r="H75" i="36"/>
  <c r="G71" i="36"/>
  <c r="J71" i="36"/>
  <c r="C16" i="37"/>
  <c r="I71" i="36"/>
  <c r="H71" i="36"/>
  <c r="G67" i="36"/>
  <c r="J67" i="36"/>
  <c r="I67" i="36"/>
  <c r="H67" i="36"/>
  <c r="F16" i="34"/>
  <c r="F18" i="34"/>
  <c r="F23" i="34"/>
  <c r="L30" i="34"/>
  <c r="M30" i="34"/>
  <c r="N30" i="34"/>
  <c r="O30" i="34"/>
  <c r="G30" i="34"/>
  <c r="J30" i="34"/>
  <c r="H30" i="34"/>
  <c r="I30" i="34"/>
  <c r="F26" i="34"/>
  <c r="F28" i="34"/>
  <c r="L31" i="34"/>
  <c r="M31" i="34"/>
  <c r="N31" i="34"/>
  <c r="O31" i="34"/>
  <c r="C8" i="32"/>
  <c r="G31" i="34"/>
  <c r="J31" i="34"/>
  <c r="H31" i="34"/>
  <c r="I31" i="34"/>
  <c r="F41" i="34"/>
  <c r="F45" i="34"/>
  <c r="F47" i="34"/>
  <c r="J14" i="34"/>
  <c r="V23" i="34"/>
  <c r="F6" i="32"/>
  <c r="F48" i="34"/>
  <c r="J34" i="34"/>
  <c r="J51" i="34"/>
  <c r="J53" i="34"/>
  <c r="O18" i="33"/>
  <c r="P18" i="33"/>
  <c r="Q18" i="33"/>
  <c r="N24" i="33"/>
  <c r="P24" i="33"/>
  <c r="Q24" i="33"/>
  <c r="O16" i="33"/>
  <c r="P16" i="33"/>
  <c r="Q16" i="33"/>
  <c r="F5" i="35"/>
  <c r="O36" i="33"/>
  <c r="P36" i="33"/>
  <c r="Q36" i="33"/>
  <c r="F77" i="34"/>
  <c r="F78" i="34"/>
  <c r="F80" i="34"/>
  <c r="F82" i="34"/>
  <c r="C17" i="32"/>
  <c r="F70" i="34"/>
  <c r="F66" i="34"/>
  <c r="G71" i="34"/>
  <c r="J71" i="34"/>
  <c r="C16" i="32"/>
  <c r="H71" i="34"/>
  <c r="I71" i="34"/>
  <c r="G73" i="34"/>
  <c r="J73" i="34"/>
  <c r="H73" i="34"/>
  <c r="I73" i="34"/>
  <c r="G75" i="34"/>
  <c r="J75" i="34"/>
  <c r="H75" i="34"/>
  <c r="I75" i="34"/>
  <c r="R78" i="34"/>
  <c r="S78" i="34"/>
  <c r="V78" i="34"/>
  <c r="R80" i="34"/>
  <c r="S80" i="34"/>
  <c r="V80" i="34"/>
  <c r="R82" i="34"/>
  <c r="S82" i="34"/>
  <c r="V82" i="34"/>
  <c r="F17" i="32"/>
  <c r="O48" i="33"/>
  <c r="P48" i="33"/>
  <c r="Q48" i="33"/>
  <c r="F13" i="32"/>
  <c r="H68" i="33"/>
  <c r="K68" i="33"/>
  <c r="J68" i="33"/>
  <c r="I68" i="33"/>
  <c r="L68" i="33"/>
  <c r="N68" i="33"/>
  <c r="M68" i="33"/>
  <c r="O68" i="33"/>
  <c r="L74" i="33"/>
  <c r="N74" i="33"/>
  <c r="I74" i="33"/>
  <c r="J74" i="33"/>
  <c r="H74" i="33"/>
  <c r="K74" i="33"/>
  <c r="M74" i="33"/>
  <c r="O74" i="33"/>
  <c r="F5" i="37"/>
  <c r="O21" i="33"/>
  <c r="P46" i="33"/>
  <c r="Q46" i="33"/>
  <c r="G5" i="35"/>
  <c r="G11" i="35"/>
  <c r="H70" i="33"/>
  <c r="K70" i="33"/>
  <c r="I70" i="33"/>
  <c r="L70" i="33"/>
  <c r="N70" i="33"/>
  <c r="J70" i="33"/>
  <c r="M70" i="33"/>
  <c r="O70" i="33"/>
  <c r="L72" i="33"/>
  <c r="N72" i="33"/>
  <c r="M72" i="33"/>
  <c r="O72" i="33"/>
  <c r="P72" i="33"/>
  <c r="J72" i="33"/>
  <c r="H72" i="33"/>
  <c r="K72" i="33"/>
  <c r="I72" i="33"/>
  <c r="M33" i="34"/>
  <c r="H69" i="33"/>
  <c r="K69" i="33"/>
  <c r="M69" i="33"/>
  <c r="O69" i="33"/>
  <c r="L69" i="33"/>
  <c r="N69" i="33"/>
  <c r="I69" i="33"/>
  <c r="J69" i="33"/>
  <c r="H71" i="33"/>
  <c r="K71" i="33"/>
  <c r="L71" i="33"/>
  <c r="N71" i="33"/>
  <c r="J71" i="33"/>
  <c r="M71" i="33"/>
  <c r="O71" i="33"/>
  <c r="C16" i="35"/>
  <c r="I71" i="33"/>
  <c r="H73" i="33"/>
  <c r="K73" i="33"/>
  <c r="I73" i="33"/>
  <c r="J73" i="33"/>
  <c r="L73" i="33"/>
  <c r="N73" i="33"/>
  <c r="M73" i="33"/>
  <c r="O73" i="33"/>
  <c r="H75" i="33"/>
  <c r="K75" i="33"/>
  <c r="L75" i="33"/>
  <c r="N75" i="33"/>
  <c r="J75" i="33"/>
  <c r="I75" i="33"/>
  <c r="M75" i="33"/>
  <c r="O75" i="33"/>
  <c r="L36" i="34"/>
  <c r="M36" i="34"/>
  <c r="N36" i="34"/>
  <c r="O36" i="34"/>
  <c r="G36" i="34"/>
  <c r="H36" i="34"/>
  <c r="I36" i="34"/>
  <c r="M7" i="36"/>
  <c r="O7" i="36"/>
  <c r="Q7" i="36"/>
  <c r="R7" i="36"/>
  <c r="M11" i="36"/>
  <c r="O11" i="36"/>
  <c r="Q11" i="36"/>
  <c r="R11" i="36"/>
  <c r="M13" i="36"/>
  <c r="O13" i="36"/>
  <c r="Q13" i="36"/>
  <c r="R13" i="36"/>
  <c r="M15" i="36"/>
  <c r="O15" i="36"/>
  <c r="Q15" i="36"/>
  <c r="R15" i="36"/>
  <c r="M16" i="36"/>
  <c r="O16" i="36"/>
  <c r="Q16" i="36"/>
  <c r="R16" i="36"/>
  <c r="M18" i="36"/>
  <c r="O18" i="36"/>
  <c r="Q18" i="36"/>
  <c r="R18" i="36"/>
  <c r="M20" i="36"/>
  <c r="O20" i="36"/>
  <c r="Q20" i="36"/>
  <c r="R20" i="36"/>
  <c r="M31" i="36"/>
  <c r="O31" i="36"/>
  <c r="Q31" i="36"/>
  <c r="R31" i="36"/>
  <c r="M36" i="36"/>
  <c r="O36" i="36"/>
  <c r="Q36" i="36"/>
  <c r="R36" i="36"/>
  <c r="M38" i="36"/>
  <c r="O38" i="36"/>
  <c r="Q38" i="36"/>
  <c r="R38" i="36"/>
  <c r="M40" i="36"/>
  <c r="O40" i="36"/>
  <c r="Q40" i="36"/>
  <c r="R40" i="36"/>
  <c r="Q55" i="36"/>
  <c r="R55" i="36"/>
  <c r="Q58" i="36"/>
  <c r="R58" i="36"/>
  <c r="E13" i="37"/>
  <c r="G13" i="37"/>
  <c r="Q26" i="36"/>
  <c r="R26" i="36"/>
  <c r="Q29" i="36"/>
  <c r="R29" i="36"/>
  <c r="Q30" i="36"/>
  <c r="R30" i="36"/>
  <c r="Q49" i="36"/>
  <c r="R49" i="36"/>
  <c r="Q53" i="36"/>
  <c r="R53" i="36"/>
  <c r="Q62" i="36"/>
  <c r="R62" i="36"/>
  <c r="E14" i="37"/>
  <c r="G14" i="37"/>
  <c r="Q69" i="36"/>
  <c r="R69" i="36"/>
  <c r="E15" i="37"/>
  <c r="C15" i="35"/>
  <c r="E6" i="35"/>
  <c r="Q74" i="36"/>
  <c r="R74" i="36"/>
  <c r="E16" i="37"/>
  <c r="Q79" i="36"/>
  <c r="R79" i="36"/>
  <c r="Q77" i="36"/>
  <c r="R77" i="36"/>
  <c r="E17" i="37"/>
  <c r="G56" i="34"/>
  <c r="J56" i="34"/>
  <c r="D13" i="32"/>
  <c r="G13" i="32"/>
  <c r="I56" i="34"/>
  <c r="C13" i="32"/>
  <c r="H56" i="34"/>
  <c r="G14" i="32"/>
  <c r="G82" i="34"/>
  <c r="J82" i="34"/>
  <c r="I82" i="34"/>
  <c r="H82" i="34"/>
  <c r="G80" i="34"/>
  <c r="J80" i="34"/>
  <c r="I80" i="34"/>
  <c r="H80" i="34"/>
  <c r="G78" i="34"/>
  <c r="J78" i="34"/>
  <c r="I78" i="34"/>
  <c r="H78" i="34"/>
  <c r="D16" i="32"/>
  <c r="G16" i="32"/>
  <c r="G70" i="34"/>
  <c r="J70" i="34"/>
  <c r="H70" i="34"/>
  <c r="I70" i="34"/>
  <c r="L47" i="34"/>
  <c r="M47" i="34"/>
  <c r="N47" i="34"/>
  <c r="O47" i="34"/>
  <c r="G47" i="34"/>
  <c r="J47" i="34"/>
  <c r="H47" i="34"/>
  <c r="I47" i="34"/>
  <c r="L41" i="34"/>
  <c r="M41" i="34"/>
  <c r="N41" i="34"/>
  <c r="O41" i="34"/>
  <c r="G41" i="34"/>
  <c r="J41" i="34"/>
  <c r="C10" i="32"/>
  <c r="H41" i="34"/>
  <c r="I41" i="34"/>
  <c r="L28" i="34"/>
  <c r="M28" i="34"/>
  <c r="N28" i="34"/>
  <c r="O28" i="34"/>
  <c r="G28" i="34"/>
  <c r="J28" i="34"/>
  <c r="H28" i="34"/>
  <c r="I28" i="34"/>
  <c r="L23" i="34"/>
  <c r="M23" i="34"/>
  <c r="N23" i="34"/>
  <c r="O23" i="34"/>
  <c r="G23" i="34"/>
  <c r="J23" i="34"/>
  <c r="H23" i="34"/>
  <c r="I23" i="34"/>
  <c r="L16" i="34"/>
  <c r="M16" i="34"/>
  <c r="N16" i="34"/>
  <c r="O16" i="34"/>
  <c r="G16" i="34"/>
  <c r="J16" i="34"/>
  <c r="H16" i="34"/>
  <c r="I16" i="34"/>
  <c r="C5" i="32"/>
  <c r="N6" i="36"/>
  <c r="C11" i="32"/>
  <c r="G37" i="34"/>
  <c r="J37" i="34"/>
  <c r="H37" i="34"/>
  <c r="I37" i="34"/>
  <c r="L37" i="34"/>
  <c r="M37" i="34"/>
  <c r="N37" i="34"/>
  <c r="O37" i="34"/>
  <c r="L17" i="34"/>
  <c r="M17" i="34"/>
  <c r="N17" i="34"/>
  <c r="O17" i="34"/>
  <c r="G17" i="34"/>
  <c r="J17" i="34"/>
  <c r="H17" i="34"/>
  <c r="I17" i="34"/>
  <c r="G35" i="36"/>
  <c r="J35" i="36"/>
  <c r="I35" i="36"/>
  <c r="H35" i="36"/>
  <c r="L35" i="36"/>
  <c r="G27" i="36"/>
  <c r="J27" i="36"/>
  <c r="D7" i="37"/>
  <c r="L27" i="36"/>
  <c r="C7" i="37"/>
  <c r="C8" i="37"/>
  <c r="C10" i="37"/>
  <c r="C18" i="37"/>
  <c r="H27" i="36"/>
  <c r="I27" i="36"/>
  <c r="H39" i="33"/>
  <c r="K39" i="33"/>
  <c r="J39" i="33"/>
  <c r="M39" i="33"/>
  <c r="O39" i="33"/>
  <c r="L39" i="33"/>
  <c r="N39" i="33"/>
  <c r="P39" i="33"/>
  <c r="Q39" i="33"/>
  <c r="I39" i="33"/>
  <c r="M61" i="33"/>
  <c r="O61" i="33"/>
  <c r="C14" i="35"/>
  <c r="I61" i="33"/>
  <c r="J61" i="33"/>
  <c r="H61" i="33"/>
  <c r="K61" i="33"/>
  <c r="E14" i="35"/>
  <c r="H14" i="35"/>
  <c r="L61" i="33"/>
  <c r="N61" i="33"/>
  <c r="M57" i="33"/>
  <c r="O57" i="33"/>
  <c r="I57" i="33"/>
  <c r="J57" i="33"/>
  <c r="C13" i="35"/>
  <c r="L57" i="33"/>
  <c r="N57" i="33"/>
  <c r="P57" i="33"/>
  <c r="H57" i="33"/>
  <c r="K57" i="33"/>
  <c r="L7" i="34"/>
  <c r="M7" i="34"/>
  <c r="N7" i="34"/>
  <c r="O7" i="34"/>
  <c r="E4" i="32"/>
  <c r="G7" i="34"/>
  <c r="J7" i="34"/>
  <c r="D4" i="32"/>
  <c r="I7" i="34"/>
  <c r="C4" i="32"/>
  <c r="H7" i="34"/>
  <c r="G83" i="34"/>
  <c r="J83" i="34"/>
  <c r="H83" i="34"/>
  <c r="I83" i="34"/>
  <c r="G81" i="34"/>
  <c r="J81" i="34"/>
  <c r="H81" i="34"/>
  <c r="I81" i="34"/>
  <c r="G79" i="34"/>
  <c r="J79" i="34"/>
  <c r="H79" i="34"/>
  <c r="I79" i="34"/>
  <c r="N46" i="36"/>
  <c r="P46" i="36"/>
  <c r="M46" i="36"/>
  <c r="O46" i="36"/>
  <c r="Q46" i="36"/>
  <c r="R46" i="36"/>
  <c r="N48" i="36"/>
  <c r="P48" i="36"/>
  <c r="M48" i="36"/>
  <c r="O48" i="36"/>
  <c r="Q48" i="36"/>
  <c r="R48" i="36"/>
  <c r="F4" i="37"/>
  <c r="N28" i="36"/>
  <c r="P28" i="36"/>
  <c r="P38" i="33"/>
  <c r="Q38" i="33"/>
  <c r="L60" i="33"/>
  <c r="N60" i="33"/>
  <c r="J60" i="33"/>
  <c r="H60" i="33"/>
  <c r="K60" i="33"/>
  <c r="M60" i="33"/>
  <c r="O60" i="33"/>
  <c r="P60" i="33"/>
  <c r="I60" i="33"/>
  <c r="M77" i="33"/>
  <c r="O77" i="33"/>
  <c r="J77" i="33"/>
  <c r="L77" i="33"/>
  <c r="N77" i="33"/>
  <c r="P77" i="33"/>
  <c r="H77" i="33"/>
  <c r="K77" i="33"/>
  <c r="E17" i="35"/>
  <c r="I77" i="33"/>
  <c r="C17" i="35"/>
  <c r="F18" i="37"/>
  <c r="E12" i="37"/>
  <c r="C9" i="32"/>
  <c r="F85" i="34"/>
  <c r="P73" i="33"/>
  <c r="P69" i="33"/>
  <c r="F11" i="35"/>
  <c r="H11" i="35"/>
  <c r="G85" i="33"/>
  <c r="I8" i="38"/>
  <c r="G66" i="34"/>
  <c r="J66" i="34"/>
  <c r="D15" i="32"/>
  <c r="G15" i="32"/>
  <c r="C15" i="32"/>
  <c r="I66" i="34"/>
  <c r="H66" i="34"/>
  <c r="G77" i="34"/>
  <c r="J77" i="34"/>
  <c r="H77" i="34"/>
  <c r="I77" i="34"/>
  <c r="D12" i="32"/>
  <c r="G12" i="32"/>
  <c r="L48" i="34"/>
  <c r="M48" i="34"/>
  <c r="N48" i="34"/>
  <c r="O48" i="34"/>
  <c r="G48" i="34"/>
  <c r="J48" i="34"/>
  <c r="D11" i="32"/>
  <c r="E11" i="32"/>
  <c r="G11" i="32"/>
  <c r="I48" i="34"/>
  <c r="H48" i="34"/>
  <c r="L45" i="34"/>
  <c r="M45" i="34"/>
  <c r="N45" i="34"/>
  <c r="O45" i="34"/>
  <c r="G45" i="34"/>
  <c r="J45" i="34"/>
  <c r="H45" i="34"/>
  <c r="I45" i="34"/>
  <c r="D8" i="32"/>
  <c r="L26" i="34"/>
  <c r="M26" i="34"/>
  <c r="N26" i="34"/>
  <c r="O26" i="34"/>
  <c r="G26" i="34"/>
  <c r="J26" i="34"/>
  <c r="H26" i="34"/>
  <c r="C7" i="32"/>
  <c r="I26" i="34"/>
  <c r="G18" i="34"/>
  <c r="J18" i="34"/>
  <c r="L18" i="34"/>
  <c r="M18" i="34"/>
  <c r="N18" i="34"/>
  <c r="O18" i="34"/>
  <c r="H18" i="34"/>
  <c r="I18" i="34"/>
  <c r="D16" i="37"/>
  <c r="G16" i="37"/>
  <c r="N47" i="36"/>
  <c r="P47" i="36"/>
  <c r="M47" i="36"/>
  <c r="O47" i="36"/>
  <c r="Q47" i="36"/>
  <c r="R47" i="36"/>
  <c r="N50" i="36"/>
  <c r="P50" i="36"/>
  <c r="M50" i="36"/>
  <c r="O50" i="36"/>
  <c r="Q50" i="36"/>
  <c r="R50" i="36"/>
  <c r="L22" i="34"/>
  <c r="M22" i="34"/>
  <c r="N22" i="34"/>
  <c r="O22" i="34"/>
  <c r="E6" i="32"/>
  <c r="G22" i="34"/>
  <c r="J22" i="34"/>
  <c r="D6" i="32"/>
  <c r="C6" i="32"/>
  <c r="H22" i="34"/>
  <c r="I22" i="34"/>
  <c r="G43" i="36"/>
  <c r="J43" i="36"/>
  <c r="L43" i="36"/>
  <c r="I43" i="36"/>
  <c r="H43" i="36"/>
  <c r="G45" i="36"/>
  <c r="J45" i="36"/>
  <c r="L45" i="36"/>
  <c r="I45" i="36"/>
  <c r="H45" i="36"/>
  <c r="F85" i="36"/>
  <c r="J6" i="36"/>
  <c r="M37" i="33"/>
  <c r="O37" i="33"/>
  <c r="I37" i="33"/>
  <c r="C9" i="35"/>
  <c r="H37" i="33"/>
  <c r="K37" i="33"/>
  <c r="E9" i="35"/>
  <c r="L37" i="33"/>
  <c r="N37" i="33"/>
  <c r="J37" i="33"/>
  <c r="I59" i="33"/>
  <c r="J59" i="33"/>
  <c r="H59" i="33"/>
  <c r="K59" i="33"/>
  <c r="L59" i="33"/>
  <c r="N59" i="33"/>
  <c r="M59" i="33"/>
  <c r="O59" i="33"/>
  <c r="M34" i="33"/>
  <c r="O34" i="33"/>
  <c r="L34" i="33"/>
  <c r="N34" i="33"/>
  <c r="P34" i="33"/>
  <c r="Q34" i="33"/>
  <c r="J34" i="33"/>
  <c r="H34" i="33"/>
  <c r="K34" i="33"/>
  <c r="E8" i="35"/>
  <c r="I34" i="33"/>
  <c r="C8" i="35"/>
  <c r="S7" i="34"/>
  <c r="V7" i="34"/>
  <c r="R85" i="34"/>
  <c r="D17" i="32"/>
  <c r="G17" i="32"/>
  <c r="L29" i="34"/>
  <c r="M29" i="34"/>
  <c r="N29" i="34"/>
  <c r="O29" i="34"/>
  <c r="G29" i="34"/>
  <c r="J29" i="34"/>
  <c r="I29" i="34"/>
  <c r="H29" i="34"/>
  <c r="D15" i="37"/>
  <c r="G15" i="37"/>
  <c r="D17" i="37"/>
  <c r="G17" i="37"/>
  <c r="D11" i="37"/>
  <c r="D12" i="37"/>
  <c r="G33" i="36"/>
  <c r="J33" i="36"/>
  <c r="D8" i="37"/>
  <c r="I33" i="36"/>
  <c r="H33" i="36"/>
  <c r="L33" i="36"/>
  <c r="N8" i="36"/>
  <c r="P8" i="36"/>
  <c r="M8" i="36"/>
  <c r="O8" i="36"/>
  <c r="Q8" i="36"/>
  <c r="R8" i="36"/>
  <c r="L42" i="34"/>
  <c r="M42" i="34"/>
  <c r="N42" i="34"/>
  <c r="O42" i="34"/>
  <c r="G42" i="34"/>
  <c r="J42" i="34"/>
  <c r="H42" i="34"/>
  <c r="I42" i="34"/>
  <c r="L38" i="34"/>
  <c r="M38" i="34"/>
  <c r="N38" i="34"/>
  <c r="O38" i="34"/>
  <c r="E9" i="32"/>
  <c r="G38" i="34"/>
  <c r="J38" i="34"/>
  <c r="I38" i="34"/>
  <c r="H38" i="34"/>
  <c r="H85" i="34"/>
  <c r="G9" i="36"/>
  <c r="J9" i="36"/>
  <c r="H9" i="36"/>
  <c r="H85" i="36"/>
  <c r="I9" i="36"/>
  <c r="I85" i="36"/>
  <c r="L9" i="36"/>
  <c r="V85" i="36"/>
  <c r="P40" i="33"/>
  <c r="Q40" i="33"/>
  <c r="L58" i="33"/>
  <c r="N58" i="33"/>
  <c r="I58" i="33"/>
  <c r="H58" i="33"/>
  <c r="K58" i="33"/>
  <c r="J58" i="33"/>
  <c r="M58" i="33"/>
  <c r="O58" i="33"/>
  <c r="P58" i="33"/>
  <c r="P33" i="33"/>
  <c r="Q33" i="33"/>
  <c r="F8" i="35"/>
  <c r="H8" i="35"/>
  <c r="J28" i="33"/>
  <c r="J85" i="33"/>
  <c r="M28" i="33"/>
  <c r="O28" i="33"/>
  <c r="O85" i="33"/>
  <c r="H28" i="33"/>
  <c r="L28" i="33"/>
  <c r="N28" i="33"/>
  <c r="I28" i="33"/>
  <c r="C7" i="35"/>
  <c r="C18" i="35"/>
  <c r="U77" i="33"/>
  <c r="Y77" i="33"/>
  <c r="D17" i="35"/>
  <c r="D18" i="35"/>
  <c r="T85" i="33"/>
  <c r="I11" i="38"/>
  <c r="E11" i="37"/>
  <c r="G11" i="37"/>
  <c r="J36" i="34"/>
  <c r="P75" i="33"/>
  <c r="E16" i="35"/>
  <c r="H16" i="35"/>
  <c r="L85" i="34"/>
  <c r="P70" i="33"/>
  <c r="L85" i="33"/>
  <c r="P21" i="33"/>
  <c r="P74" i="33"/>
  <c r="P68" i="33"/>
  <c r="E15" i="35"/>
  <c r="H15" i="35"/>
  <c r="H5" i="35"/>
  <c r="E9" i="37"/>
  <c r="G9" i="37"/>
  <c r="E5" i="37"/>
  <c r="G5" i="37"/>
  <c r="I85" i="34"/>
  <c r="C18" i="32"/>
  <c r="P71" i="33"/>
  <c r="N33" i="34"/>
  <c r="M85" i="34"/>
  <c r="M85" i="33"/>
  <c r="G85" i="34"/>
  <c r="I85" i="33"/>
  <c r="I10" i="38"/>
  <c r="K28" i="33"/>
  <c r="H85" i="33"/>
  <c r="I9" i="38"/>
  <c r="F4" i="32"/>
  <c r="F18" i="32"/>
  <c r="V85" i="34"/>
  <c r="P59" i="33"/>
  <c r="G85" i="36"/>
  <c r="N45" i="36"/>
  <c r="P45" i="36"/>
  <c r="M45" i="36"/>
  <c r="O45" i="36"/>
  <c r="Q45" i="36"/>
  <c r="R45" i="36"/>
  <c r="D10" i="37"/>
  <c r="G6" i="32"/>
  <c r="E7" i="32"/>
  <c r="G12" i="37"/>
  <c r="M28" i="36"/>
  <c r="O28" i="36"/>
  <c r="Q28" i="36"/>
  <c r="R28" i="36"/>
  <c r="U85" i="33"/>
  <c r="G4" i="32"/>
  <c r="E13" i="35"/>
  <c r="H13" i="35"/>
  <c r="P61" i="33"/>
  <c r="N27" i="36"/>
  <c r="P27" i="36"/>
  <c r="N35" i="36"/>
  <c r="P35" i="36"/>
  <c r="P6" i="36"/>
  <c r="M6" i="36"/>
  <c r="O6" i="36"/>
  <c r="E5" i="32"/>
  <c r="D10" i="32"/>
  <c r="G17" i="35"/>
  <c r="Y85" i="33"/>
  <c r="L8" i="38"/>
  <c r="P28" i="33"/>
  <c r="Q28" i="33"/>
  <c r="F7" i="35"/>
  <c r="N85" i="33"/>
  <c r="N9" i="36"/>
  <c r="P9" i="36"/>
  <c r="N33" i="36"/>
  <c r="P33" i="36"/>
  <c r="P37" i="33"/>
  <c r="Q37" i="33"/>
  <c r="F9" i="35"/>
  <c r="H9" i="35"/>
  <c r="J85" i="36"/>
  <c r="D4" i="37"/>
  <c r="D18" i="37"/>
  <c r="N43" i="36"/>
  <c r="P43" i="36"/>
  <c r="M43" i="36"/>
  <c r="O43" i="36"/>
  <c r="Q43" i="36"/>
  <c r="R43" i="36"/>
  <c r="E10" i="37"/>
  <c r="D7" i="32"/>
  <c r="L85" i="36"/>
  <c r="D5" i="32"/>
  <c r="G5" i="32"/>
  <c r="E10" i="32"/>
  <c r="G10" i="32"/>
  <c r="O33" i="34"/>
  <c r="N85" i="34"/>
  <c r="O8" i="38"/>
  <c r="Q21" i="33"/>
  <c r="P85" i="33"/>
  <c r="O7" i="38"/>
  <c r="D9" i="32"/>
  <c r="J85" i="34"/>
  <c r="H17" i="35"/>
  <c r="G18" i="35"/>
  <c r="M33" i="36"/>
  <c r="O33" i="36"/>
  <c r="Q33" i="36"/>
  <c r="R33" i="36"/>
  <c r="M9" i="36"/>
  <c r="O9" i="36"/>
  <c r="Q9" i="36"/>
  <c r="R9" i="36"/>
  <c r="Q6" i="36"/>
  <c r="M35" i="36"/>
  <c r="O35" i="36"/>
  <c r="Q35" i="36"/>
  <c r="R35" i="36"/>
  <c r="M27" i="36"/>
  <c r="O27" i="36"/>
  <c r="Q27" i="36"/>
  <c r="R27" i="36"/>
  <c r="E7" i="37"/>
  <c r="G7" i="37"/>
  <c r="G7" i="32"/>
  <c r="G10" i="37"/>
  <c r="E7" i="35"/>
  <c r="E18" i="35"/>
  <c r="K85" i="33"/>
  <c r="L7" i="38"/>
  <c r="G9" i="32"/>
  <c r="D18" i="32"/>
  <c r="F6" i="35"/>
  <c r="Q85" i="33"/>
  <c r="L9" i="38"/>
  <c r="O85" i="34"/>
  <c r="L10" i="38"/>
  <c r="E8" i="32"/>
  <c r="R6" i="36"/>
  <c r="Q85" i="36"/>
  <c r="O9" i="38"/>
  <c r="E8" i="37"/>
  <c r="G8" i="37"/>
  <c r="O85" i="36"/>
  <c r="H7" i="35"/>
  <c r="G8" i="32"/>
  <c r="G18" i="32"/>
  <c r="E18" i="32"/>
  <c r="F18" i="35"/>
  <c r="H6" i="35"/>
  <c r="H18" i="35"/>
  <c r="E4" i="37"/>
  <c r="R85" i="36"/>
  <c r="L11" i="38"/>
  <c r="G4" i="37"/>
  <c r="G18" i="37"/>
  <c r="E18" i="37"/>
</calcChain>
</file>

<file path=xl/sharedStrings.xml><?xml version="1.0" encoding="utf-8"?>
<sst xmlns="http://schemas.openxmlformats.org/spreadsheetml/2006/main" count="689" uniqueCount="244">
  <si>
    <t>Diabetes mellitus</t>
  </si>
  <si>
    <t>Fuente</t>
  </si>
  <si>
    <t>Hombres</t>
  </si>
  <si>
    <t>Mujeres</t>
  </si>
  <si>
    <t>Edades</t>
  </si>
  <si>
    <t>Total</t>
  </si>
  <si>
    <t>Consultas</t>
  </si>
  <si>
    <t>Pacientes bajo tratamiento</t>
  </si>
  <si>
    <t>Egresos hospitalarios</t>
  </si>
  <si>
    <t>Medicamentos y auxiliares de diagnósticos</t>
  </si>
  <si>
    <t xml:space="preserve">Hospitalización </t>
  </si>
  <si>
    <t>Casos (miles)</t>
  </si>
  <si>
    <t>Costo Consultas</t>
  </si>
  <si>
    <t>Costo médicamentos y auxiliares de diagnóstico</t>
  </si>
  <si>
    <t>Costo Hospitalización</t>
  </si>
  <si>
    <t>Gasto médico (millones de pesos de 2013)</t>
  </si>
  <si>
    <t>60-69</t>
  </si>
  <si>
    <t>70-79</t>
  </si>
  <si>
    <t>Tratamiento</t>
  </si>
  <si>
    <t>80-97</t>
  </si>
  <si>
    <t>Previamente diagnosticado</t>
  </si>
  <si>
    <t>30-39</t>
  </si>
  <si>
    <t>Prevalencia</t>
  </si>
  <si>
    <t>Proporción Atribuible</t>
  </si>
  <si>
    <t>Al modificar estos supuestos, cambian los resultados en las hojas de Prevalencias, Proporción Atribuible y Resultados Finales</t>
  </si>
  <si>
    <t>50-54</t>
  </si>
  <si>
    <t>55-59</t>
  </si>
  <si>
    <t>40-44</t>
  </si>
  <si>
    <t>45-49</t>
  </si>
  <si>
    <t>Prevalencia Total</t>
  </si>
  <si>
    <t>Desubierto en Encuesta</t>
  </si>
  <si>
    <t>GBD. Global Burden of Disease
and Risk Factors. Alan D. Lopez, Colin D. Mathers, Majid Ezzati. 2006</t>
  </si>
  <si>
    <t xml:space="preserve">Proporción H </t>
  </si>
  <si>
    <t>Proporción M</t>
  </si>
  <si>
    <t>Población</t>
  </si>
  <si>
    <t>Diabéticos</t>
  </si>
  <si>
    <t>Diabéticos por SPyO</t>
  </si>
  <si>
    <t>Sin Trataimento</t>
  </si>
  <si>
    <t>Costos por persona (tratamiento Anual)</t>
  </si>
  <si>
    <t>Porcentajes Totales</t>
  </si>
  <si>
    <t>TOTAL</t>
  </si>
  <si>
    <t>Salario Promedio Mensual</t>
  </si>
  <si>
    <t>Anual</t>
  </si>
  <si>
    <t>Tabla 1</t>
  </si>
  <si>
    <t>Tabla 5.  Consultas totales, pacientes bajo tratamiento, egresos hospitalarios y estimación del gasto médico, 2012</t>
  </si>
  <si>
    <t>Gasto médico (millones de pesos de 2012)</t>
  </si>
  <si>
    <t>Costo eventos unitarios (Precios 2012)</t>
  </si>
  <si>
    <t>Costo eventos unitarios (Precios 2013)</t>
  </si>
  <si>
    <t>Proporción Atribuible General</t>
  </si>
  <si>
    <t>Porcentaje Población</t>
  </si>
  <si>
    <t>Tabla</t>
  </si>
  <si>
    <t>Tabla 2</t>
  </si>
  <si>
    <t>Tabla 3</t>
  </si>
  <si>
    <t>Tabla 4</t>
  </si>
  <si>
    <t>Tabla 5</t>
  </si>
  <si>
    <t>Tabla 6</t>
  </si>
  <si>
    <t>Tabla 7</t>
  </si>
  <si>
    <t>Descripción</t>
  </si>
  <si>
    <t>Prevalencia y distribuición de la diabetes mellitus tipo 2 en población adulta mexicana. Una encuesta probabilística. Salvador Villalpando. INSP</t>
  </si>
  <si>
    <t>Tabla 1 Prevalencias</t>
  </si>
  <si>
    <t>Tabla 2 Proporción Atribuible</t>
  </si>
  <si>
    <t>Tabla 1.2 Prevalencias Totales</t>
  </si>
  <si>
    <t>Tabla 1.2</t>
  </si>
  <si>
    <t>Tabla 3 Resumen Prevalencia y Proporción Atribuible</t>
  </si>
  <si>
    <t>35-39</t>
  </si>
  <si>
    <t>30-34</t>
  </si>
  <si>
    <t>60-64</t>
  </si>
  <si>
    <t>65-69</t>
  </si>
  <si>
    <t>70-74</t>
  </si>
  <si>
    <t>75-79</t>
  </si>
  <si>
    <t>80-84</t>
  </si>
  <si>
    <t>85-89</t>
  </si>
  <si>
    <t>90-97</t>
  </si>
  <si>
    <t>Costos Totales</t>
  </si>
  <si>
    <t>Personas con diabetes mellitus tipo 2 por SPyO</t>
  </si>
  <si>
    <t>Costos de tratamiento médico (directos)</t>
  </si>
  <si>
    <t>Grupos de edad</t>
  </si>
  <si>
    <r>
      <t>Enfermos con d</t>
    </r>
    <r>
      <rPr>
        <b/>
        <sz val="8"/>
        <color rgb="FF000000"/>
        <rFont val="Arial"/>
        <family val="2"/>
      </rPr>
      <t xml:space="preserve">iangnostico </t>
    </r>
    <r>
      <rPr>
        <b/>
        <sz val="8"/>
        <color rgb="FF000000"/>
        <rFont val="Arial"/>
        <family val="2"/>
      </rPr>
      <t>p</t>
    </r>
    <r>
      <rPr>
        <b/>
        <sz val="8"/>
        <color rgb="FF000000"/>
        <rFont val="Arial"/>
        <family val="2"/>
      </rPr>
      <t>revio</t>
    </r>
  </si>
  <si>
    <t>Población ocupada de diabéticos por SPyO</t>
  </si>
  <si>
    <t>40-49</t>
  </si>
  <si>
    <t>50-59</t>
  </si>
  <si>
    <t>60 y más</t>
  </si>
  <si>
    <t xml:space="preserve">Población </t>
  </si>
  <si>
    <t>Población Ocupada</t>
  </si>
  <si>
    <t>Población ocupada como % del Total</t>
  </si>
  <si>
    <t>Horas a la semana en trabajo.  promedio</t>
  </si>
  <si>
    <t>ENOE http://www.inegi.org.mx/est/lista_cubos/consulta.aspx?p=encue&amp;c=3</t>
  </si>
  <si>
    <t>ENOE http://www3.inegi.org.mx/Sistemas/infoenoe/Default_CONAPO.aspx?s=est&amp;c=27736</t>
  </si>
  <si>
    <t xml:space="preserve">Tabla 4 Porcentaje en Tratamiento </t>
  </si>
  <si>
    <t>Tabla 6 Ingreso Promedio</t>
  </si>
  <si>
    <t>Tabla 7 Población Ocupada</t>
  </si>
  <si>
    <t>Discapacidad Parcial</t>
  </si>
  <si>
    <t>Salario Promedio Hora</t>
  </si>
  <si>
    <t>semanas en año</t>
  </si>
  <si>
    <t xml:space="preserve">Prevalencias de diabetes, separadas por edades. Se utiliza para conocer el número de diabéticos. </t>
  </si>
  <si>
    <t>Del total de diabéticos, cuantos sabían de su condición. Se construye con los porcentajes de la tabla 1.</t>
  </si>
  <si>
    <t xml:space="preserve">Datos generales de tabla 1 y 2 </t>
  </si>
  <si>
    <t xml:space="preserve">Porcentaje de personas que tienen algun tipo de tratamiento para la diabetes, del total de personas que saben su condición. </t>
  </si>
  <si>
    <r>
      <t xml:space="preserve">Instituto mexicano del Seguro Social. </t>
    </r>
    <r>
      <rPr>
        <i/>
        <sz val="10"/>
        <color theme="1"/>
        <rFont val="Arial"/>
        <family val="2"/>
      </rPr>
      <t>INFORME AL EJECUTIVO FEDERAL Y AL CONGRESO DE LA UNIÓN SOBRE LA SITUACIÓN FINANCIERA Y LOS RIESGOS DEL INSTITUTO MEXICANO DEL SEGURO SOCIAL 2012-2013</t>
    </r>
    <r>
      <rPr>
        <sz val="10"/>
        <color theme="1"/>
        <rFont val="Arial"/>
        <family val="2"/>
      </rPr>
      <t>. http://archivos.diputados.gob.mx/Comisiones_LXII/seguridad_social/informes/INFORME_IMSS_2013.pdf</t>
    </r>
  </si>
  <si>
    <t xml:space="preserve">Costos desagregados de tratamiento, para diabetes. </t>
  </si>
  <si>
    <t xml:space="preserve">Se usa para los costos de discapacidad parcial. Utilizamos los datos del tercer trimestre, de 2012. </t>
  </si>
  <si>
    <t xml:space="preserve">Se usa para calcular Población ocupada de diabéticos por SPyO. Utilizamos los datos del tercer trimestre, de 2012. </t>
  </si>
  <si>
    <r>
      <t xml:space="preserve">Horas </t>
    </r>
    <r>
      <rPr>
        <b/>
        <sz val="8"/>
        <color rgb="FF000000"/>
        <rFont val="Arial"/>
        <family val="2"/>
      </rPr>
      <t>t</t>
    </r>
    <r>
      <rPr>
        <b/>
        <sz val="8"/>
        <color rgb="FF000000"/>
        <rFont val="Arial"/>
        <family val="2"/>
      </rPr>
      <t xml:space="preserve">rabajadas al </t>
    </r>
    <r>
      <rPr>
        <b/>
        <sz val="8"/>
        <color rgb="FF000000"/>
        <rFont val="Arial"/>
        <family val="2"/>
      </rPr>
      <t>a</t>
    </r>
    <r>
      <rPr>
        <b/>
        <sz val="8"/>
        <color rgb="FF000000"/>
        <rFont val="Arial"/>
        <family val="2"/>
      </rPr>
      <t>ño</t>
    </r>
  </si>
  <si>
    <r>
      <t>Horas perdidas</t>
    </r>
    <r>
      <rPr>
        <b/>
        <sz val="8"/>
        <color rgb="FF000000"/>
        <rFont val="Arial"/>
        <family val="2"/>
      </rPr>
      <t xml:space="preserve"> por discapacidad al año</t>
    </r>
  </si>
  <si>
    <t>Costos por discapacidad parcial</t>
  </si>
  <si>
    <t>sin contar festivos</t>
  </si>
  <si>
    <t>Costos por muerte prematura</t>
  </si>
  <si>
    <t>Muertes por diabetes mellitus (E10-E14)</t>
  </si>
  <si>
    <t>Muertes diabetes mellitus sin dependencia a la insulina (61%)</t>
  </si>
  <si>
    <t>Porporción atribuible</t>
  </si>
  <si>
    <t>Muertes por diabetes atribuibles al SPyO</t>
  </si>
  <si>
    <t>Años productivos remanentes</t>
  </si>
  <si>
    <t>Valor de la muerte prematura por edad</t>
  </si>
  <si>
    <t>Pérdidas en ingreso por muertes prematuras</t>
  </si>
  <si>
    <t>Tasa objetivo de Inflación</t>
  </si>
  <si>
    <t>Tasa de Descuento</t>
  </si>
  <si>
    <t>BANXICO</t>
  </si>
  <si>
    <t>Años Productivos Remanentes</t>
  </si>
  <si>
    <t>Valor de la muerte prematura o discapacidad permanente</t>
  </si>
  <si>
    <t>Complicaciones reportadas por diabéticos</t>
  </si>
  <si>
    <t>Incidencia</t>
  </si>
  <si>
    <t>Diabetes Mellitus</t>
  </si>
  <si>
    <t>Ardor, dolor o pérdidad de sensibilidad en los pies</t>
  </si>
  <si>
    <t>Coma diabético</t>
  </si>
  <si>
    <t>Infarto</t>
  </si>
  <si>
    <t>Diálisis</t>
  </si>
  <si>
    <t>Pérdida de vista</t>
  </si>
  <si>
    <t>Daño en la retina</t>
  </si>
  <si>
    <t>Visión disminuida</t>
  </si>
  <si>
    <t>Amputación</t>
  </si>
  <si>
    <t>Úlceras en piernas o pies</t>
  </si>
  <si>
    <t>Salario Promedio día</t>
  </si>
  <si>
    <t>Horas promedio trabajadas al día</t>
  </si>
  <si>
    <t>Diabéticos por SPyO sin complicaciones</t>
  </si>
  <si>
    <t>Diabéticos por SPyO con complicaciones</t>
  </si>
  <si>
    <t>Diabéticos por SPyO sin complicaciones ocupados</t>
  </si>
  <si>
    <t>Diabéticos por SPyO con complicaciones ocupados</t>
  </si>
  <si>
    <t>Días perdidos Sin Complicaciones</t>
  </si>
  <si>
    <t>Días perdidos con Complicaciones</t>
  </si>
  <si>
    <t>Días Perdidos</t>
  </si>
  <si>
    <t>Prevalencias</t>
  </si>
  <si>
    <t>Baanco Mundial</t>
  </si>
  <si>
    <t>Para ver todos los escenarios, es necesario reducir el zoom</t>
  </si>
  <si>
    <t>Tabla 8</t>
  </si>
  <si>
    <t>Tabla 8 Porcentaje en Tratamiento</t>
  </si>
  <si>
    <t xml:space="preserve">Se usa para calcular discapacidad parcial. Tomamos el mayor porcentaje. En este caso, visión disminuida. </t>
  </si>
  <si>
    <t>Disability weight</t>
  </si>
  <si>
    <t>Otros datos</t>
  </si>
  <si>
    <t>CONAPO: http://www.conapo.gob.mx/es/CONAPO/Consultas_Interactivas</t>
  </si>
  <si>
    <t>INEGI Datos administrativos. Consulta de: Defunciones generales   Por: Causas detalladas CIE   Según: Año de registro</t>
  </si>
  <si>
    <t>Año</t>
  </si>
  <si>
    <t>Incremento Porcentual.  Costos tratamiento individuales</t>
  </si>
  <si>
    <t>Tabla empleada para pronósticos</t>
  </si>
  <si>
    <t>Incremento Porcentual.  Incidencia</t>
  </si>
  <si>
    <t>Discapacidad promedio</t>
  </si>
  <si>
    <t>PESOS POR DISCAPACIDAD PARCIAL</t>
  </si>
  <si>
    <t>Peso por discapacidad</t>
  </si>
  <si>
    <t xml:space="preserve">Barceló A, Aedo C, Rajpathak S, Robles S. The cost of diabetes in Latin America and the Caribbean. Bull World Health Organ 2003;81:19–27
</t>
  </si>
  <si>
    <t>30-38</t>
  </si>
  <si>
    <t>20-29</t>
  </si>
  <si>
    <t xml:space="preserve">Del total de diabéticos, cuantos deben su condición al sobrepeso y obesidad. En la fuente original, el dato esta para hombres y mujeres. Para tener un dato general, se usan promedios ponderados por la distribución poblacional. Los datos de 20 a 29 se igualaron con 30-39 años, para integrar ese grupo en en cálculo. </t>
  </si>
  <si>
    <t>http://www.thelancet.com/journals/lancet/article/PIIS0140-6736(12)61680-8/abstract</t>
  </si>
  <si>
    <t>IMPORTANTE: Las complicaciones no definidas en el documento de ENSANUT, se consideran igual a cero</t>
  </si>
  <si>
    <t>Población ocupada de diabéticos por SPyO con complicaciones</t>
  </si>
  <si>
    <t>Población ocupada de diabéticos por SPyO sin complicaciones</t>
  </si>
  <si>
    <r>
      <t>Horas t</t>
    </r>
    <r>
      <rPr>
        <b/>
        <sz val="8"/>
        <color rgb="FF000000"/>
        <rFont val="Arial"/>
        <family val="2"/>
      </rPr>
      <t xml:space="preserve">rabajadas al </t>
    </r>
    <r>
      <rPr>
        <b/>
        <sz val="8"/>
        <color rgb="FF000000"/>
        <rFont val="Arial"/>
        <family val="2"/>
      </rPr>
      <t>a</t>
    </r>
    <r>
      <rPr>
        <b/>
        <sz val="8"/>
        <color rgb="FF000000"/>
        <rFont val="Arial"/>
        <family val="2"/>
      </rPr>
      <t>ño con complicaciones</t>
    </r>
  </si>
  <si>
    <r>
      <t>Horas t</t>
    </r>
    <r>
      <rPr>
        <b/>
        <sz val="8"/>
        <color rgb="FF000000"/>
        <rFont val="Arial"/>
        <family val="2"/>
      </rPr>
      <t xml:space="preserve">rabajadas al </t>
    </r>
    <r>
      <rPr>
        <b/>
        <sz val="8"/>
        <color rgb="FF000000"/>
        <rFont val="Arial"/>
        <family val="2"/>
      </rPr>
      <t>a</t>
    </r>
    <r>
      <rPr>
        <b/>
        <sz val="8"/>
        <color rgb="FF000000"/>
        <rFont val="Arial"/>
        <family val="2"/>
      </rPr>
      <t>ño sin complicaciones</t>
    </r>
  </si>
  <si>
    <t>Variables generales</t>
  </si>
  <si>
    <t>Índicadores de salud</t>
  </si>
  <si>
    <t>Costos directos</t>
  </si>
  <si>
    <t>General</t>
  </si>
  <si>
    <t>Costos indirectos</t>
  </si>
  <si>
    <r>
      <t>Costos por</t>
    </r>
    <r>
      <rPr>
        <b/>
        <sz val="8"/>
        <color rgb="FF000000"/>
        <rFont val="Arial"/>
        <family val="2"/>
      </rPr>
      <t xml:space="preserve"> días laborales perdidos</t>
    </r>
  </si>
  <si>
    <t>Costos por morbilidad (días laborales perdidos)</t>
  </si>
  <si>
    <t>Costos indirectos por morbilidad</t>
  </si>
  <si>
    <t>Costos indirectos por muerte prematura</t>
  </si>
  <si>
    <t>Costos totales
 (directos más indirectos)</t>
  </si>
  <si>
    <t>FDP: factor de discapacidad parcial</t>
  </si>
  <si>
    <t>Descubierto en encuesta (sin diagnóstico previo)</t>
  </si>
  <si>
    <r>
      <t xml:space="preserve">Con </t>
    </r>
    <r>
      <rPr>
        <b/>
        <sz val="8"/>
        <color rgb="FF000000"/>
        <rFont val="Arial"/>
        <family val="2"/>
      </rPr>
      <t>t</t>
    </r>
    <r>
      <rPr>
        <b/>
        <sz val="8"/>
        <color rgb="FF000000"/>
        <rFont val="Arial"/>
        <family val="2"/>
      </rPr>
      <t>ratamiento</t>
    </r>
  </si>
  <si>
    <r>
      <t xml:space="preserve">Sin </t>
    </r>
    <r>
      <rPr>
        <b/>
        <sz val="8"/>
        <color rgb="FF000000"/>
        <rFont val="Arial"/>
        <family val="2"/>
      </rPr>
      <t>t</t>
    </r>
    <r>
      <rPr>
        <b/>
        <sz val="8"/>
        <color rgb="FF000000"/>
        <rFont val="Arial"/>
        <family val="2"/>
      </rPr>
      <t>ratamiento</t>
    </r>
  </si>
  <si>
    <r>
      <t xml:space="preserve">Costos de </t>
    </r>
    <r>
      <rPr>
        <b/>
        <sz val="8"/>
        <color rgb="FF000000"/>
        <rFont val="Arial"/>
        <family val="2"/>
      </rPr>
      <t>t</t>
    </r>
    <r>
      <rPr>
        <b/>
        <sz val="8"/>
        <color rgb="FF000000"/>
        <rFont val="Arial"/>
        <family val="2"/>
      </rPr>
      <t>ratamiento</t>
    </r>
  </si>
  <si>
    <r>
      <t>Porcentaje de</t>
    </r>
    <r>
      <rPr>
        <b/>
        <sz val="8"/>
        <color rgb="FF000000"/>
        <rFont val="Arial"/>
        <family val="2"/>
      </rPr>
      <t xml:space="preserve"> p</t>
    </r>
    <r>
      <rPr>
        <b/>
        <sz val="8"/>
        <color rgb="FF000000"/>
        <rFont val="Arial"/>
        <family val="2"/>
      </rPr>
      <t xml:space="preserve">oblación </t>
    </r>
    <r>
      <rPr>
        <b/>
        <sz val="8"/>
        <color rgb="FF000000"/>
        <rFont val="Arial"/>
        <family val="2"/>
      </rPr>
      <t>o</t>
    </r>
    <r>
      <rPr>
        <b/>
        <sz val="8"/>
        <color rgb="FF000000"/>
        <rFont val="Arial"/>
        <family val="2"/>
      </rPr>
      <t>cupada</t>
    </r>
  </si>
  <si>
    <r>
      <rPr>
        <b/>
        <sz val="8"/>
        <color rgb="FF000000"/>
        <rFont val="Arial"/>
        <family val="2"/>
      </rPr>
      <t>D</t>
    </r>
    <r>
      <rPr>
        <b/>
        <sz val="8"/>
        <color rgb="FF000000"/>
        <rFont val="Arial"/>
        <family val="2"/>
      </rPr>
      <t>iabéticos por SPyO</t>
    </r>
    <r>
      <rPr>
        <b/>
        <sz val="8"/>
        <color rgb="FF000000"/>
        <rFont val="Arial"/>
        <family val="2"/>
      </rPr>
      <t>ocupados</t>
    </r>
  </si>
  <si>
    <r>
      <t>Con</t>
    </r>
    <r>
      <rPr>
        <b/>
        <sz val="8"/>
        <color rgb="FF000000"/>
        <rFont val="Arial"/>
        <family val="2"/>
      </rPr>
      <t xml:space="preserve"> t</t>
    </r>
    <r>
      <rPr>
        <b/>
        <sz val="8"/>
        <color rgb="FF000000"/>
        <rFont val="Arial"/>
        <family val="2"/>
      </rPr>
      <t>ratamiento</t>
    </r>
  </si>
  <si>
    <r>
      <t>Sin</t>
    </r>
    <r>
      <rPr>
        <b/>
        <sz val="8"/>
        <color rgb="FF000000"/>
        <rFont val="Arial"/>
        <family val="2"/>
      </rPr>
      <t xml:space="preserve"> t</t>
    </r>
    <r>
      <rPr>
        <b/>
        <sz val="8"/>
        <color rgb="FF000000"/>
        <rFont val="Arial"/>
        <family val="2"/>
      </rPr>
      <t>ratamiento</t>
    </r>
  </si>
  <si>
    <t>Costos por discapacidad parcial sólo diabetes</t>
  </si>
  <si>
    <r>
      <t xml:space="preserve">Costos por </t>
    </r>
    <r>
      <rPr>
        <b/>
        <sz val="8"/>
        <color rgb="FF000000"/>
        <rFont val="Arial"/>
        <family val="2"/>
      </rPr>
      <t>muerte prematura</t>
    </r>
  </si>
  <si>
    <t>Costos por morbilidad (discapacidad parcial por diabetes sin complicaciones)</t>
  </si>
  <si>
    <r>
      <t>Costos</t>
    </r>
    <r>
      <rPr>
        <b/>
        <sz val="8"/>
        <color rgb="FF000000"/>
        <rFont val="Arial"/>
        <family val="2"/>
      </rPr>
      <t xml:space="preserve"> por morbilidad (discapacidad parcial por diabetes y complicaciones)</t>
    </r>
  </si>
  <si>
    <t>Sólo se consideran las complicaciones para las cuales se cuentan con factores de discapacidad parcial</t>
  </si>
  <si>
    <t>Discapacidad por % reportado</t>
  </si>
  <si>
    <t>Diabéticos sin complicaciones</t>
  </si>
  <si>
    <t>Diabéticos complicados</t>
  </si>
  <si>
    <t>Discapacidad Parcial diabetes sin complicaciones</t>
  </si>
  <si>
    <t>Costos totales
(directos + indirectos)</t>
  </si>
  <si>
    <t>Costos por indirectos por morbilidad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</si>
  <si>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</si>
  <si>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Muertes por diabetes atribuibles al SPyO de población ocupada </t>
  </si>
  <si>
    <t>Escenario 1. Diabetes + 1 complicación</t>
  </si>
  <si>
    <t>Escenario 2. Diabetes sin complicaciones</t>
  </si>
  <si>
    <t>Escenario 3. Diabetes + varias complicaciones</t>
  </si>
  <si>
    <t>Muertes diabetes mellitus sin dependencia a la insulina (E11-E14) 98.37</t>
  </si>
  <si>
    <t>Muertes diabetes mellitus sin dependencia a la insulina (98.37%)</t>
  </si>
  <si>
    <t> Principales resultados de la calculadora Escenario 1 (diabetes +1 complicación)</t>
  </si>
  <si>
    <t> Principales resultados de la calculadora Escenario 2 (diabetes sin complicaciones)</t>
  </si>
  <si>
    <t>Cálculos para Escenario 3: Diabetes + varias complicaciones</t>
  </si>
  <si>
    <t> Principales resultados de la calculadora Escenario 3 (diabetes + varias complicaciones)</t>
  </si>
  <si>
    <t>Cálculos para Escenario 2: Diabetes sin complicaciones</t>
  </si>
  <si>
    <t>Cálculos para Escenario 1: Diabetes +1 complicación</t>
  </si>
  <si>
    <t>Diabéticos por SPyO con tratamiento</t>
  </si>
  <si>
    <t>Diabéticos por SPyO sin tratamiento</t>
  </si>
  <si>
    <t>Costos</t>
  </si>
  <si>
    <t>Nota. El estudio abarca personas de 20-97 años</t>
  </si>
  <si>
    <t>Muerte prematura</t>
  </si>
  <si>
    <t>Nota. El cálculo abarca diabéticos por SPyO de 20 a 64 años</t>
  </si>
  <si>
    <t>Días perdidos al año por persona (No incluye tratamiento)</t>
  </si>
  <si>
    <t>Indicadores de Salud (Personas)</t>
  </si>
  <si>
    <t>Kilos de más, pesos de menos: Los costos de la obesidad en México</t>
  </si>
  <si>
    <t>Calculadora de costos agregados para diabetes, atribuible al sobrepeso y la obesidad</t>
  </si>
  <si>
    <t>Supuestos</t>
  </si>
  <si>
    <t xml:space="preserve">Diabetes sin complicaciones </t>
  </si>
  <si>
    <t>Diabetes más una complicación</t>
  </si>
  <si>
    <t>Diabetes más varias complicaciones</t>
  </si>
  <si>
    <t>Nombre de las hojas</t>
  </si>
  <si>
    <t>Notas</t>
  </si>
  <si>
    <t>Resultados 1</t>
  </si>
  <si>
    <t>Resultados 2</t>
  </si>
  <si>
    <t>Resultados 3</t>
  </si>
  <si>
    <t xml:space="preserve">Esta pestaña es la más importante de la calculadora. Permite modificar fácilmente los principales insumos de información. Está dividida en 3 grandes partes, y cada una corresponde a un escenario distinto.  Cada una está compuesta por: Fuentes, mapa conceptual que explica cada escenario y tablas para modificar los supuestos. </t>
  </si>
  <si>
    <r>
      <rPr>
        <b/>
        <sz val="11"/>
        <color theme="1"/>
        <rFont val="Calibri"/>
        <family val="2"/>
        <scheme val="minor"/>
      </rPr>
      <t xml:space="preserve">Cualquier cambio en esta pestaña, modificara también los resultados finales. </t>
    </r>
    <r>
      <rPr>
        <sz val="11"/>
        <color theme="1"/>
        <rFont val="Calibri"/>
        <family val="2"/>
        <scheme val="minor"/>
      </rPr>
      <t xml:space="preserve">Te  recomendamos leer el anexo 1 del documento completo “Kilos de más, pesos de menos,” antes de modificar esta pestaña. </t>
    </r>
  </si>
  <si>
    <t xml:space="preserve">Se asume que un diabético sin complicaciones falta 1.2 días al año, por causas asociadas a su enfermedad. Por otro lado, los diabéticos con complicaciones pierden 44.3 días al año. Estos datos se utilizan para los costos por morbilidad. </t>
  </si>
  <si>
    <t>Se presenta una tabla con los principales resultados, indexados a la pestaña Diabetes más una complicación</t>
  </si>
  <si>
    <t>Se presenta una tabla con los principales resultados, indexados a la pestaña Diabetes sin complicaciones</t>
  </si>
  <si>
    <t>Se presenta una tabla con los principales resultados, indexados a la pestaña Diabetes más varias complicaciones</t>
  </si>
  <si>
    <t xml:space="preserve">Usamos la suma ponderada por la incidencia, de los disability weights. Con estos cálculos, las personas que presentan complicaciones pierden el 4.74% de su tiempo. Por otro lado, las personas sin complicaciones pierden el 3.1% de su tiempo. </t>
  </si>
  <si>
    <t>Morbilidad Diabetes sin complicaciones</t>
  </si>
  <si>
    <t>Morbilidad Diabetes más una complicación</t>
  </si>
  <si>
    <t>Morbilidad Diabetes más varias complicaciones</t>
  </si>
  <si>
    <t>Índice</t>
  </si>
  <si>
    <t xml:space="preserve">Para los tres escenarios, se calculan del mismo modo los costos de tratamiento y mortalidad. Ver anexo 1 del documento completo “Kilos de más, pesos de menos. </t>
  </si>
  <si>
    <t>Resultados rápidos</t>
  </si>
  <si>
    <t xml:space="preserve">Se utiliza el factor de cualquier enfermedad sin complicaciones (3.1%) en toda la población. Es decir, se considera que la diabetes sin complicaciones tiene los mismos efectos que cualquier enfermedad que no presenta problemas en el paciente. </t>
  </si>
  <si>
    <t xml:space="preserve">Se asume que el 47.6% de la submuestra tiene complicaciones. El porcentaje se obtiene de la complicación más frecuente en México, visión disminuida.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</si>
</sst>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&quot;$&quot;* #,##0.00_);_(&quot;$&quot;* \(#,##0.00\);_(&quot;$&quot;* &quot;-&quot;??_);_(@_)"/>
    <numFmt numFmtId="167" formatCode="General_)"/>
    <numFmt numFmtId="168" formatCode="_-[$€-2]* #,##0.00_-;\-[$€-2]* #,##0.00_-;_-[$€-2]* &quot;-&quot;??_-"/>
    <numFmt numFmtId="169" formatCode="_-&quot;$&quot;* #,##0.0_-;\-&quot;$&quot;* #,##0.0_-;_-&quot;$&quot;* &quot;-&quot;??_-;_-@_-"/>
    <numFmt numFmtId="170" formatCode="_-&quot;$&quot;* #,##0_-;\-&quot;$&quot;* #,##0_-;_-&quot;$&quot;* &quot;-&quot;??_-;_-@_-"/>
    <numFmt numFmtId="171" formatCode="&quot;$&quot;#,##0.00"/>
    <numFmt numFmtId="172" formatCode="#,##0.0"/>
    <numFmt numFmtId="173" formatCode="0.0%"/>
    <numFmt numFmtId="174" formatCode="&quot;$&quot;#,##0"/>
    <numFmt numFmtId="175" formatCode="_(* #,##0_);_(* \(#,##0\);_(* &quot;-&quot;??_);_(@_)"/>
    <numFmt numFmtId="176" formatCode="_(&quot;$&quot;* #,##0_);_(&quot;$&quot;* \(#,##0\);_(&quot;$&quot;* &quot;-&quot;??_);_(@_)"/>
    <numFmt numFmtId="177" formatCode="_-* #,##0.00\ _€_-;\-* #,##0.00\ _€_-;_-* &quot;-&quot;??\ _€_-;_-@_-"/>
    <numFmt numFmtId="178" formatCode="###,##0"/>
    <numFmt numFmtId="179" formatCode="0.0000"/>
    <numFmt numFmtId="180" formatCode="_(* #,##0.0000_);_(* \(#,##0.0000\);_(* &quot;-&quot;??_);_(@_)"/>
  </numFmts>
  <fonts count="7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ourier"/>
      <family val="3"/>
    </font>
    <font>
      <sz val="10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0"/>
      <name val="Times New Roman"/>
      <family val="1"/>
    </font>
    <font>
      <b/>
      <sz val="11"/>
      <color theme="3"/>
      <name val="Calibri"/>
      <family val="2"/>
      <scheme val="minor"/>
    </font>
    <font>
      <sz val="8"/>
      <color theme="1"/>
      <name val="Arial"/>
      <family val="2"/>
    </font>
    <font>
      <b/>
      <sz val="14"/>
      <color theme="0"/>
      <name val="Calibri"/>
      <family val="2"/>
      <scheme val="minor"/>
    </font>
    <font>
      <sz val="16"/>
      <color theme="4" tint="-0.249977111117893"/>
      <name val="Times New Roman"/>
      <family val="1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20"/>
      <color theme="8" tint="-0.249977111117893"/>
      <name val="Times New Roman"/>
      <family val="1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20"/>
      <color rgb="FF660066"/>
      <name val="Times New Roman"/>
      <family val="1"/>
    </font>
    <font>
      <sz val="14"/>
      <color rgb="FF660066"/>
      <name val="Times New Roman"/>
      <family val="1"/>
    </font>
    <font>
      <b/>
      <sz val="9"/>
      <color theme="1"/>
      <name val="Calibri"/>
      <family val="2"/>
      <scheme val="minor"/>
    </font>
    <font>
      <sz val="55"/>
      <color theme="8"/>
      <name val="Calibri"/>
      <family val="2"/>
      <scheme val="minor"/>
    </font>
    <font>
      <sz val="55"/>
      <color theme="9" tint="-0.249977111117893"/>
      <name val="Calibri"/>
      <family val="2"/>
      <scheme val="minor"/>
    </font>
    <font>
      <sz val="55"/>
      <color rgb="FF660066"/>
      <name val="Calibri"/>
      <family val="2"/>
      <scheme val="minor"/>
    </font>
    <font>
      <b/>
      <sz val="9"/>
      <color theme="0"/>
      <name val="Arial"/>
      <family val="2"/>
    </font>
    <font>
      <sz val="11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8"/>
      <name val="Calibri"/>
      <family val="2"/>
    </font>
    <font>
      <b/>
      <sz val="20"/>
      <color theme="4"/>
      <name val="Times New Roman"/>
      <family val="1"/>
    </font>
    <font>
      <sz val="11"/>
      <color theme="4"/>
      <name val="Calibri"/>
      <family val="2"/>
      <scheme val="minor"/>
    </font>
    <font>
      <b/>
      <sz val="14"/>
      <color theme="1"/>
      <name val="Arial Narrow"/>
      <family val="2"/>
    </font>
    <font>
      <b/>
      <sz val="20"/>
      <color theme="9"/>
      <name val="Times New Roman"/>
      <family val="1"/>
    </font>
    <font>
      <sz val="16"/>
      <color theme="9"/>
      <name val="Times New Roman"/>
      <family val="1"/>
    </font>
    <font>
      <sz val="10"/>
      <color theme="9"/>
      <name val="Times New Roman"/>
      <family val="1"/>
    </font>
    <font>
      <sz val="14"/>
      <color theme="9"/>
      <name val="Times New Roman"/>
      <family val="1"/>
    </font>
    <font>
      <b/>
      <sz val="20"/>
      <color theme="5" tint="0.39997558519241921"/>
      <name val="Times New Roman"/>
      <family val="1"/>
    </font>
    <font>
      <b/>
      <i/>
      <sz val="9"/>
      <color rgb="FFFF0000"/>
      <name val="Calibri"/>
      <family val="2"/>
      <scheme val="minor"/>
    </font>
    <font>
      <sz val="24"/>
      <color theme="1"/>
      <name val="Arial Narrow"/>
      <family val="2"/>
    </font>
    <font>
      <i/>
      <sz val="24"/>
      <color theme="2" tint="-0.499984740745262"/>
      <name val="Arial Narrow"/>
      <family val="2"/>
    </font>
    <font>
      <sz val="20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4506668294322"/>
        <bgColor rgb="FFD600D6"/>
      </patternFill>
    </fill>
    <fill>
      <patternFill patternType="solid">
        <fgColor theme="5" tint="0.59996337778862885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3" tint="-0.499984740745262"/>
      </left>
      <right style="thick">
        <color theme="3" tint="-0.499984740745262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theme="3" tint="-0.499984740745262"/>
      </left>
      <right/>
      <top style="thick">
        <color theme="3" tint="-0.499984740745262"/>
      </top>
      <bottom style="thick">
        <color theme="3" tint="-0.499984740745262"/>
      </bottom>
      <diagonal/>
    </border>
    <border>
      <left/>
      <right style="thick">
        <color theme="3" tint="-0.499984740745262"/>
      </right>
      <top/>
      <bottom style="medium">
        <color auto="1"/>
      </bottom>
      <diagonal/>
    </border>
    <border>
      <left style="thick">
        <color theme="3" tint="-0.499984740745262"/>
      </left>
      <right style="thick">
        <color theme="3" tint="-0.499984740745262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theme="3" tint="-0.499984740745262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theme="3" tint="-0.499984740745262"/>
      </right>
      <top/>
      <bottom/>
      <diagonal/>
    </border>
    <border>
      <left style="medium">
        <color auto="1"/>
      </left>
      <right style="thick">
        <color theme="3" tint="-0.499984740745262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theme="3" tint="-0.499984740745262"/>
      </left>
      <right/>
      <top style="thick">
        <color theme="3" tint="-0.499984740745262"/>
      </top>
      <bottom/>
      <diagonal/>
    </border>
    <border>
      <left/>
      <right/>
      <top style="thick">
        <color theme="3" tint="-0.499984740745262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6358">
    <xf numFmtId="0" fontId="0" fillId="0" borderId="0"/>
    <xf numFmtId="167" fontId="3" fillId="0" borderId="0"/>
    <xf numFmtId="0" fontId="5" fillId="0" borderId="0"/>
    <xf numFmtId="9" fontId="7" fillId="0" borderId="0" applyFont="0" applyFill="0" applyBorder="0" applyAlignment="0" applyProtection="0"/>
    <xf numFmtId="164" fontId="6" fillId="0" borderId="3" applyFont="0">
      <alignment horizontal="left" vertical="center"/>
      <protection locked="0"/>
    </xf>
    <xf numFmtId="0" fontId="8" fillId="0" borderId="0"/>
    <xf numFmtId="0" fontId="7" fillId="0" borderId="0"/>
    <xf numFmtId="166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8" fillId="0" borderId="0"/>
    <xf numFmtId="0" fontId="8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7" applyNumberFormat="0" applyFill="0" applyAlignment="0" applyProtection="0"/>
    <xf numFmtId="166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1" applyNumberFormat="0" applyFill="0" applyAlignment="0" applyProtection="0"/>
    <xf numFmtId="0" fontId="27" fillId="0" borderId="22" applyNumberFormat="0" applyFill="0" applyAlignment="0" applyProtection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23" applyNumberFormat="0" applyAlignment="0" applyProtection="0"/>
    <xf numFmtId="0" fontId="32" fillId="8" borderId="24" applyNumberFormat="0" applyAlignment="0" applyProtection="0"/>
    <xf numFmtId="0" fontId="33" fillId="8" borderId="23" applyNumberFormat="0" applyAlignment="0" applyProtection="0"/>
    <xf numFmtId="0" fontId="34" fillId="0" borderId="25" applyNumberFormat="0" applyFill="0" applyAlignment="0" applyProtection="0"/>
    <xf numFmtId="0" fontId="35" fillId="9" borderId="26" applyNumberFormat="0" applyAlignment="0" applyProtection="0"/>
    <xf numFmtId="0" fontId="36" fillId="0" borderId="0" applyNumberFormat="0" applyFill="0" applyBorder="0" applyAlignment="0" applyProtection="0"/>
    <xf numFmtId="0" fontId="7" fillId="10" borderId="27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8" applyNumberFormat="0" applyFill="0" applyAlignment="0" applyProtection="0"/>
    <xf numFmtId="0" fontId="3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3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5" fillId="0" borderId="0"/>
    <xf numFmtId="165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8" fontId="58" fillId="0" borderId="0" applyFill="0" applyBorder="0" applyProtection="0">
      <alignment horizontal="right"/>
      <protection locked="0"/>
    </xf>
    <xf numFmtId="0" fontId="59" fillId="0" borderId="0" applyNumberFormat="0" applyFont="0" applyFill="0" applyBorder="0" applyProtection="0">
      <alignment horizontal="left" wrapText="1"/>
      <protection locked="0"/>
    </xf>
    <xf numFmtId="168" fontId="6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9" fontId="60" fillId="0" borderId="0" applyFont="0" applyFill="0" applyBorder="0" applyAlignment="0" applyProtection="0"/>
    <xf numFmtId="180" fontId="60" fillId="0" borderId="0" applyFont="0" applyFill="0" applyBorder="0" applyAlignment="0" applyProtection="0"/>
    <xf numFmtId="43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177" fontId="61" fillId="0" borderId="0" applyFont="0" applyFill="0" applyBorder="0" applyAlignment="0" applyProtection="0"/>
    <xf numFmtId="0" fontId="7" fillId="0" borderId="0"/>
    <xf numFmtId="0" fontId="1" fillId="0" borderId="0"/>
    <xf numFmtId="0" fontId="60" fillId="0" borderId="0"/>
    <xf numFmtId="0" fontId="5" fillId="0" borderId="0"/>
    <xf numFmtId="0" fontId="61" fillId="0" borderId="0"/>
    <xf numFmtId="0" fontId="55" fillId="0" borderId="0"/>
    <xf numFmtId="0" fontId="5" fillId="0" borderId="0"/>
    <xf numFmtId="0" fontId="62" fillId="0" borderId="0"/>
    <xf numFmtId="168" fontId="63" fillId="0" borderId="0"/>
    <xf numFmtId="0" fontId="55" fillId="0" borderId="0"/>
    <xf numFmtId="0" fontId="61" fillId="0" borderId="0"/>
    <xf numFmtId="0" fontId="61" fillId="10" borderId="27" applyNumberFormat="0" applyFont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58" fillId="0" borderId="0">
      <alignment horizontal="left" wrapText="1" indent="2"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533">
    <xf numFmtId="0" fontId="0" fillId="0" borderId="0" xfId="0"/>
    <xf numFmtId="167" fontId="4" fillId="0" borderId="0" xfId="1" applyFont="1"/>
    <xf numFmtId="3" fontId="4" fillId="0" borderId="0" xfId="1" applyNumberFormat="1" applyFont="1"/>
    <xf numFmtId="0" fontId="8" fillId="0" borderId="0" xfId="5"/>
    <xf numFmtId="167" fontId="14" fillId="0" borderId="0" xfId="1" applyFont="1"/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167" fontId="4" fillId="0" borderId="0" xfId="1" applyFont="1" applyFill="1"/>
    <xf numFmtId="167" fontId="18" fillId="0" borderId="0" xfId="1" applyFont="1" applyFill="1"/>
    <xf numFmtId="166" fontId="24" fillId="0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/>
    <xf numFmtId="0" fontId="8" fillId="0" borderId="11" xfId="5" applyBorder="1"/>
    <xf numFmtId="0" fontId="8" fillId="0" borderId="13" xfId="5" applyBorder="1"/>
    <xf numFmtId="0" fontId="8" fillId="0" borderId="0" xfId="5" applyBorder="1"/>
    <xf numFmtId="0" fontId="8" fillId="0" borderId="9" xfId="5" applyBorder="1"/>
    <xf numFmtId="0" fontId="0" fillId="0" borderId="0" xfId="0"/>
    <xf numFmtId="1" fontId="0" fillId="0" borderId="0" xfId="0" applyNumberFormat="1" applyAlignment="1">
      <alignment wrapText="1"/>
    </xf>
    <xf numFmtId="0" fontId="0" fillId="0" borderId="0" xfId="0"/>
    <xf numFmtId="1" fontId="0" fillId="0" borderId="0" xfId="0" applyNumberFormat="1" applyAlignment="1">
      <alignment wrapText="1"/>
    </xf>
    <xf numFmtId="10" fontId="4" fillId="0" borderId="0" xfId="3" applyNumberFormat="1" applyFont="1"/>
    <xf numFmtId="9" fontId="40" fillId="0" borderId="0" xfId="3" applyFont="1" applyAlignment="1">
      <alignment wrapText="1"/>
    </xf>
    <xf numFmtId="0" fontId="0" fillId="35" borderId="0" xfId="0" applyFill="1"/>
    <xf numFmtId="3" fontId="6" fillId="35" borderId="0" xfId="0" applyNumberFormat="1" applyFont="1" applyFill="1" applyBorder="1" applyAlignment="1" applyProtection="1">
      <alignment horizontal="center" vertical="center"/>
      <protection locked="0"/>
    </xf>
    <xf numFmtId="0" fontId="6" fillId="35" borderId="0" xfId="0" applyNumberFormat="1" applyFont="1" applyFill="1" applyBorder="1" applyAlignment="1" applyProtection="1">
      <alignment horizontal="left" vertical="center"/>
      <protection locked="0"/>
    </xf>
    <xf numFmtId="166" fontId="24" fillId="35" borderId="0" xfId="0" applyNumberFormat="1" applyFont="1" applyFill="1" applyBorder="1" applyAlignment="1" applyProtection="1">
      <alignment horizontal="left" vertical="center"/>
      <protection locked="0"/>
    </xf>
    <xf numFmtId="10" fontId="4" fillId="0" borderId="0" xfId="1" applyNumberFormat="1" applyFont="1"/>
    <xf numFmtId="166" fontId="0" fillId="0" borderId="0" xfId="18" applyFont="1"/>
    <xf numFmtId="0" fontId="0" fillId="35" borderId="0" xfId="0" applyFill="1" applyBorder="1"/>
    <xf numFmtId="0" fontId="24" fillId="35" borderId="0" xfId="0" applyFont="1" applyFill="1" applyBorder="1"/>
    <xf numFmtId="9" fontId="41" fillId="0" borderId="0" xfId="3" applyFont="1" applyAlignment="1">
      <alignment wrapText="1"/>
    </xf>
    <xf numFmtId="0" fontId="0" fillId="35" borderId="0" xfId="0" applyFill="1" applyAlignment="1">
      <alignment horizontal="center"/>
    </xf>
    <xf numFmtId="0" fontId="6" fillId="35" borderId="0" xfId="0" applyNumberFormat="1" applyFont="1" applyFill="1" applyBorder="1" applyAlignment="1" applyProtection="1">
      <alignment horizontal="center" vertical="center"/>
      <protection locked="0"/>
    </xf>
    <xf numFmtId="166" fontId="24" fillId="35" borderId="0" xfId="0" applyNumberFormat="1" applyFont="1" applyFill="1" applyBorder="1" applyAlignment="1" applyProtection="1">
      <alignment horizontal="center" vertical="center"/>
      <protection locked="0"/>
    </xf>
    <xf numFmtId="0" fontId="24" fillId="35" borderId="0" xfId="0" applyFont="1" applyFill="1" applyAlignment="1">
      <alignment horizontal="center"/>
    </xf>
    <xf numFmtId="167" fontId="42" fillId="0" borderId="0" xfId="1" applyFont="1" applyFill="1"/>
    <xf numFmtId="0" fontId="10" fillId="39" borderId="1" xfId="6" applyNumberFormat="1" applyFont="1" applyFill="1" applyBorder="1" applyAlignment="1">
      <alignment horizontal="center" vertical="center" wrapText="1"/>
    </xf>
    <xf numFmtId="0" fontId="12" fillId="43" borderId="1" xfId="6" applyNumberFormat="1" applyFont="1" applyFill="1" applyBorder="1" applyAlignment="1">
      <alignment horizontal="center" vertical="center" wrapText="1"/>
    </xf>
    <xf numFmtId="0" fontId="10" fillId="39" borderId="37" xfId="6" applyNumberFormat="1" applyFont="1" applyFill="1" applyBorder="1" applyAlignment="1">
      <alignment horizontal="center" vertical="center" wrapText="1"/>
    </xf>
    <xf numFmtId="3" fontId="4" fillId="0" borderId="38" xfId="1" applyNumberFormat="1" applyFont="1" applyBorder="1"/>
    <xf numFmtId="3" fontId="4" fillId="0" borderId="0" xfId="1" applyNumberFormat="1" applyFont="1" applyBorder="1"/>
    <xf numFmtId="3" fontId="4" fillId="0" borderId="39" xfId="1" applyNumberFormat="1" applyFont="1" applyBorder="1"/>
    <xf numFmtId="167" fontId="4" fillId="0" borderId="38" xfId="1" applyFont="1" applyBorder="1"/>
    <xf numFmtId="167" fontId="4" fillId="0" borderId="0" xfId="1" applyFont="1" applyBorder="1"/>
    <xf numFmtId="167" fontId="4" fillId="0" borderId="39" xfId="1" applyFont="1" applyBorder="1"/>
    <xf numFmtId="167" fontId="43" fillId="40" borderId="42" xfId="1" applyFont="1" applyFill="1" applyBorder="1" applyAlignment="1">
      <alignment horizontal="center" vertical="center"/>
    </xf>
    <xf numFmtId="170" fontId="4" fillId="0" borderId="44" xfId="1" applyNumberFormat="1" applyFont="1" applyBorder="1"/>
    <xf numFmtId="167" fontId="4" fillId="0" borderId="44" xfId="1" applyFont="1" applyBorder="1"/>
    <xf numFmtId="0" fontId="12" fillId="43" borderId="36" xfId="6" applyNumberFormat="1" applyFont="1" applyFill="1" applyBorder="1" applyAlignment="1">
      <alignment horizontal="center" vertical="center" wrapText="1"/>
    </xf>
    <xf numFmtId="170" fontId="4" fillId="0" borderId="0" xfId="1" applyNumberFormat="1" applyFont="1" applyBorder="1"/>
    <xf numFmtId="0" fontId="0" fillId="0" borderId="38" xfId="0" applyBorder="1"/>
    <xf numFmtId="0" fontId="0" fillId="0" borderId="0" xfId="0" applyBorder="1"/>
    <xf numFmtId="170" fontId="4" fillId="0" borderId="39" xfId="1" applyNumberFormat="1" applyFont="1" applyBorder="1"/>
    <xf numFmtId="3" fontId="14" fillId="0" borderId="0" xfId="1" applyNumberFormat="1" applyFont="1"/>
    <xf numFmtId="1" fontId="14" fillId="0" borderId="0" xfId="1" applyNumberFormat="1" applyFont="1"/>
    <xf numFmtId="1" fontId="14" fillId="0" borderId="32" xfId="1" applyNumberFormat="1" applyFont="1" applyBorder="1"/>
    <xf numFmtId="169" fontId="14" fillId="0" borderId="45" xfId="1" applyNumberFormat="1" applyFont="1" applyBorder="1"/>
    <xf numFmtId="9" fontId="14" fillId="0" borderId="0" xfId="3" applyFont="1" applyFill="1"/>
    <xf numFmtId="3" fontId="14" fillId="0" borderId="40" xfId="1" applyNumberFormat="1" applyFont="1" applyBorder="1"/>
    <xf numFmtId="3" fontId="14" fillId="0" borderId="32" xfId="1" applyNumberFormat="1" applyFont="1" applyBorder="1"/>
    <xf numFmtId="170" fontId="14" fillId="0" borderId="32" xfId="1" applyNumberFormat="1" applyFont="1" applyBorder="1"/>
    <xf numFmtId="170" fontId="14" fillId="0" borderId="41" xfId="1" applyNumberFormat="1" applyFont="1" applyBorder="1"/>
    <xf numFmtId="0" fontId="38" fillId="0" borderId="0" xfId="0" applyFont="1"/>
    <xf numFmtId="175" fontId="14" fillId="0" borderId="40" xfId="207" applyNumberFormat="1" applyFont="1" applyBorder="1"/>
    <xf numFmtId="175" fontId="14" fillId="0" borderId="32" xfId="207" applyNumberFormat="1" applyFont="1" applyBorder="1"/>
    <xf numFmtId="175" fontId="14" fillId="0" borderId="41" xfId="207" applyNumberFormat="1" applyFont="1" applyBorder="1"/>
    <xf numFmtId="1" fontId="5" fillId="35" borderId="38" xfId="0" applyNumberFormat="1" applyFont="1" applyFill="1" applyBorder="1" applyAlignment="1" applyProtection="1">
      <alignment horizontal="center" vertical="center"/>
      <protection locked="0"/>
    </xf>
    <xf numFmtId="3" fontId="5" fillId="35" borderId="3" xfId="0" applyNumberFormat="1" applyFont="1" applyFill="1" applyBorder="1" applyAlignment="1" applyProtection="1">
      <alignment horizontal="center" vertical="center"/>
      <protection locked="0"/>
    </xf>
    <xf numFmtId="174" fontId="5" fillId="35" borderId="3" xfId="0" applyNumberFormat="1" applyFont="1" applyFill="1" applyBorder="1" applyAlignment="1" applyProtection="1">
      <alignment horizontal="center" vertical="center"/>
      <protection locked="0"/>
    </xf>
    <xf numFmtId="1" fontId="5" fillId="35" borderId="46" xfId="0" applyNumberFormat="1" applyFont="1" applyFill="1" applyBorder="1" applyAlignment="1" applyProtection="1">
      <alignment horizontal="center" vertical="center"/>
      <protection locked="0"/>
    </xf>
    <xf numFmtId="1" fontId="5" fillId="35" borderId="47" xfId="0" applyNumberFormat="1" applyFont="1" applyFill="1" applyBorder="1" applyAlignment="1" applyProtection="1">
      <alignment horizontal="center" vertical="center"/>
      <protection locked="0"/>
    </xf>
    <xf numFmtId="3" fontId="5" fillId="35" borderId="17" xfId="0" applyNumberFormat="1" applyFont="1" applyFill="1" applyBorder="1" applyAlignment="1" applyProtection="1">
      <alignment horizontal="center" vertical="center"/>
      <protection locked="0"/>
    </xf>
    <xf numFmtId="174" fontId="5" fillId="35" borderId="17" xfId="0" applyNumberFormat="1" applyFont="1" applyFill="1" applyBorder="1" applyAlignment="1" applyProtection="1">
      <alignment horizontal="center" vertical="center"/>
      <protection locked="0"/>
    </xf>
    <xf numFmtId="1" fontId="5" fillId="35" borderId="18" xfId="0" applyNumberFormat="1" applyFont="1" applyFill="1" applyBorder="1" applyAlignment="1" applyProtection="1">
      <alignment horizontal="center" vertical="center"/>
      <protection locked="0"/>
    </xf>
    <xf numFmtId="3" fontId="47" fillId="35" borderId="16" xfId="0" applyNumberFormat="1" applyFont="1" applyFill="1" applyBorder="1" applyAlignment="1" applyProtection="1">
      <alignment horizontal="center" vertical="center"/>
      <protection locked="0"/>
    </xf>
    <xf numFmtId="174" fontId="47" fillId="35" borderId="16" xfId="0" applyNumberFormat="1" applyFont="1" applyFill="1" applyBorder="1" applyAlignment="1" applyProtection="1">
      <alignment horizontal="center" vertical="center"/>
      <protection locked="0"/>
    </xf>
    <xf numFmtId="176" fontId="14" fillId="0" borderId="32" xfId="18" applyNumberFormat="1" applyFont="1" applyBorder="1"/>
    <xf numFmtId="170" fontId="14" fillId="0" borderId="45" xfId="1" applyNumberFormat="1" applyFont="1" applyBorder="1"/>
    <xf numFmtId="0" fontId="10" fillId="46" borderId="1" xfId="6" applyNumberFormat="1" applyFont="1" applyFill="1" applyBorder="1" applyAlignment="1">
      <alignment horizontal="center" vertical="center" wrapText="1"/>
    </xf>
    <xf numFmtId="0" fontId="12" fillId="46" borderId="1" xfId="6" applyNumberFormat="1" applyFont="1" applyFill="1" applyBorder="1" applyAlignment="1">
      <alignment horizontal="center" vertical="center" wrapText="1"/>
    </xf>
    <xf numFmtId="0" fontId="10" fillId="47" borderId="1" xfId="6" applyNumberFormat="1" applyFont="1" applyFill="1" applyBorder="1" applyAlignment="1">
      <alignment horizontal="center" vertical="center" wrapText="1"/>
    </xf>
    <xf numFmtId="0" fontId="10" fillId="47" borderId="37" xfId="6" applyNumberFormat="1" applyFont="1" applyFill="1" applyBorder="1" applyAlignment="1">
      <alignment horizontal="center" vertical="center" wrapText="1"/>
    </xf>
    <xf numFmtId="0" fontId="10" fillId="36" borderId="1" xfId="6" applyNumberFormat="1" applyFont="1" applyFill="1" applyBorder="1" applyAlignment="1">
      <alignment horizontal="center" vertical="center" wrapText="1"/>
    </xf>
    <xf numFmtId="0" fontId="10" fillId="45" borderId="1" xfId="6" applyNumberFormat="1" applyFont="1" applyFill="1" applyBorder="1" applyAlignment="1">
      <alignment horizontal="center" vertical="center" wrapText="1"/>
    </xf>
    <xf numFmtId="176" fontId="14" fillId="0" borderId="41" xfId="18" applyNumberFormat="1" applyFont="1" applyBorder="1"/>
    <xf numFmtId="0" fontId="10" fillId="45" borderId="37" xfId="6" applyNumberFormat="1" applyFont="1" applyFill="1" applyBorder="1" applyAlignment="1">
      <alignment horizontal="center" vertical="center" wrapText="1"/>
    </xf>
    <xf numFmtId="164" fontId="14" fillId="0" borderId="32" xfId="1" applyNumberFormat="1" applyFont="1" applyBorder="1"/>
    <xf numFmtId="167" fontId="43" fillId="37" borderId="4" xfId="1" applyFont="1" applyFill="1" applyBorder="1" applyAlignment="1">
      <alignment horizontal="center" vertical="center"/>
    </xf>
    <xf numFmtId="0" fontId="46" fillId="44" borderId="15" xfId="0" applyFont="1" applyFill="1" applyBorder="1" applyAlignment="1">
      <alignment horizontal="center" vertical="center" wrapText="1"/>
    </xf>
    <xf numFmtId="0" fontId="46" fillId="44" borderId="18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 applyProtection="1">
      <alignment horizontal="center" vertical="center"/>
      <protection locked="0"/>
    </xf>
    <xf numFmtId="3" fontId="5" fillId="0" borderId="17" xfId="0" applyNumberFormat="1" applyFont="1" applyFill="1" applyBorder="1" applyAlignment="1" applyProtection="1">
      <alignment horizontal="center" vertical="center"/>
      <protection locked="0"/>
    </xf>
    <xf numFmtId="1" fontId="5" fillId="0" borderId="31" xfId="0" applyNumberFormat="1" applyFont="1" applyFill="1" applyBorder="1" applyAlignment="1" applyProtection="1">
      <alignment horizontal="center" vertical="center"/>
      <protection locked="0"/>
    </xf>
    <xf numFmtId="1" fontId="5" fillId="0" borderId="3" xfId="0" applyNumberFormat="1" applyFont="1" applyFill="1" applyBorder="1" applyAlignment="1" applyProtection="1">
      <alignment horizontal="center" vertical="center"/>
      <protection locked="0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174" fontId="5" fillId="0" borderId="3" xfId="0" applyNumberFormat="1" applyFont="1" applyFill="1" applyBorder="1" applyAlignment="1" applyProtection="1">
      <alignment horizontal="center" vertical="center"/>
      <protection locked="0"/>
    </xf>
    <xf numFmtId="174" fontId="5" fillId="0" borderId="3" xfId="18" applyNumberFormat="1" applyFont="1" applyFill="1" applyBorder="1" applyAlignment="1" applyProtection="1">
      <alignment horizontal="center" vertical="center"/>
      <protection locked="0"/>
    </xf>
    <xf numFmtId="174" fontId="5" fillId="0" borderId="17" xfId="0" applyNumberFormat="1" applyFont="1" applyFill="1" applyBorder="1" applyAlignment="1" applyProtection="1">
      <alignment horizontal="center" vertical="center"/>
      <protection locked="0"/>
    </xf>
    <xf numFmtId="174" fontId="5" fillId="0" borderId="17" xfId="18" applyNumberFormat="1" applyFont="1" applyFill="1" applyBorder="1" applyAlignment="1" applyProtection="1">
      <alignment horizontal="center" vertical="center"/>
      <protection locked="0"/>
    </xf>
    <xf numFmtId="174" fontId="47" fillId="0" borderId="16" xfId="0" applyNumberFormat="1" applyFont="1" applyFill="1" applyBorder="1" applyAlignment="1" applyProtection="1">
      <alignment horizontal="center" vertical="center"/>
      <protection locked="0"/>
    </xf>
    <xf numFmtId="170" fontId="47" fillId="0" borderId="18" xfId="0" applyNumberFormat="1" applyFont="1" applyFill="1" applyBorder="1" applyAlignment="1" applyProtection="1">
      <alignment horizontal="center" vertical="center"/>
      <protection locked="0"/>
    </xf>
    <xf numFmtId="3" fontId="47" fillId="0" borderId="16" xfId="207" applyNumberFormat="1" applyFont="1" applyFill="1" applyBorder="1" applyAlignment="1" applyProtection="1">
      <alignment horizontal="center" vertical="center"/>
      <protection locked="0"/>
    </xf>
    <xf numFmtId="167" fontId="48" fillId="0" borderId="0" xfId="1" applyFont="1" applyFill="1"/>
    <xf numFmtId="167" fontId="49" fillId="0" borderId="0" xfId="1" applyFont="1" applyFill="1"/>
    <xf numFmtId="3" fontId="14" fillId="0" borderId="41" xfId="1" applyNumberFormat="1" applyFont="1" applyBorder="1"/>
    <xf numFmtId="0" fontId="9" fillId="46" borderId="5" xfId="5" applyFont="1" applyFill="1" applyBorder="1" applyAlignment="1">
      <alignment vertical="center"/>
    </xf>
    <xf numFmtId="0" fontId="8" fillId="46" borderId="5" xfId="5" applyFill="1" applyBorder="1"/>
    <xf numFmtId="0" fontId="8" fillId="46" borderId="10" xfId="5" applyFill="1" applyBorder="1"/>
    <xf numFmtId="0" fontId="7" fillId="46" borderId="0" xfId="5" applyFont="1" applyFill="1" applyBorder="1" applyAlignment="1"/>
    <xf numFmtId="0" fontId="8" fillId="46" borderId="0" xfId="5" applyFill="1" applyBorder="1"/>
    <xf numFmtId="0" fontId="8" fillId="46" borderId="12" xfId="5" applyFill="1" applyBorder="1"/>
    <xf numFmtId="0" fontId="19" fillId="46" borderId="1" xfId="5" applyFont="1" applyFill="1" applyBorder="1" applyAlignment="1">
      <alignment horizontal="center" vertical="center"/>
    </xf>
    <xf numFmtId="10" fontId="19" fillId="46" borderId="1" xfId="3" applyNumberFormat="1" applyFont="1" applyFill="1" applyBorder="1" applyAlignment="1">
      <alignment horizontal="left" vertical="top" wrapText="1"/>
    </xf>
    <xf numFmtId="0" fontId="19" fillId="46" borderId="1" xfId="5" applyFont="1" applyFill="1" applyBorder="1" applyAlignment="1">
      <alignment horizontal="left" vertical="top"/>
    </xf>
    <xf numFmtId="0" fontId="0" fillId="46" borderId="1" xfId="0" applyFill="1" applyBorder="1" applyAlignment="1">
      <alignment horizontal="left" vertical="top" wrapText="1"/>
    </xf>
    <xf numFmtId="0" fontId="19" fillId="46" borderId="1" xfId="5" applyFont="1" applyFill="1" applyBorder="1" applyAlignment="1">
      <alignment horizontal="left" vertical="top" wrapText="1"/>
    </xf>
    <xf numFmtId="0" fontId="19" fillId="46" borderId="0" xfId="0" applyFont="1" applyFill="1" applyBorder="1" applyAlignment="1">
      <alignment vertical="center" wrapText="1"/>
    </xf>
    <xf numFmtId="0" fontId="19" fillId="46" borderId="20" xfId="5" applyFont="1" applyFill="1" applyBorder="1" applyAlignment="1">
      <alignment horizontal="center" vertical="center"/>
    </xf>
    <xf numFmtId="10" fontId="19" fillId="46" borderId="20" xfId="3" applyNumberFormat="1" applyFont="1" applyFill="1" applyBorder="1" applyAlignment="1">
      <alignment horizontal="left" vertical="top" wrapText="1"/>
    </xf>
    <xf numFmtId="0" fontId="0" fillId="46" borderId="6" xfId="5" applyFont="1" applyFill="1" applyBorder="1" applyAlignment="1"/>
    <xf numFmtId="0" fontId="8" fillId="46" borderId="6" xfId="5" applyFill="1" applyBorder="1" applyAlignment="1"/>
    <xf numFmtId="0" fontId="8" fillId="46" borderId="0" xfId="5" applyFill="1" applyBorder="1" applyAlignment="1"/>
    <xf numFmtId="0" fontId="8" fillId="46" borderId="0" xfId="5" applyFill="1"/>
    <xf numFmtId="0" fontId="8" fillId="46" borderId="11" xfId="5" applyFill="1" applyBorder="1"/>
    <xf numFmtId="0" fontId="2" fillId="46" borderId="0" xfId="5" applyFont="1" applyFill="1"/>
    <xf numFmtId="0" fontId="13" fillId="46" borderId="9" xfId="5" applyFont="1" applyFill="1" applyBorder="1"/>
    <xf numFmtId="10" fontId="13" fillId="46" borderId="5" xfId="3" applyNumberFormat="1" applyFont="1" applyFill="1" applyBorder="1" applyAlignment="1">
      <alignment horizontal="center" vertical="center"/>
    </xf>
    <xf numFmtId="0" fontId="12" fillId="46" borderId="20" xfId="6" applyNumberFormat="1" applyFont="1" applyFill="1" applyBorder="1" applyAlignment="1">
      <alignment horizontal="center" vertical="center" wrapText="1"/>
    </xf>
    <xf numFmtId="0" fontId="11" fillId="46" borderId="9" xfId="5" applyFont="1" applyFill="1" applyBorder="1" applyAlignment="1">
      <alignment horizontal="center" vertical="center"/>
    </xf>
    <xf numFmtId="10" fontId="11" fillId="46" borderId="5" xfId="3" applyNumberFormat="1" applyFont="1" applyFill="1" applyBorder="1" applyAlignment="1">
      <alignment horizontal="center" vertical="center"/>
    </xf>
    <xf numFmtId="10" fontId="11" fillId="46" borderId="10" xfId="3" applyNumberFormat="1" applyFont="1" applyFill="1" applyBorder="1" applyAlignment="1">
      <alignment horizontal="center" vertical="center"/>
    </xf>
    <xf numFmtId="0" fontId="13" fillId="46" borderId="11" xfId="5" applyFont="1" applyFill="1" applyBorder="1" applyAlignment="1">
      <alignment wrapText="1"/>
    </xf>
    <xf numFmtId="10" fontId="13" fillId="46" borderId="0" xfId="3" applyNumberFormat="1" applyFont="1" applyFill="1" applyBorder="1" applyAlignment="1">
      <alignment horizontal="center" vertical="center"/>
    </xf>
    <xf numFmtId="0" fontId="13" fillId="46" borderId="9" xfId="5" applyFont="1" applyFill="1" applyBorder="1" applyAlignment="1">
      <alignment horizontal="left" vertical="top"/>
    </xf>
    <xf numFmtId="10" fontId="13" fillId="46" borderId="20" xfId="3" applyNumberFormat="1" applyFont="1" applyFill="1" applyBorder="1" applyAlignment="1">
      <alignment horizontal="left" vertical="top"/>
    </xf>
    <xf numFmtId="10" fontId="13" fillId="46" borderId="10" xfId="3" applyNumberFormat="1" applyFont="1" applyFill="1" applyBorder="1" applyAlignment="1">
      <alignment horizontal="left" vertical="top"/>
    </xf>
    <xf numFmtId="0" fontId="13" fillId="46" borderId="11" xfId="5" applyFont="1" applyFill="1" applyBorder="1"/>
    <xf numFmtId="0" fontId="13" fillId="46" borderId="11" xfId="5" applyFont="1" applyFill="1" applyBorder="1" applyAlignment="1">
      <alignment horizontal="left" vertical="top" wrapText="1"/>
    </xf>
    <xf numFmtId="10" fontId="13" fillId="46" borderId="30" xfId="3" applyNumberFormat="1" applyFont="1" applyFill="1" applyBorder="1" applyAlignment="1">
      <alignment horizontal="left" vertical="top"/>
    </xf>
    <xf numFmtId="10" fontId="13" fillId="46" borderId="12" xfId="3" applyNumberFormat="1" applyFont="1" applyFill="1" applyBorder="1" applyAlignment="1">
      <alignment horizontal="left" vertical="top"/>
    </xf>
    <xf numFmtId="0" fontId="11" fillId="46" borderId="11" xfId="5" applyFont="1" applyFill="1" applyBorder="1" applyAlignment="1">
      <alignment horizontal="center" vertical="center"/>
    </xf>
    <xf numFmtId="10" fontId="11" fillId="46" borderId="0" xfId="3" applyNumberFormat="1" applyFont="1" applyFill="1" applyBorder="1" applyAlignment="1">
      <alignment horizontal="center" vertical="center"/>
    </xf>
    <xf numFmtId="10" fontId="11" fillId="46" borderId="12" xfId="3" applyNumberFormat="1" applyFont="1" applyFill="1" applyBorder="1" applyAlignment="1">
      <alignment horizontal="center" vertical="center"/>
    </xf>
    <xf numFmtId="0" fontId="13" fillId="46" borderId="11" xfId="5" applyFont="1" applyFill="1" applyBorder="1" applyAlignment="1">
      <alignment horizontal="left" vertical="top"/>
    </xf>
    <xf numFmtId="0" fontId="13" fillId="46" borderId="13" xfId="5" applyFont="1" applyFill="1" applyBorder="1" applyAlignment="1">
      <alignment horizontal="left" vertical="top"/>
    </xf>
    <xf numFmtId="10" fontId="13" fillId="46" borderId="29" xfId="3" applyNumberFormat="1" applyFont="1" applyFill="1" applyBorder="1" applyAlignment="1">
      <alignment horizontal="left" vertical="top"/>
    </xf>
    <xf numFmtId="10" fontId="13" fillId="46" borderId="14" xfId="3" applyNumberFormat="1" applyFont="1" applyFill="1" applyBorder="1" applyAlignment="1">
      <alignment horizontal="left" vertical="top"/>
    </xf>
    <xf numFmtId="0" fontId="11" fillId="46" borderId="13" xfId="5" applyFont="1" applyFill="1" applyBorder="1" applyAlignment="1">
      <alignment horizontal="center" vertical="center"/>
    </xf>
    <xf numFmtId="10" fontId="11" fillId="46" borderId="6" xfId="3" applyNumberFormat="1" applyFont="1" applyFill="1" applyBorder="1" applyAlignment="1">
      <alignment horizontal="center" vertical="center"/>
    </xf>
    <xf numFmtId="10" fontId="11" fillId="46" borderId="14" xfId="3" applyNumberFormat="1" applyFont="1" applyFill="1" applyBorder="1" applyAlignment="1">
      <alignment horizontal="center" vertical="center"/>
    </xf>
    <xf numFmtId="0" fontId="13" fillId="46" borderId="13" xfId="5" applyFont="1" applyFill="1" applyBorder="1"/>
    <xf numFmtId="10" fontId="13" fillId="46" borderId="6" xfId="3" applyNumberFormat="1" applyFont="1" applyFill="1" applyBorder="1" applyAlignment="1">
      <alignment horizontal="center" vertical="center"/>
    </xf>
    <xf numFmtId="0" fontId="13" fillId="46" borderId="0" xfId="5" applyFont="1" applyFill="1" applyBorder="1"/>
    <xf numFmtId="0" fontId="13" fillId="46" borderId="0" xfId="5" applyFont="1" applyFill="1" applyBorder="1" applyAlignment="1">
      <alignment wrapText="1"/>
    </xf>
    <xf numFmtId="0" fontId="0" fillId="46" borderId="0" xfId="5" applyFont="1" applyFill="1" applyBorder="1"/>
    <xf numFmtId="0" fontId="12" fillId="46" borderId="8" xfId="6" applyNumberFormat="1" applyFont="1" applyFill="1" applyBorder="1" applyAlignment="1">
      <alignment horizontal="center" vertical="center" wrapText="1"/>
    </xf>
    <xf numFmtId="0" fontId="12" fillId="46" borderId="2" xfId="6" applyNumberFormat="1" applyFont="1" applyFill="1" applyBorder="1" applyAlignment="1">
      <alignment horizontal="center" vertical="center" wrapText="1"/>
    </xf>
    <xf numFmtId="0" fontId="11" fillId="46" borderId="9" xfId="5" applyFont="1" applyFill="1" applyBorder="1" applyAlignment="1">
      <alignment horizontal="center"/>
    </xf>
    <xf numFmtId="10" fontId="11" fillId="46" borderId="5" xfId="3" applyNumberFormat="1" applyFont="1" applyFill="1" applyBorder="1" applyAlignment="1">
      <alignment horizontal="center"/>
    </xf>
    <xf numFmtId="10" fontId="11" fillId="46" borderId="10" xfId="3" applyNumberFormat="1" applyFont="1" applyFill="1" applyBorder="1" applyAlignment="1">
      <alignment horizontal="center"/>
    </xf>
    <xf numFmtId="0" fontId="13" fillId="46" borderId="1" xfId="5" applyFont="1" applyFill="1" applyBorder="1"/>
    <xf numFmtId="10" fontId="11" fillId="46" borderId="1" xfId="3" applyNumberFormat="1" applyFont="1" applyFill="1" applyBorder="1" applyAlignment="1">
      <alignment horizontal="center"/>
    </xf>
    <xf numFmtId="0" fontId="11" fillId="46" borderId="11" xfId="5" applyFont="1" applyFill="1" applyBorder="1" applyAlignment="1">
      <alignment horizontal="center"/>
    </xf>
    <xf numFmtId="10" fontId="11" fillId="46" borderId="0" xfId="3" applyNumberFormat="1" applyFont="1" applyFill="1" applyBorder="1" applyAlignment="1">
      <alignment horizontal="center"/>
    </xf>
    <xf numFmtId="10" fontId="11" fillId="46" borderId="12" xfId="3" applyNumberFormat="1" applyFont="1" applyFill="1" applyBorder="1" applyAlignment="1">
      <alignment horizontal="center"/>
    </xf>
    <xf numFmtId="0" fontId="13" fillId="46" borderId="0" xfId="0" applyFont="1" applyFill="1" applyBorder="1"/>
    <xf numFmtId="0" fontId="11" fillId="46" borderId="13" xfId="5" applyFont="1" applyFill="1" applyBorder="1" applyAlignment="1">
      <alignment horizontal="center"/>
    </xf>
    <xf numFmtId="10" fontId="11" fillId="46" borderId="6" xfId="3" applyNumberFormat="1" applyFont="1" applyFill="1" applyBorder="1" applyAlignment="1">
      <alignment horizontal="center"/>
    </xf>
    <xf numFmtId="10" fontId="11" fillId="46" borderId="14" xfId="3" applyNumberFormat="1" applyFont="1" applyFill="1" applyBorder="1" applyAlignment="1">
      <alignment horizontal="center"/>
    </xf>
    <xf numFmtId="0" fontId="11" fillId="46" borderId="0" xfId="5" applyFont="1" applyFill="1" applyBorder="1" applyAlignment="1">
      <alignment horizontal="center"/>
    </xf>
    <xf numFmtId="49" fontId="11" fillId="46" borderId="0" xfId="5" applyNumberFormat="1" applyFont="1" applyFill="1" applyBorder="1" applyAlignment="1">
      <alignment vertical="center"/>
    </xf>
    <xf numFmtId="49" fontId="11" fillId="46" borderId="0" xfId="6" applyNumberFormat="1" applyFont="1" applyFill="1" applyBorder="1" applyAlignment="1"/>
    <xf numFmtId="0" fontId="13" fillId="46" borderId="1" xfId="0" applyFont="1" applyFill="1" applyBorder="1" applyAlignment="1">
      <alignment horizontal="center" vertical="center"/>
    </xf>
    <xf numFmtId="0" fontId="13" fillId="46" borderId="1" xfId="0" applyFont="1" applyFill="1" applyBorder="1" applyAlignment="1">
      <alignment horizontal="center" vertical="center" wrapText="1"/>
    </xf>
    <xf numFmtId="3" fontId="13" fillId="46" borderId="1" xfId="0" applyNumberFormat="1" applyFont="1" applyFill="1" applyBorder="1" applyAlignment="1">
      <alignment horizontal="center" vertical="center"/>
    </xf>
    <xf numFmtId="3" fontId="13" fillId="46" borderId="1" xfId="0" applyNumberFormat="1" applyFont="1" applyFill="1" applyBorder="1" applyAlignment="1">
      <alignment horizontal="center" vertical="center" wrapText="1"/>
    </xf>
    <xf numFmtId="0" fontId="13" fillId="46" borderId="0" xfId="0" applyFont="1" applyFill="1" applyBorder="1" applyAlignment="1">
      <alignment wrapText="1"/>
    </xf>
    <xf numFmtId="172" fontId="13" fillId="46" borderId="0" xfId="0" applyNumberFormat="1" applyFont="1" applyFill="1" applyBorder="1" applyAlignment="1">
      <alignment horizontal="center" vertical="center"/>
    </xf>
    <xf numFmtId="3" fontId="13" fillId="46" borderId="0" xfId="0" applyNumberFormat="1" applyFont="1" applyFill="1" applyBorder="1" applyAlignment="1">
      <alignment horizontal="center"/>
    </xf>
    <xf numFmtId="3" fontId="13" fillId="46" borderId="0" xfId="0" applyNumberFormat="1" applyFont="1" applyFill="1" applyBorder="1" applyAlignment="1">
      <alignment horizontal="center" wrapText="1"/>
    </xf>
    <xf numFmtId="3" fontId="13" fillId="46" borderId="0" xfId="0" applyNumberFormat="1" applyFont="1" applyFill="1" applyBorder="1" applyAlignment="1">
      <alignment horizontal="center" vertical="center"/>
    </xf>
    <xf numFmtId="10" fontId="13" fillId="46" borderId="0" xfId="3" applyNumberFormat="1" applyFont="1" applyFill="1" applyBorder="1" applyAlignment="1">
      <alignment horizontal="center"/>
    </xf>
    <xf numFmtId="0" fontId="0" fillId="46" borderId="0" xfId="0" applyFill="1"/>
    <xf numFmtId="10" fontId="13" fillId="46" borderId="1" xfId="0" applyNumberFormat="1" applyFont="1" applyFill="1" applyBorder="1" applyAlignment="1">
      <alignment horizontal="center" vertical="center" wrapText="1"/>
    </xf>
    <xf numFmtId="171" fontId="12" fillId="46" borderId="1" xfId="3" applyNumberFormat="1" applyFont="1" applyFill="1" applyBorder="1" applyAlignment="1">
      <alignment horizontal="center" vertical="center" wrapText="1"/>
    </xf>
    <xf numFmtId="0" fontId="12" fillId="46" borderId="1" xfId="3" applyNumberFormat="1" applyFont="1" applyFill="1" applyBorder="1" applyAlignment="1">
      <alignment horizontal="center" vertical="center" wrapText="1"/>
    </xf>
    <xf numFmtId="0" fontId="23" fillId="46" borderId="0" xfId="5" applyFont="1" applyFill="1" applyBorder="1"/>
    <xf numFmtId="0" fontId="13" fillId="46" borderId="11" xfId="5" applyFont="1" applyFill="1" applyBorder="1" applyAlignment="1">
      <alignment horizontal="left" vertical="center"/>
    </xf>
    <xf numFmtId="3" fontId="13" fillId="46" borderId="0" xfId="5" applyNumberFormat="1" applyFont="1" applyFill="1" applyBorder="1" applyAlignment="1">
      <alignment horizontal="center" vertical="center"/>
    </xf>
    <xf numFmtId="10" fontId="13" fillId="46" borderId="12" xfId="3" applyNumberFormat="1" applyFont="1" applyFill="1" applyBorder="1" applyAlignment="1">
      <alignment horizontal="center" vertical="center"/>
    </xf>
    <xf numFmtId="0" fontId="0" fillId="46" borderId="1" xfId="5" applyFont="1" applyFill="1" applyBorder="1" applyAlignment="1">
      <alignment wrapText="1"/>
    </xf>
    <xf numFmtId="10" fontId="13" fillId="46" borderId="1" xfId="3" applyNumberFormat="1" applyFont="1" applyFill="1" applyBorder="1" applyAlignment="1">
      <alignment horizontal="center" vertical="center"/>
    </xf>
    <xf numFmtId="0" fontId="0" fillId="46" borderId="1" xfId="5" applyFont="1" applyFill="1" applyBorder="1" applyAlignment="1">
      <alignment horizontal="center" vertical="center" wrapText="1"/>
    </xf>
    <xf numFmtId="2" fontId="13" fillId="46" borderId="1" xfId="3" applyNumberFormat="1" applyFont="1" applyFill="1" applyBorder="1" applyAlignment="1">
      <alignment horizontal="center" vertical="center"/>
    </xf>
    <xf numFmtId="10" fontId="13" fillId="46" borderId="1" xfId="3" applyNumberFormat="1" applyFont="1" applyFill="1" applyBorder="1" applyAlignment="1">
      <alignment horizontal="center" vertical="center" wrapText="1"/>
    </xf>
    <xf numFmtId="2" fontId="13" fillId="46" borderId="1" xfId="3" applyNumberFormat="1" applyFont="1" applyFill="1" applyBorder="1" applyAlignment="1">
      <alignment horizontal="center" vertical="center" wrapText="1"/>
    </xf>
    <xf numFmtId="0" fontId="13" fillId="46" borderId="13" xfId="5" applyFont="1" applyFill="1" applyBorder="1" applyAlignment="1">
      <alignment horizontal="left" vertical="center"/>
    </xf>
    <xf numFmtId="3" fontId="13" fillId="46" borderId="6" xfId="5" applyNumberFormat="1" applyFont="1" applyFill="1" applyBorder="1" applyAlignment="1">
      <alignment horizontal="center" vertical="center"/>
    </xf>
    <xf numFmtId="10" fontId="13" fillId="46" borderId="14" xfId="3" applyNumberFormat="1" applyFont="1" applyFill="1" applyBorder="1" applyAlignment="1">
      <alignment horizontal="center" vertical="center"/>
    </xf>
    <xf numFmtId="0" fontId="8" fillId="46" borderId="6" xfId="5" applyFill="1" applyBorder="1"/>
    <xf numFmtId="0" fontId="8" fillId="46" borderId="14" xfId="5" applyFill="1" applyBorder="1"/>
    <xf numFmtId="0" fontId="9" fillId="45" borderId="9" xfId="5" applyFont="1" applyFill="1" applyBorder="1" applyAlignment="1">
      <alignment vertical="center"/>
    </xf>
    <xf numFmtId="0" fontId="8" fillId="45" borderId="5" xfId="5" applyFill="1" applyBorder="1"/>
    <xf numFmtId="0" fontId="8" fillId="45" borderId="10" xfId="5" applyFill="1" applyBorder="1"/>
    <xf numFmtId="0" fontId="12" fillId="45" borderId="1" xfId="6" applyNumberFormat="1" applyFont="1" applyFill="1" applyBorder="1" applyAlignment="1">
      <alignment horizontal="center" vertical="center" wrapText="1"/>
    </xf>
    <xf numFmtId="0" fontId="7" fillId="45" borderId="0" xfId="5" applyFont="1" applyFill="1" applyBorder="1" applyAlignment="1"/>
    <xf numFmtId="0" fontId="8" fillId="45" borderId="0" xfId="5" applyFill="1" applyBorder="1"/>
    <xf numFmtId="0" fontId="8" fillId="45" borderId="12" xfId="5" applyFill="1" applyBorder="1"/>
    <xf numFmtId="0" fontId="19" fillId="45" borderId="1" xfId="5" applyFont="1" applyFill="1" applyBorder="1" applyAlignment="1">
      <alignment horizontal="center" vertical="center"/>
    </xf>
    <xf numFmtId="10" fontId="19" fillId="45" borderId="1" xfId="3" applyNumberFormat="1" applyFont="1" applyFill="1" applyBorder="1" applyAlignment="1">
      <alignment horizontal="left" vertical="top" wrapText="1"/>
    </xf>
    <xf numFmtId="0" fontId="19" fillId="45" borderId="1" xfId="5" applyFont="1" applyFill="1" applyBorder="1" applyAlignment="1">
      <alignment horizontal="left" vertical="top"/>
    </xf>
    <xf numFmtId="0" fontId="0" fillId="45" borderId="1" xfId="0" applyFill="1" applyBorder="1" applyAlignment="1">
      <alignment horizontal="left" vertical="top" wrapText="1"/>
    </xf>
    <xf numFmtId="0" fontId="19" fillId="45" borderId="1" xfId="5" applyFont="1" applyFill="1" applyBorder="1" applyAlignment="1">
      <alignment horizontal="left" vertical="top" wrapText="1"/>
    </xf>
    <xf numFmtId="0" fontId="19" fillId="45" borderId="0" xfId="0" applyFont="1" applyFill="1" applyBorder="1" applyAlignment="1">
      <alignment vertical="center" wrapText="1"/>
    </xf>
    <xf numFmtId="0" fontId="19" fillId="45" borderId="20" xfId="5" applyFont="1" applyFill="1" applyBorder="1" applyAlignment="1">
      <alignment horizontal="center" vertical="center"/>
    </xf>
    <xf numFmtId="10" fontId="19" fillId="45" borderId="20" xfId="3" applyNumberFormat="1" applyFont="1" applyFill="1" applyBorder="1" applyAlignment="1">
      <alignment horizontal="left" vertical="top" wrapText="1"/>
    </xf>
    <xf numFmtId="0" fontId="11" fillId="45" borderId="11" xfId="5" applyFont="1" applyFill="1" applyBorder="1" applyAlignment="1">
      <alignment horizontal="center" vertical="center"/>
    </xf>
    <xf numFmtId="10" fontId="16" fillId="45" borderId="0" xfId="3" applyNumberFormat="1" applyFont="1" applyFill="1" applyBorder="1" applyAlignment="1">
      <alignment horizontal="center" vertical="center" wrapText="1"/>
    </xf>
    <xf numFmtId="0" fontId="11" fillId="45" borderId="9" xfId="5" applyFont="1" applyFill="1" applyBorder="1" applyAlignment="1">
      <alignment horizontal="center" vertical="center"/>
    </xf>
    <xf numFmtId="10" fontId="11" fillId="45" borderId="5" xfId="3" applyNumberFormat="1" applyFont="1" applyFill="1" applyBorder="1" applyAlignment="1">
      <alignment horizontal="center" vertical="center"/>
    </xf>
    <xf numFmtId="10" fontId="11" fillId="45" borderId="10" xfId="3" applyNumberFormat="1" applyFont="1" applyFill="1" applyBorder="1" applyAlignment="1">
      <alignment horizontal="center" vertical="center"/>
    </xf>
    <xf numFmtId="10" fontId="11" fillId="45" borderId="0" xfId="3" applyNumberFormat="1" applyFont="1" applyFill="1" applyBorder="1" applyAlignment="1">
      <alignment horizontal="center" vertical="center"/>
    </xf>
    <xf numFmtId="10" fontId="11" fillId="45" borderId="12" xfId="3" applyNumberFormat="1" applyFont="1" applyFill="1" applyBorder="1" applyAlignment="1">
      <alignment horizontal="center" vertical="center"/>
    </xf>
    <xf numFmtId="0" fontId="11" fillId="45" borderId="13" xfId="5" applyFont="1" applyFill="1" applyBorder="1" applyAlignment="1">
      <alignment horizontal="center" vertical="center"/>
    </xf>
    <xf numFmtId="10" fontId="11" fillId="45" borderId="6" xfId="3" applyNumberFormat="1" applyFont="1" applyFill="1" applyBorder="1" applyAlignment="1">
      <alignment horizontal="center" vertical="center"/>
    </xf>
    <xf numFmtId="10" fontId="11" fillId="45" borderId="14" xfId="3" applyNumberFormat="1" applyFont="1" applyFill="1" applyBorder="1" applyAlignment="1">
      <alignment horizontal="center" vertical="center"/>
    </xf>
    <xf numFmtId="0" fontId="8" fillId="45" borderId="11" xfId="5" applyFill="1" applyBorder="1"/>
    <xf numFmtId="0" fontId="0" fillId="45" borderId="11" xfId="5" applyFont="1" applyFill="1" applyBorder="1"/>
    <xf numFmtId="0" fontId="12" fillId="45" borderId="8" xfId="6" applyNumberFormat="1" applyFont="1" applyFill="1" applyBorder="1" applyAlignment="1">
      <alignment horizontal="center" vertical="center" wrapText="1"/>
    </xf>
    <xf numFmtId="0" fontId="12" fillId="45" borderId="2" xfId="6" applyNumberFormat="1" applyFont="1" applyFill="1" applyBorder="1" applyAlignment="1">
      <alignment horizontal="center" vertical="center" wrapText="1"/>
    </xf>
    <xf numFmtId="0" fontId="11" fillId="45" borderId="9" xfId="5" applyFont="1" applyFill="1" applyBorder="1" applyAlignment="1">
      <alignment horizontal="center"/>
    </xf>
    <xf numFmtId="10" fontId="11" fillId="45" borderId="5" xfId="3" applyNumberFormat="1" applyFont="1" applyFill="1" applyBorder="1" applyAlignment="1">
      <alignment horizontal="center"/>
    </xf>
    <xf numFmtId="10" fontId="11" fillId="45" borderId="10" xfId="3" applyNumberFormat="1" applyFont="1" applyFill="1" applyBorder="1" applyAlignment="1">
      <alignment horizontal="center"/>
    </xf>
    <xf numFmtId="0" fontId="13" fillId="45" borderId="1" xfId="5" applyFont="1" applyFill="1" applyBorder="1"/>
    <xf numFmtId="10" fontId="11" fillId="45" borderId="1" xfId="3" applyNumberFormat="1" applyFont="1" applyFill="1" applyBorder="1" applyAlignment="1">
      <alignment horizontal="center"/>
    </xf>
    <xf numFmtId="0" fontId="11" fillId="45" borderId="11" xfId="5" applyFont="1" applyFill="1" applyBorder="1" applyAlignment="1">
      <alignment horizontal="center"/>
    </xf>
    <xf numFmtId="10" fontId="11" fillId="45" borderId="0" xfId="3" applyNumberFormat="1" applyFont="1" applyFill="1" applyBorder="1" applyAlignment="1">
      <alignment horizontal="center"/>
    </xf>
    <xf numFmtId="10" fontId="11" fillId="45" borderId="12" xfId="3" applyNumberFormat="1" applyFont="1" applyFill="1" applyBorder="1" applyAlignment="1">
      <alignment horizontal="center"/>
    </xf>
    <xf numFmtId="0" fontId="13" fillId="45" borderId="0" xfId="0" applyFont="1" applyFill="1" applyBorder="1"/>
    <xf numFmtId="0" fontId="11" fillId="45" borderId="13" xfId="5" applyFont="1" applyFill="1" applyBorder="1" applyAlignment="1">
      <alignment horizontal="center"/>
    </xf>
    <xf numFmtId="10" fontId="11" fillId="45" borderId="6" xfId="3" applyNumberFormat="1" applyFont="1" applyFill="1" applyBorder="1" applyAlignment="1">
      <alignment horizontal="center"/>
    </xf>
    <xf numFmtId="10" fontId="11" fillId="45" borderId="14" xfId="3" applyNumberFormat="1" applyFont="1" applyFill="1" applyBorder="1" applyAlignment="1">
      <alignment horizontal="center"/>
    </xf>
    <xf numFmtId="49" fontId="11" fillId="45" borderId="0" xfId="5" applyNumberFormat="1" applyFont="1" applyFill="1" applyBorder="1" applyAlignment="1">
      <alignment vertical="center"/>
    </xf>
    <xf numFmtId="49" fontId="11" fillId="45" borderId="0" xfId="6" applyNumberFormat="1" applyFont="1" applyFill="1" applyBorder="1" applyAlignment="1"/>
    <xf numFmtId="0" fontId="13" fillId="45" borderId="1" xfId="0" applyFont="1" applyFill="1" applyBorder="1" applyAlignment="1">
      <alignment horizontal="center" vertical="center"/>
    </xf>
    <xf numFmtId="0" fontId="13" fillId="45" borderId="1" xfId="0" applyFont="1" applyFill="1" applyBorder="1" applyAlignment="1">
      <alignment horizontal="center" vertical="center" wrapText="1"/>
    </xf>
    <xf numFmtId="3" fontId="13" fillId="45" borderId="1" xfId="0" applyNumberFormat="1" applyFont="1" applyFill="1" applyBorder="1" applyAlignment="1">
      <alignment horizontal="center" vertical="center"/>
    </xf>
    <xf numFmtId="3" fontId="13" fillId="45" borderId="1" xfId="0" applyNumberFormat="1" applyFont="1" applyFill="1" applyBorder="1" applyAlignment="1">
      <alignment horizontal="center" vertical="center" wrapText="1"/>
    </xf>
    <xf numFmtId="0" fontId="13" fillId="45" borderId="11" xfId="0" applyFont="1" applyFill="1" applyBorder="1" applyAlignment="1">
      <alignment wrapText="1"/>
    </xf>
    <xf numFmtId="172" fontId="13" fillId="45" borderId="0" xfId="0" applyNumberFormat="1" applyFont="1" applyFill="1" applyBorder="1" applyAlignment="1">
      <alignment horizontal="center" vertical="center"/>
    </xf>
    <xf numFmtId="3" fontId="13" fillId="45" borderId="0" xfId="0" applyNumberFormat="1" applyFont="1" applyFill="1" applyBorder="1" applyAlignment="1">
      <alignment horizontal="center"/>
    </xf>
    <xf numFmtId="3" fontId="13" fillId="45" borderId="0" xfId="0" applyNumberFormat="1" applyFont="1" applyFill="1" applyBorder="1" applyAlignment="1">
      <alignment horizontal="center" wrapText="1"/>
    </xf>
    <xf numFmtId="3" fontId="13" fillId="45" borderId="0" xfId="0" applyNumberFormat="1" applyFont="1" applyFill="1" applyBorder="1" applyAlignment="1">
      <alignment horizontal="center" vertical="center"/>
    </xf>
    <xf numFmtId="10" fontId="13" fillId="45" borderId="0" xfId="3" applyNumberFormat="1" applyFont="1" applyFill="1" applyBorder="1" applyAlignment="1">
      <alignment horizontal="center"/>
    </xf>
    <xf numFmtId="0" fontId="0" fillId="45" borderId="1" xfId="5" applyFont="1" applyFill="1" applyBorder="1" applyAlignment="1"/>
    <xf numFmtId="10" fontId="13" fillId="45" borderId="1" xfId="3" applyNumberFormat="1" applyFont="1" applyFill="1" applyBorder="1" applyAlignment="1">
      <alignment horizontal="center" vertical="center"/>
    </xf>
    <xf numFmtId="0" fontId="0" fillId="45" borderId="6" xfId="5" applyFont="1" applyFill="1" applyBorder="1" applyAlignment="1"/>
    <xf numFmtId="10" fontId="13" fillId="45" borderId="1" xfId="3" applyNumberFormat="1" applyFont="1" applyFill="1" applyBorder="1" applyAlignment="1">
      <alignment horizontal="center" vertical="center" wrapText="1"/>
    </xf>
    <xf numFmtId="10" fontId="13" fillId="45" borderId="1" xfId="0" applyNumberFormat="1" applyFont="1" applyFill="1" applyBorder="1" applyAlignment="1">
      <alignment horizontal="center" vertical="center" wrapText="1"/>
    </xf>
    <xf numFmtId="171" fontId="12" fillId="45" borderId="1" xfId="3" applyNumberFormat="1" applyFont="1" applyFill="1" applyBorder="1" applyAlignment="1">
      <alignment horizontal="center" vertical="center" wrapText="1"/>
    </xf>
    <xf numFmtId="0" fontId="12" fillId="45" borderId="1" xfId="3" applyNumberFormat="1" applyFont="1" applyFill="1" applyBorder="1" applyAlignment="1">
      <alignment horizontal="center" vertical="center" wrapText="1"/>
    </xf>
    <xf numFmtId="0" fontId="0" fillId="45" borderId="13" xfId="5" applyFont="1" applyFill="1" applyBorder="1" applyAlignment="1"/>
    <xf numFmtId="0" fontId="23" fillId="45" borderId="0" xfId="5" applyFont="1" applyFill="1" applyBorder="1"/>
    <xf numFmtId="0" fontId="13" fillId="45" borderId="11" xfId="5" applyFont="1" applyFill="1" applyBorder="1" applyAlignment="1">
      <alignment horizontal="left" vertical="top"/>
    </xf>
    <xf numFmtId="3" fontId="13" fillId="45" borderId="0" xfId="5" applyNumberFormat="1" applyFont="1" applyFill="1" applyBorder="1" applyAlignment="1">
      <alignment horizontal="center" vertical="top"/>
    </xf>
    <xf numFmtId="10" fontId="13" fillId="45" borderId="12" xfId="3" applyNumberFormat="1" applyFont="1" applyFill="1" applyBorder="1" applyAlignment="1">
      <alignment horizontal="center" vertical="top"/>
    </xf>
    <xf numFmtId="0" fontId="13" fillId="45" borderId="13" xfId="5" applyFont="1" applyFill="1" applyBorder="1" applyAlignment="1">
      <alignment horizontal="left" vertical="top"/>
    </xf>
    <xf numFmtId="3" fontId="13" fillId="45" borderId="6" xfId="5" applyNumberFormat="1" applyFont="1" applyFill="1" applyBorder="1" applyAlignment="1">
      <alignment horizontal="center" vertical="top"/>
    </xf>
    <xf numFmtId="10" fontId="13" fillId="45" borderId="14" xfId="3" applyNumberFormat="1" applyFont="1" applyFill="1" applyBorder="1" applyAlignment="1">
      <alignment horizontal="center" vertical="top"/>
    </xf>
    <xf numFmtId="0" fontId="8" fillId="45" borderId="13" xfId="5" applyFill="1" applyBorder="1"/>
    <xf numFmtId="0" fontId="8" fillId="45" borderId="6" xfId="5" applyFill="1" applyBorder="1"/>
    <xf numFmtId="0" fontId="8" fillId="45" borderId="14" xfId="5" applyFill="1" applyBorder="1"/>
    <xf numFmtId="1" fontId="5" fillId="35" borderId="3" xfId="0" applyNumberFormat="1" applyFont="1" applyFill="1" applyBorder="1" applyAlignment="1" applyProtection="1">
      <alignment horizontal="center" vertical="center"/>
      <protection locked="0"/>
    </xf>
    <xf numFmtId="1" fontId="5" fillId="35" borderId="17" xfId="0" applyNumberFormat="1" applyFont="1" applyFill="1" applyBorder="1" applyAlignment="1" applyProtection="1">
      <alignment horizontal="center" vertical="center"/>
      <protection locked="0"/>
    </xf>
    <xf numFmtId="170" fontId="47" fillId="35" borderId="18" xfId="0" applyNumberFormat="1" applyFont="1" applyFill="1" applyBorder="1" applyAlignment="1" applyProtection="1">
      <alignment horizontal="center" vertical="center"/>
      <protection locked="0"/>
    </xf>
    <xf numFmtId="0" fontId="10" fillId="45" borderId="1" xfId="6" applyNumberFormat="1" applyFont="1" applyFill="1" applyBorder="1" applyAlignment="1">
      <alignment horizontal="center" vertical="center" wrapText="1"/>
    </xf>
    <xf numFmtId="0" fontId="12" fillId="2" borderId="1" xfId="6" applyNumberFormat="1" applyFont="1" applyFill="1" applyBorder="1" applyAlignment="1">
      <alignment horizontal="center" vertical="center" wrapText="1"/>
    </xf>
    <xf numFmtId="0" fontId="10" fillId="2" borderId="1" xfId="6" applyNumberFormat="1" applyFont="1" applyFill="1" applyBorder="1" applyAlignment="1">
      <alignment horizontal="center" vertical="center" wrapText="1"/>
    </xf>
    <xf numFmtId="0" fontId="12" fillId="2" borderId="8" xfId="6" applyNumberFormat="1" applyFont="1" applyFill="1" applyBorder="1" applyAlignment="1">
      <alignment horizontal="center" vertical="center" wrapText="1"/>
    </xf>
    <xf numFmtId="0" fontId="12" fillId="2" borderId="29" xfId="6" applyNumberFormat="1" applyFont="1" applyFill="1" applyBorder="1" applyAlignment="1">
      <alignment vertical="center" wrapText="1"/>
    </xf>
    <xf numFmtId="1" fontId="6" fillId="35" borderId="1" xfId="0" applyNumberFormat="1" applyFont="1" applyFill="1" applyBorder="1" applyAlignment="1" applyProtection="1">
      <alignment horizontal="left" vertical="center" wrapText="1"/>
      <protection locked="0"/>
    </xf>
    <xf numFmtId="3" fontId="6" fillId="35" borderId="1" xfId="0" applyNumberFormat="1" applyFont="1" applyFill="1" applyBorder="1" applyAlignment="1" applyProtection="1">
      <alignment horizontal="center" vertical="center"/>
      <protection locked="0"/>
    </xf>
    <xf numFmtId="176" fontId="6" fillId="35" borderId="1" xfId="18" applyNumberFormat="1" applyFont="1" applyFill="1" applyBorder="1" applyAlignment="1" applyProtection="1">
      <alignment horizontal="center" vertical="center"/>
      <protection locked="0"/>
    </xf>
    <xf numFmtId="3" fontId="6" fillId="35" borderId="1" xfId="18" applyNumberFormat="1" applyFont="1" applyFill="1" applyBorder="1" applyAlignment="1" applyProtection="1">
      <alignment horizontal="center" vertical="center"/>
      <protection locked="0"/>
    </xf>
    <xf numFmtId="0" fontId="10" fillId="36" borderId="36" xfId="6" applyNumberFormat="1" applyFont="1" applyFill="1" applyBorder="1" applyAlignment="1">
      <alignment horizontal="center" vertical="center" wrapText="1"/>
    </xf>
    <xf numFmtId="0" fontId="12" fillId="41" borderId="51" xfId="6" applyNumberFormat="1" applyFont="1" applyFill="1" applyBorder="1" applyAlignment="1">
      <alignment horizontal="center" vertical="center" wrapText="1"/>
    </xf>
    <xf numFmtId="3" fontId="0" fillId="35" borderId="0" xfId="0" applyNumberFormat="1" applyFill="1"/>
    <xf numFmtId="0" fontId="10" fillId="47" borderId="2" xfId="6" applyNumberFormat="1" applyFont="1" applyFill="1" applyBorder="1" applyAlignment="1">
      <alignment horizontal="center" vertical="center" wrapText="1"/>
    </xf>
    <xf numFmtId="0" fontId="10" fillId="43" borderId="37" xfId="6" applyNumberFormat="1" applyFont="1" applyFill="1" applyBorder="1" applyAlignment="1">
      <alignment horizontal="center" vertical="center" wrapText="1"/>
    </xf>
    <xf numFmtId="0" fontId="10" fillId="45" borderId="2" xfId="6" applyNumberFormat="1" applyFont="1" applyFill="1" applyBorder="1" applyAlignment="1">
      <alignment horizontal="center" vertical="center" wrapText="1"/>
    </xf>
    <xf numFmtId="0" fontId="10" fillId="36" borderId="37" xfId="6" applyNumberFormat="1" applyFont="1" applyFill="1" applyBorder="1" applyAlignment="1">
      <alignment horizontal="center" vertical="center" wrapText="1"/>
    </xf>
    <xf numFmtId="164" fontId="14" fillId="0" borderId="41" xfId="1" applyNumberFormat="1" applyFont="1" applyBorder="1"/>
    <xf numFmtId="167" fontId="14" fillId="0" borderId="32" xfId="1" applyFont="1" applyBorder="1"/>
    <xf numFmtId="9" fontId="14" fillId="0" borderId="32" xfId="3" applyFont="1" applyBorder="1"/>
    <xf numFmtId="0" fontId="72" fillId="55" borderId="0" xfId="5" applyFont="1" applyFill="1" applyBorder="1"/>
    <xf numFmtId="0" fontId="0" fillId="50" borderId="0" xfId="0" applyFill="1" applyBorder="1" applyAlignment="1">
      <alignment horizontal="left" vertical="top" wrapText="1"/>
    </xf>
    <xf numFmtId="0" fontId="8" fillId="55" borderId="14" xfId="5" applyFill="1" applyBorder="1"/>
    <xf numFmtId="0" fontId="8" fillId="55" borderId="6" xfId="5" applyFill="1" applyBorder="1"/>
    <xf numFmtId="0" fontId="8" fillId="55" borderId="13" xfId="5" applyFill="1" applyBorder="1"/>
    <xf numFmtId="10" fontId="13" fillId="55" borderId="14" xfId="3" applyNumberFormat="1" applyFont="1" applyFill="1" applyBorder="1" applyAlignment="1">
      <alignment horizontal="center" vertical="top"/>
    </xf>
    <xf numFmtId="3" fontId="13" fillId="55" borderId="6" xfId="5" applyNumberFormat="1" applyFont="1" applyFill="1" applyBorder="1" applyAlignment="1">
      <alignment horizontal="center" vertical="top"/>
    </xf>
    <xf numFmtId="0" fontId="13" fillId="55" borderId="13" xfId="5" applyFont="1" applyFill="1" applyBorder="1" applyAlignment="1">
      <alignment horizontal="left" vertical="top"/>
    </xf>
    <xf numFmtId="0" fontId="0" fillId="55" borderId="1" xfId="5" applyFont="1" applyFill="1" applyBorder="1" applyAlignment="1">
      <alignment vertical="center" wrapText="1"/>
    </xf>
    <xf numFmtId="10" fontId="13" fillId="55" borderId="1" xfId="3" applyNumberFormat="1" applyFont="1" applyFill="1" applyBorder="1" applyAlignment="1">
      <alignment horizontal="center" vertical="center"/>
    </xf>
    <xf numFmtId="0" fontId="0" fillId="55" borderId="1" xfId="5" applyFont="1" applyFill="1" applyBorder="1" applyAlignment="1"/>
    <xf numFmtId="10" fontId="13" fillId="55" borderId="12" xfId="3" applyNumberFormat="1" applyFont="1" applyFill="1" applyBorder="1" applyAlignment="1">
      <alignment horizontal="center" vertical="top"/>
    </xf>
    <xf numFmtId="3" fontId="13" fillId="55" borderId="0" xfId="5" applyNumberFormat="1" applyFont="1" applyFill="1" applyBorder="1" applyAlignment="1">
      <alignment horizontal="center" vertical="top"/>
    </xf>
    <xf numFmtId="0" fontId="13" fillId="55" borderId="11" xfId="5" applyFont="1" applyFill="1" applyBorder="1" applyAlignment="1">
      <alignment horizontal="left" vertical="top"/>
    </xf>
    <xf numFmtId="0" fontId="23" fillId="55" borderId="0" xfId="5" applyFont="1" applyFill="1" applyBorder="1"/>
    <xf numFmtId="0" fontId="0" fillId="55" borderId="13" xfId="5" applyFont="1" applyFill="1" applyBorder="1" applyAlignment="1"/>
    <xf numFmtId="0" fontId="12" fillId="55" borderId="1" xfId="3" applyNumberFormat="1" applyFont="1" applyFill="1" applyBorder="1" applyAlignment="1">
      <alignment horizontal="center" vertical="center" wrapText="1"/>
    </xf>
    <xf numFmtId="171" fontId="12" fillId="55" borderId="1" xfId="3" applyNumberFormat="1" applyFont="1" applyFill="1" applyBorder="1" applyAlignment="1">
      <alignment horizontal="center" vertical="center" wrapText="1"/>
    </xf>
    <xf numFmtId="10" fontId="13" fillId="55" borderId="1" xfId="0" applyNumberFormat="1" applyFont="1" applyFill="1" applyBorder="1" applyAlignment="1">
      <alignment horizontal="center" vertical="center" wrapText="1"/>
    </xf>
    <xf numFmtId="10" fontId="13" fillId="55" borderId="0" xfId="3" applyNumberFormat="1" applyFont="1" applyFill="1" applyBorder="1" applyAlignment="1">
      <alignment horizontal="center" vertical="center" wrapText="1"/>
    </xf>
    <xf numFmtId="0" fontId="0" fillId="55" borderId="11" xfId="5" applyFont="1" applyFill="1" applyBorder="1" applyAlignment="1"/>
    <xf numFmtId="10" fontId="13" fillId="55" borderId="0" xfId="3" applyNumberFormat="1" applyFont="1" applyFill="1" applyBorder="1" applyAlignment="1">
      <alignment horizontal="center"/>
    </xf>
    <xf numFmtId="3" fontId="13" fillId="55" borderId="0" xfId="0" applyNumberFormat="1" applyFont="1" applyFill="1" applyBorder="1" applyAlignment="1">
      <alignment horizontal="center" vertical="center"/>
    </xf>
    <xf numFmtId="3" fontId="13" fillId="55" borderId="0" xfId="0" applyNumberFormat="1" applyFont="1" applyFill="1" applyBorder="1" applyAlignment="1">
      <alignment horizontal="center" wrapText="1"/>
    </xf>
    <xf numFmtId="3" fontId="13" fillId="55" borderId="0" xfId="0" applyNumberFormat="1" applyFont="1" applyFill="1" applyBorder="1" applyAlignment="1">
      <alignment horizontal="center"/>
    </xf>
    <xf numFmtId="172" fontId="13" fillId="55" borderId="0" xfId="0" applyNumberFormat="1" applyFont="1" applyFill="1" applyBorder="1" applyAlignment="1">
      <alignment horizontal="center" vertical="center"/>
    </xf>
    <xf numFmtId="0" fontId="13" fillId="55" borderId="11" xfId="0" applyFont="1" applyFill="1" applyBorder="1" applyAlignment="1">
      <alignment wrapText="1"/>
    </xf>
    <xf numFmtId="3" fontId="13" fillId="55" borderId="1" xfId="0" applyNumberFormat="1" applyFont="1" applyFill="1" applyBorder="1" applyAlignment="1">
      <alignment horizontal="center" vertical="center" wrapText="1"/>
    </xf>
    <xf numFmtId="3" fontId="13" fillId="55" borderId="1" xfId="0" applyNumberFormat="1" applyFont="1" applyFill="1" applyBorder="1" applyAlignment="1">
      <alignment horizontal="center" vertical="center"/>
    </xf>
    <xf numFmtId="0" fontId="13" fillId="55" borderId="1" xfId="0" applyFont="1" applyFill="1" applyBorder="1" applyAlignment="1">
      <alignment horizontal="center" vertical="center" wrapText="1"/>
    </xf>
    <xf numFmtId="0" fontId="13" fillId="55" borderId="1" xfId="0" applyFont="1" applyFill="1" applyBorder="1" applyAlignment="1">
      <alignment horizontal="center" vertical="center"/>
    </xf>
    <xf numFmtId="49" fontId="11" fillId="55" borderId="0" xfId="6" applyNumberFormat="1" applyFont="1" applyFill="1" applyBorder="1" applyAlignment="1"/>
    <xf numFmtId="49" fontId="11" fillId="55" borderId="0" xfId="5" applyNumberFormat="1" applyFont="1" applyFill="1" applyBorder="1" applyAlignment="1">
      <alignment vertical="center"/>
    </xf>
    <xf numFmtId="10" fontId="11" fillId="55" borderId="14" xfId="3" applyNumberFormat="1" applyFont="1" applyFill="1" applyBorder="1" applyAlignment="1">
      <alignment horizontal="center"/>
    </xf>
    <xf numFmtId="10" fontId="11" fillId="55" borderId="6" xfId="3" applyNumberFormat="1" applyFont="1" applyFill="1" applyBorder="1" applyAlignment="1">
      <alignment horizontal="center"/>
    </xf>
    <xf numFmtId="0" fontId="11" fillId="55" borderId="13" xfId="5" applyFont="1" applyFill="1" applyBorder="1" applyAlignment="1">
      <alignment horizontal="center"/>
    </xf>
    <xf numFmtId="0" fontId="13" fillId="55" borderId="0" xfId="0" applyFont="1" applyFill="1" applyBorder="1"/>
    <xf numFmtId="10" fontId="11" fillId="55" borderId="12" xfId="3" applyNumberFormat="1" applyFont="1" applyFill="1" applyBorder="1" applyAlignment="1">
      <alignment horizontal="center"/>
    </xf>
    <xf numFmtId="10" fontId="11" fillId="55" borderId="0" xfId="3" applyNumberFormat="1" applyFont="1" applyFill="1" applyBorder="1" applyAlignment="1">
      <alignment horizontal="center"/>
    </xf>
    <xf numFmtId="0" fontId="11" fillId="55" borderId="11" xfId="5" applyFont="1" applyFill="1" applyBorder="1" applyAlignment="1">
      <alignment horizontal="center"/>
    </xf>
    <xf numFmtId="10" fontId="11" fillId="55" borderId="1" xfId="3" applyNumberFormat="1" applyFont="1" applyFill="1" applyBorder="1" applyAlignment="1">
      <alignment horizontal="center"/>
    </xf>
    <xf numFmtId="0" fontId="13" fillId="55" borderId="1" xfId="5" applyFont="1" applyFill="1" applyBorder="1"/>
    <xf numFmtId="10" fontId="11" fillId="55" borderId="10" xfId="3" applyNumberFormat="1" applyFont="1" applyFill="1" applyBorder="1" applyAlignment="1">
      <alignment horizontal="center"/>
    </xf>
    <xf numFmtId="10" fontId="11" fillId="55" borderId="5" xfId="3" applyNumberFormat="1" applyFont="1" applyFill="1" applyBorder="1" applyAlignment="1">
      <alignment horizontal="center"/>
    </xf>
    <xf numFmtId="0" fontId="11" fillId="55" borderId="9" xfId="5" applyFont="1" applyFill="1" applyBorder="1" applyAlignment="1">
      <alignment horizontal="center"/>
    </xf>
    <xf numFmtId="10" fontId="12" fillId="55" borderId="1" xfId="3" applyNumberFormat="1" applyFont="1" applyFill="1" applyBorder="1" applyAlignment="1">
      <alignment horizontal="center" vertical="center" wrapText="1"/>
    </xf>
    <xf numFmtId="173" fontId="13" fillId="55" borderId="8" xfId="0" applyNumberFormat="1" applyFont="1" applyFill="1" applyBorder="1" applyAlignment="1">
      <alignment horizontal="center" vertical="center" wrapText="1"/>
    </xf>
    <xf numFmtId="0" fontId="1" fillId="55" borderId="0" xfId="5" applyFont="1" applyFill="1"/>
    <xf numFmtId="0" fontId="12" fillId="55" borderId="2" xfId="6" applyNumberFormat="1" applyFont="1" applyFill="1" applyBorder="1" applyAlignment="1">
      <alignment horizontal="center" vertical="center" wrapText="1"/>
    </xf>
    <xf numFmtId="10" fontId="8" fillId="55" borderId="12" xfId="5" applyNumberFormat="1" applyFill="1" applyBorder="1" applyAlignment="1">
      <alignment horizontal="center"/>
    </xf>
    <xf numFmtId="10" fontId="2" fillId="55" borderId="0" xfId="5" applyNumberFormat="1" applyFont="1" applyFill="1"/>
    <xf numFmtId="10" fontId="8" fillId="55" borderId="0" xfId="5" applyNumberFormat="1" applyFill="1"/>
    <xf numFmtId="0" fontId="2" fillId="55" borderId="0" xfId="5" applyFont="1" applyFill="1"/>
    <xf numFmtId="0" fontId="0" fillId="55" borderId="11" xfId="5" applyFont="1" applyFill="1" applyBorder="1"/>
    <xf numFmtId="10" fontId="50" fillId="55" borderId="0" xfId="3" applyNumberFormat="1" applyFont="1" applyFill="1" applyBorder="1" applyAlignment="1">
      <alignment horizontal="right" vertical="center"/>
    </xf>
    <xf numFmtId="0" fontId="50" fillId="55" borderId="0" xfId="5" applyFont="1" applyFill="1" applyBorder="1" applyAlignment="1">
      <alignment horizontal="right"/>
    </xf>
    <xf numFmtId="0" fontId="8" fillId="55" borderId="0" xfId="5" applyFill="1"/>
    <xf numFmtId="0" fontId="8" fillId="55" borderId="11" xfId="5" applyFill="1" applyBorder="1"/>
    <xf numFmtId="0" fontId="1" fillId="55" borderId="0" xfId="5" applyFont="1" applyFill="1" applyBorder="1"/>
    <xf numFmtId="10" fontId="11" fillId="55" borderId="14" xfId="3" applyNumberFormat="1" applyFont="1" applyFill="1" applyBorder="1" applyAlignment="1">
      <alignment horizontal="center" vertical="center"/>
    </xf>
    <xf numFmtId="10" fontId="11" fillId="55" borderId="6" xfId="3" applyNumberFormat="1" applyFont="1" applyFill="1" applyBorder="1" applyAlignment="1">
      <alignment horizontal="center" vertical="center"/>
    </xf>
    <xf numFmtId="0" fontId="11" fillId="55" borderId="13" xfId="5" applyFont="1" applyFill="1" applyBorder="1" applyAlignment="1">
      <alignment horizontal="center" vertical="center"/>
    </xf>
    <xf numFmtId="10" fontId="13" fillId="55" borderId="12" xfId="3" applyNumberFormat="1" applyFont="1" applyFill="1" applyBorder="1" applyAlignment="1">
      <alignment horizontal="center" vertical="center"/>
    </xf>
    <xf numFmtId="10" fontId="13" fillId="55" borderId="0" xfId="3" applyNumberFormat="1" applyFont="1" applyFill="1" applyBorder="1" applyAlignment="1">
      <alignment horizontal="center" vertical="center"/>
    </xf>
    <xf numFmtId="0" fontId="13" fillId="55" borderId="0" xfId="5" applyFont="1" applyFill="1" applyBorder="1"/>
    <xf numFmtId="0" fontId="50" fillId="55" borderId="0" xfId="5" applyFont="1" applyFill="1" applyBorder="1"/>
    <xf numFmtId="10" fontId="50" fillId="55" borderId="14" xfId="3" applyNumberFormat="1" applyFont="1" applyFill="1" applyBorder="1" applyAlignment="1">
      <alignment horizontal="center" vertical="center"/>
    </xf>
    <xf numFmtId="10" fontId="50" fillId="55" borderId="6" xfId="3" applyNumberFormat="1" applyFont="1" applyFill="1" applyBorder="1" applyAlignment="1">
      <alignment horizontal="center" vertical="center"/>
    </xf>
    <xf numFmtId="0" fontId="50" fillId="55" borderId="13" xfId="5" applyFont="1" applyFill="1" applyBorder="1"/>
    <xf numFmtId="10" fontId="50" fillId="55" borderId="12" xfId="3" applyNumberFormat="1" applyFont="1" applyFill="1" applyBorder="1" applyAlignment="1">
      <alignment horizontal="center" vertical="center"/>
    </xf>
    <xf numFmtId="0" fontId="50" fillId="55" borderId="11" xfId="5" applyFont="1" applyFill="1" applyBorder="1"/>
    <xf numFmtId="10" fontId="11" fillId="55" borderId="12" xfId="3" applyNumberFormat="1" applyFont="1" applyFill="1" applyBorder="1" applyAlignment="1">
      <alignment horizontal="center" vertical="center"/>
    </xf>
    <xf numFmtId="10" fontId="11" fillId="55" borderId="0" xfId="3" applyNumberFormat="1" applyFont="1" applyFill="1" applyBorder="1" applyAlignment="1">
      <alignment horizontal="center" vertical="center"/>
    </xf>
    <xf numFmtId="0" fontId="11" fillId="55" borderId="11" xfId="5" applyFont="1" applyFill="1" applyBorder="1" applyAlignment="1">
      <alignment horizontal="center" vertical="center"/>
    </xf>
    <xf numFmtId="10" fontId="50" fillId="55" borderId="10" xfId="3" applyNumberFormat="1" applyFont="1" applyFill="1" applyBorder="1" applyAlignment="1">
      <alignment horizontal="center" vertical="center"/>
    </xf>
    <xf numFmtId="10" fontId="50" fillId="55" borderId="0" xfId="3" applyNumberFormat="1" applyFont="1" applyFill="1" applyBorder="1" applyAlignment="1">
      <alignment horizontal="center" vertical="center"/>
    </xf>
    <xf numFmtId="0" fontId="50" fillId="55" borderId="11" xfId="5" applyFont="1" applyFill="1" applyBorder="1" applyAlignment="1">
      <alignment wrapText="1"/>
    </xf>
    <xf numFmtId="0" fontId="2" fillId="55" borderId="0" xfId="5" applyFont="1" applyFill="1" applyBorder="1"/>
    <xf numFmtId="10" fontId="11" fillId="55" borderId="10" xfId="3" applyNumberFormat="1" applyFont="1" applyFill="1" applyBorder="1" applyAlignment="1">
      <alignment horizontal="center" vertical="center"/>
    </xf>
    <xf numFmtId="10" fontId="11" fillId="55" borderId="5" xfId="3" applyNumberFormat="1" applyFont="1" applyFill="1" applyBorder="1" applyAlignment="1">
      <alignment horizontal="center" vertical="center"/>
    </xf>
    <xf numFmtId="0" fontId="11" fillId="55" borderId="9" xfId="5" applyFont="1" applyFill="1" applyBorder="1" applyAlignment="1">
      <alignment horizontal="center" vertical="center"/>
    </xf>
    <xf numFmtId="0" fontId="12" fillId="55" borderId="8" xfId="6" applyNumberFormat="1" applyFont="1" applyFill="1" applyBorder="1" applyAlignment="1">
      <alignment horizontal="center" vertical="center" wrapText="1"/>
    </xf>
    <xf numFmtId="0" fontId="10" fillId="55" borderId="1" xfId="6" applyNumberFormat="1" applyFont="1" applyFill="1" applyBorder="1" applyAlignment="1">
      <alignment horizontal="center" vertical="center" wrapText="1"/>
    </xf>
    <xf numFmtId="0" fontId="8" fillId="55" borderId="6" xfId="5" applyFill="1" applyBorder="1" applyAlignment="1"/>
    <xf numFmtId="0" fontId="0" fillId="55" borderId="6" xfId="5" applyFont="1" applyFill="1" applyBorder="1" applyAlignment="1"/>
    <xf numFmtId="10" fontId="13" fillId="55" borderId="1" xfId="3" applyNumberFormat="1" applyFont="1" applyFill="1" applyBorder="1" applyAlignment="1">
      <alignment horizontal="center" vertical="center" wrapText="1"/>
    </xf>
    <xf numFmtId="10" fontId="19" fillId="55" borderId="20" xfId="3" applyNumberFormat="1" applyFont="1" applyFill="1" applyBorder="1" applyAlignment="1">
      <alignment horizontal="left" vertical="top" wrapText="1"/>
    </xf>
    <xf numFmtId="0" fontId="19" fillId="55" borderId="20" xfId="5" applyFont="1" applyFill="1" applyBorder="1" applyAlignment="1">
      <alignment horizontal="center" vertical="center"/>
    </xf>
    <xf numFmtId="0" fontId="19" fillId="55" borderId="0" xfId="0" applyFont="1" applyFill="1" applyBorder="1" applyAlignment="1">
      <alignment vertical="center" wrapText="1"/>
    </xf>
    <xf numFmtId="0" fontId="19" fillId="55" borderId="1" xfId="5" applyFont="1" applyFill="1" applyBorder="1" applyAlignment="1">
      <alignment horizontal="left" vertical="top" wrapText="1"/>
    </xf>
    <xf numFmtId="0" fontId="0" fillId="55" borderId="1" xfId="0" applyFill="1" applyBorder="1" applyAlignment="1">
      <alignment horizontal="left" vertical="top" wrapText="1"/>
    </xf>
    <xf numFmtId="0" fontId="19" fillId="55" borderId="1" xfId="5" applyFont="1" applyFill="1" applyBorder="1" applyAlignment="1">
      <alignment horizontal="left" vertical="top"/>
    </xf>
    <xf numFmtId="10" fontId="19" fillId="55" borderId="1" xfId="3" applyNumberFormat="1" applyFont="1" applyFill="1" applyBorder="1" applyAlignment="1">
      <alignment horizontal="left" vertical="top" wrapText="1"/>
    </xf>
    <xf numFmtId="0" fontId="19" fillId="55" borderId="1" xfId="5" applyFont="1" applyFill="1" applyBorder="1" applyAlignment="1">
      <alignment horizontal="center" vertical="center"/>
    </xf>
    <xf numFmtId="0" fontId="8" fillId="55" borderId="12" xfId="5" applyFill="1" applyBorder="1"/>
    <xf numFmtId="0" fontId="8" fillId="55" borderId="0" xfId="5" applyFill="1" applyBorder="1"/>
    <xf numFmtId="0" fontId="7" fillId="55" borderId="0" xfId="5" applyFont="1" applyFill="1" applyBorder="1" applyAlignment="1"/>
    <xf numFmtId="0" fontId="12" fillId="55" borderId="1" xfId="6" applyNumberFormat="1" applyFont="1" applyFill="1" applyBorder="1" applyAlignment="1">
      <alignment horizontal="center" vertical="center" wrapText="1"/>
    </xf>
    <xf numFmtId="0" fontId="8" fillId="55" borderId="10" xfId="5" applyFill="1" applyBorder="1"/>
    <xf numFmtId="0" fontId="8" fillId="55" borderId="5" xfId="5" applyFill="1" applyBorder="1"/>
    <xf numFmtId="0" fontId="9" fillId="55" borderId="9" xfId="5" applyFont="1" applyFill="1" applyBorder="1" applyAlignment="1">
      <alignment vertical="center"/>
    </xf>
    <xf numFmtId="0" fontId="10" fillId="49" borderId="52" xfId="6" applyNumberFormat="1" applyFont="1" applyFill="1" applyBorder="1" applyAlignment="1">
      <alignment horizontal="center" vertical="center" wrapText="1"/>
    </xf>
    <xf numFmtId="0" fontId="10" fillId="49" borderId="19" xfId="6" applyNumberFormat="1" applyFont="1" applyFill="1" applyBorder="1" applyAlignment="1">
      <alignment horizontal="center" vertical="center" wrapText="1"/>
    </xf>
    <xf numFmtId="0" fontId="10" fillId="49" borderId="2" xfId="6" applyNumberFormat="1" applyFont="1" applyFill="1" applyBorder="1" applyAlignment="1">
      <alignment horizontal="center" vertical="center" wrapText="1"/>
    </xf>
    <xf numFmtId="0" fontId="10" fillId="41" borderId="37" xfId="6" applyNumberFormat="1" applyFont="1" applyFill="1" applyBorder="1" applyAlignment="1">
      <alignment horizontal="center" vertical="center" wrapText="1"/>
    </xf>
    <xf numFmtId="0" fontId="10" fillId="41" borderId="1" xfId="6" applyNumberFormat="1" applyFont="1" applyFill="1" applyBorder="1" applyAlignment="1">
      <alignment horizontal="center" vertical="center" wrapText="1"/>
    </xf>
    <xf numFmtId="0" fontId="12" fillId="41" borderId="1" xfId="6" applyNumberFormat="1" applyFont="1" applyFill="1" applyBorder="1" applyAlignment="1">
      <alignment horizontal="center" vertical="center" wrapText="1"/>
    </xf>
    <xf numFmtId="167" fontId="71" fillId="0" borderId="0" xfId="1" applyFont="1" applyFill="1"/>
    <xf numFmtId="0" fontId="45" fillId="54" borderId="18" xfId="0" applyFont="1" applyFill="1" applyBorder="1" applyAlignment="1">
      <alignment horizontal="center" vertical="center" wrapText="1"/>
    </xf>
    <xf numFmtId="0" fontId="45" fillId="54" borderId="15" xfId="0" applyFont="1" applyFill="1" applyBorder="1" applyAlignment="1">
      <alignment horizontal="center" vertical="center" wrapText="1"/>
    </xf>
    <xf numFmtId="167" fontId="70" fillId="0" borderId="0" xfId="1" applyFont="1" applyFill="1"/>
    <xf numFmtId="167" fontId="69" fillId="0" borderId="0" xfId="1" applyFont="1" applyFill="1"/>
    <xf numFmtId="167" fontId="68" fillId="0" borderId="0" xfId="1" applyFont="1" applyFill="1"/>
    <xf numFmtId="167" fontId="67" fillId="0" borderId="0" xfId="1" applyFont="1" applyFill="1"/>
    <xf numFmtId="0" fontId="65" fillId="35" borderId="0" xfId="0" applyFont="1" applyFill="1"/>
    <xf numFmtId="167" fontId="64" fillId="0" borderId="0" xfId="1" applyFont="1" applyFill="1"/>
    <xf numFmtId="0" fontId="46" fillId="51" borderId="18" xfId="0" applyFont="1" applyFill="1" applyBorder="1" applyAlignment="1">
      <alignment horizontal="center" vertical="center" wrapText="1"/>
    </xf>
    <xf numFmtId="0" fontId="46" fillId="51" borderId="48" xfId="0" applyFont="1" applyFill="1" applyBorder="1" applyAlignment="1">
      <alignment horizontal="center" vertical="center" wrapText="1"/>
    </xf>
    <xf numFmtId="0" fontId="39" fillId="48" borderId="0" xfId="2593" applyFont="1" applyFill="1" applyAlignment="1">
      <alignment vertical="center" wrapText="1"/>
    </xf>
    <xf numFmtId="0" fontId="73" fillId="35" borderId="0" xfId="0" applyFont="1" applyFill="1" applyBorder="1"/>
    <xf numFmtId="0" fontId="74" fillId="35" borderId="0" xfId="0" applyFont="1" applyFill="1" applyBorder="1" applyAlignment="1">
      <alignment vertical="top"/>
    </xf>
    <xf numFmtId="0" fontId="0" fillId="51" borderId="0" xfId="0" applyFill="1" applyBorder="1" applyAlignment="1">
      <alignment horizontal="left" vertical="top" wrapText="1"/>
    </xf>
    <xf numFmtId="0" fontId="0" fillId="53" borderId="0" xfId="0" applyFill="1" applyBorder="1" applyAlignment="1">
      <alignment horizontal="left" vertical="top" wrapText="1"/>
    </xf>
    <xf numFmtId="0" fontId="0" fillId="41" borderId="0" xfId="0" applyFill="1" applyBorder="1" applyAlignment="1">
      <alignment horizontal="left" vertical="top" wrapText="1"/>
    </xf>
    <xf numFmtId="0" fontId="75" fillId="35" borderId="0" xfId="0" applyFont="1" applyFill="1" applyBorder="1"/>
    <xf numFmtId="0" fontId="0" fillId="35" borderId="1" xfId="0" applyFill="1" applyBorder="1" applyAlignment="1">
      <alignment horizontal="center" wrapText="1"/>
    </xf>
    <xf numFmtId="0" fontId="17" fillId="3" borderId="54" xfId="0" applyFont="1" applyFill="1" applyBorder="1" applyAlignment="1">
      <alignment horizontal="center" vertical="center" wrapText="1"/>
    </xf>
    <xf numFmtId="0" fontId="17" fillId="3" borderId="55" xfId="0" applyFont="1" applyFill="1" applyBorder="1" applyAlignment="1">
      <alignment horizontal="center" vertical="center" wrapText="1"/>
    </xf>
    <xf numFmtId="0" fontId="0" fillId="35" borderId="8" xfId="0" applyFill="1" applyBorder="1" applyAlignment="1">
      <alignment horizontal="left" wrapText="1"/>
    </xf>
    <xf numFmtId="0" fontId="0" fillId="35" borderId="2" xfId="0" applyFill="1" applyBorder="1" applyAlignment="1">
      <alignment horizontal="left" wrapText="1"/>
    </xf>
    <xf numFmtId="0" fontId="10" fillId="55" borderId="20" xfId="6" applyNumberFormat="1" applyFont="1" applyFill="1" applyBorder="1" applyAlignment="1">
      <alignment horizontal="center" vertical="center" wrapText="1"/>
    </xf>
    <xf numFmtId="0" fontId="10" fillId="55" borderId="29" xfId="6" applyNumberFormat="1" applyFont="1" applyFill="1" applyBorder="1" applyAlignment="1">
      <alignment horizontal="center" vertical="center" wrapText="1"/>
    </xf>
    <xf numFmtId="0" fontId="51" fillId="46" borderId="0" xfId="5" applyFont="1" applyFill="1" applyAlignment="1">
      <alignment horizontal="center" wrapText="1"/>
    </xf>
    <xf numFmtId="0" fontId="51" fillId="46" borderId="12" xfId="5" applyFont="1" applyFill="1" applyBorder="1" applyAlignment="1">
      <alignment horizontal="center" wrapText="1"/>
    </xf>
    <xf numFmtId="0" fontId="52" fillId="45" borderId="0" xfId="5" applyFont="1" applyFill="1" applyBorder="1" applyAlignment="1">
      <alignment horizontal="center" wrapText="1"/>
    </xf>
    <xf numFmtId="0" fontId="52" fillId="45" borderId="12" xfId="5" applyFont="1" applyFill="1" applyBorder="1" applyAlignment="1">
      <alignment horizontal="center" wrapText="1"/>
    </xf>
    <xf numFmtId="0" fontId="53" fillId="55" borderId="0" xfId="5" applyFont="1" applyFill="1" applyBorder="1" applyAlignment="1">
      <alignment horizontal="center" wrapText="1"/>
    </xf>
    <xf numFmtId="0" fontId="53" fillId="55" borderId="12" xfId="5" applyFont="1" applyFill="1" applyBorder="1" applyAlignment="1">
      <alignment horizontal="center" wrapText="1"/>
    </xf>
    <xf numFmtId="0" fontId="13" fillId="46" borderId="20" xfId="5" applyFont="1" applyFill="1" applyBorder="1" applyAlignment="1">
      <alignment horizontal="center" vertical="center" wrapText="1"/>
    </xf>
    <xf numFmtId="0" fontId="13" fillId="46" borderId="29" xfId="5" applyFont="1" applyFill="1" applyBorder="1" applyAlignment="1">
      <alignment horizontal="center" vertical="center" wrapText="1"/>
    </xf>
    <xf numFmtId="0" fontId="0" fillId="46" borderId="0" xfId="5" applyFont="1" applyFill="1" applyBorder="1"/>
    <xf numFmtId="0" fontId="7" fillId="46" borderId="0" xfId="5" applyFont="1" applyFill="1" applyBorder="1"/>
    <xf numFmtId="0" fontId="12" fillId="45" borderId="1" xfId="6" applyNumberFormat="1" applyFont="1" applyFill="1" applyBorder="1" applyAlignment="1">
      <alignment horizontal="center" vertical="center" wrapText="1"/>
    </xf>
    <xf numFmtId="0" fontId="12" fillId="45" borderId="8" xfId="6" applyNumberFormat="1" applyFont="1" applyFill="1" applyBorder="1" applyAlignment="1">
      <alignment horizontal="center" vertical="center" wrapText="1"/>
    </xf>
    <xf numFmtId="0" fontId="12" fillId="45" borderId="2" xfId="6" applyNumberFormat="1" applyFont="1" applyFill="1" applyBorder="1" applyAlignment="1">
      <alignment horizontal="center" vertical="center" wrapText="1"/>
    </xf>
    <xf numFmtId="0" fontId="13" fillId="45" borderId="1" xfId="0" applyFont="1" applyFill="1" applyBorder="1" applyAlignment="1">
      <alignment horizontal="center" vertical="center" wrapText="1"/>
    </xf>
    <xf numFmtId="0" fontId="12" fillId="45" borderId="4" xfId="6" applyNumberFormat="1" applyFont="1" applyFill="1" applyBorder="1" applyAlignment="1">
      <alignment horizontal="center" vertical="center" wrapText="1"/>
    </xf>
    <xf numFmtId="0" fontId="0" fillId="45" borderId="11" xfId="5" applyFont="1" applyFill="1" applyBorder="1"/>
    <xf numFmtId="0" fontId="7" fillId="45" borderId="0" xfId="5" applyFont="1" applyFill="1" applyBorder="1"/>
    <xf numFmtId="0" fontId="13" fillId="46" borderId="1" xfId="0" applyFont="1" applyFill="1" applyBorder="1" applyAlignment="1">
      <alignment horizontal="center" vertical="center" wrapText="1"/>
    </xf>
    <xf numFmtId="0" fontId="12" fillId="46" borderId="1" xfId="6" applyNumberFormat="1" applyFont="1" applyFill="1" applyBorder="1" applyAlignment="1">
      <alignment horizontal="center" vertical="center" wrapText="1"/>
    </xf>
    <xf numFmtId="0" fontId="0" fillId="46" borderId="6" xfId="5" applyFont="1" applyFill="1" applyBorder="1" applyAlignment="1">
      <alignment horizontal="left"/>
    </xf>
    <xf numFmtId="0" fontId="7" fillId="46" borderId="6" xfId="5" applyFont="1" applyFill="1" applyBorder="1" applyAlignment="1">
      <alignment horizontal="left"/>
    </xf>
    <xf numFmtId="0" fontId="7" fillId="46" borderId="6" xfId="5" applyFont="1" applyFill="1" applyBorder="1"/>
    <xf numFmtId="0" fontId="12" fillId="46" borderId="8" xfId="6" applyNumberFormat="1" applyFont="1" applyFill="1" applyBorder="1" applyAlignment="1">
      <alignment horizontal="center" vertical="center" wrapText="1"/>
    </xf>
    <xf numFmtId="0" fontId="12" fillId="46" borderId="2" xfId="6" applyNumberFormat="1" applyFont="1" applyFill="1" applyBorder="1" applyAlignment="1">
      <alignment horizontal="center" vertical="center" wrapText="1"/>
    </xf>
    <xf numFmtId="0" fontId="12" fillId="46" borderId="4" xfId="6" applyNumberFormat="1" applyFont="1" applyFill="1" applyBorder="1" applyAlignment="1">
      <alignment horizontal="center" vertical="center" wrapText="1"/>
    </xf>
    <xf numFmtId="0" fontId="7" fillId="45" borderId="11" xfId="5" applyFont="1" applyFill="1" applyBorder="1"/>
    <xf numFmtId="0" fontId="0" fillId="45" borderId="6" xfId="5" applyFont="1" applyFill="1" applyBorder="1" applyAlignment="1">
      <alignment horizontal="left"/>
    </xf>
    <xf numFmtId="0" fontId="7" fillId="45" borderId="6" xfId="5" applyFont="1" applyFill="1" applyBorder="1" applyAlignment="1">
      <alignment horizontal="left"/>
    </xf>
    <xf numFmtId="0" fontId="9" fillId="45" borderId="1" xfId="5" applyFont="1" applyFill="1" applyBorder="1" applyAlignment="1">
      <alignment horizontal="center" vertical="center"/>
    </xf>
    <xf numFmtId="0" fontId="9" fillId="46" borderId="1" xfId="5" applyFont="1" applyFill="1" applyBorder="1" applyAlignment="1">
      <alignment horizontal="center" vertical="center"/>
    </xf>
    <xf numFmtId="0" fontId="9" fillId="55" borderId="1" xfId="5" applyFont="1" applyFill="1" applyBorder="1" applyAlignment="1">
      <alignment horizontal="center" vertical="center"/>
    </xf>
    <xf numFmtId="0" fontId="0" fillId="55" borderId="0" xfId="5" applyFont="1" applyFill="1" applyBorder="1"/>
    <xf numFmtId="0" fontId="7" fillId="55" borderId="0" xfId="5" applyFont="1" applyFill="1" applyBorder="1"/>
    <xf numFmtId="0" fontId="0" fillId="45" borderId="0" xfId="5" applyFont="1" applyFill="1" applyBorder="1"/>
    <xf numFmtId="0" fontId="0" fillId="55" borderId="11" xfId="5" applyFont="1" applyFill="1" applyBorder="1"/>
    <xf numFmtId="0" fontId="12" fillId="55" borderId="8" xfId="6" applyNumberFormat="1" applyFont="1" applyFill="1" applyBorder="1" applyAlignment="1">
      <alignment horizontal="center" vertical="center" wrapText="1"/>
    </xf>
    <xf numFmtId="0" fontId="12" fillId="55" borderId="4" xfId="6" applyNumberFormat="1" applyFont="1" applyFill="1" applyBorder="1" applyAlignment="1">
      <alignment horizontal="center" vertical="center" wrapText="1"/>
    </xf>
    <xf numFmtId="0" fontId="12" fillId="55" borderId="2" xfId="6" applyNumberFormat="1" applyFont="1" applyFill="1" applyBorder="1" applyAlignment="1">
      <alignment horizontal="center" vertical="center" wrapText="1"/>
    </xf>
    <xf numFmtId="0" fontId="0" fillId="55" borderId="6" xfId="5" applyFont="1" applyFill="1" applyBorder="1" applyAlignment="1">
      <alignment horizontal="left"/>
    </xf>
    <xf numFmtId="0" fontId="7" fillId="55" borderId="6" xfId="5" applyFont="1" applyFill="1" applyBorder="1" applyAlignment="1">
      <alignment horizontal="left"/>
    </xf>
    <xf numFmtId="0" fontId="12" fillId="55" borderId="1" xfId="6" applyNumberFormat="1" applyFont="1" applyFill="1" applyBorder="1" applyAlignment="1">
      <alignment horizontal="center" vertical="center" wrapText="1"/>
    </xf>
    <xf numFmtId="0" fontId="13" fillId="55" borderId="1" xfId="0" applyFont="1" applyFill="1" applyBorder="1" applyAlignment="1">
      <alignment horizontal="center" vertical="center" wrapText="1"/>
    </xf>
    <xf numFmtId="0" fontId="7" fillId="55" borderId="11" xfId="5" applyFont="1" applyFill="1" applyBorder="1"/>
    <xf numFmtId="0" fontId="54" fillId="37" borderId="8" xfId="6" applyNumberFormat="1" applyFont="1" applyFill="1" applyBorder="1" applyAlignment="1">
      <alignment horizontal="center" vertical="center" wrapText="1"/>
    </xf>
    <xf numFmtId="0" fontId="54" fillId="37" borderId="4" xfId="6" applyNumberFormat="1" applyFont="1" applyFill="1" applyBorder="1" applyAlignment="1">
      <alignment horizontal="center" vertical="center" wrapText="1"/>
    </xf>
    <xf numFmtId="0" fontId="54" fillId="37" borderId="53" xfId="6" applyNumberFormat="1" applyFont="1" applyFill="1" applyBorder="1" applyAlignment="1">
      <alignment horizontal="center" vertical="center" wrapText="1"/>
    </xf>
    <xf numFmtId="0" fontId="44" fillId="47" borderId="4" xfId="6" applyNumberFormat="1" applyFont="1" applyFill="1" applyBorder="1" applyAlignment="1">
      <alignment horizontal="center" vertical="center" wrapText="1"/>
    </xf>
    <xf numFmtId="0" fontId="44" fillId="47" borderId="53" xfId="6" applyNumberFormat="1" applyFont="1" applyFill="1" applyBorder="1" applyAlignment="1">
      <alignment horizontal="center" vertical="center" wrapText="1"/>
    </xf>
    <xf numFmtId="0" fontId="44" fillId="43" borderId="33" xfId="6" applyNumberFormat="1" applyFont="1" applyFill="1" applyBorder="1" applyAlignment="1">
      <alignment horizontal="center" vertical="center" wrapText="1"/>
    </xf>
    <xf numFmtId="0" fontId="44" fillId="43" borderId="34" xfId="6" applyNumberFormat="1" applyFont="1" applyFill="1" applyBorder="1" applyAlignment="1">
      <alignment horizontal="center" vertical="center" wrapText="1"/>
    </xf>
    <xf numFmtId="0" fontId="44" fillId="43" borderId="35" xfId="6" applyNumberFormat="1" applyFont="1" applyFill="1" applyBorder="1" applyAlignment="1">
      <alignment horizontal="center" vertical="center" wrapText="1"/>
    </xf>
    <xf numFmtId="0" fontId="43" fillId="42" borderId="56" xfId="0" applyFont="1" applyFill="1" applyBorder="1" applyAlignment="1">
      <alignment horizontal="center" vertical="center"/>
    </xf>
    <xf numFmtId="0" fontId="43" fillId="42" borderId="57" xfId="0" applyFont="1" applyFill="1" applyBorder="1" applyAlignment="1">
      <alignment horizontal="center" vertical="center"/>
    </xf>
    <xf numFmtId="0" fontId="43" fillId="42" borderId="34" xfId="0" applyFont="1" applyFill="1" applyBorder="1" applyAlignment="1">
      <alignment horizontal="center" vertical="center"/>
    </xf>
    <xf numFmtId="0" fontId="43" fillId="42" borderId="35" xfId="0" applyFont="1" applyFill="1" applyBorder="1" applyAlignment="1">
      <alignment horizontal="center" vertical="center"/>
    </xf>
    <xf numFmtId="167" fontId="43" fillId="38" borderId="33" xfId="1" applyFont="1" applyFill="1" applyBorder="1" applyAlignment="1">
      <alignment horizontal="center" vertical="center"/>
    </xf>
    <xf numFmtId="167" fontId="43" fillId="38" borderId="34" xfId="1" applyFont="1" applyFill="1" applyBorder="1" applyAlignment="1">
      <alignment horizontal="center" vertical="center"/>
    </xf>
    <xf numFmtId="167" fontId="43" fillId="38" borderId="35" xfId="1" applyFont="1" applyFill="1" applyBorder="1" applyAlignment="1">
      <alignment horizontal="center" vertical="center"/>
    </xf>
    <xf numFmtId="0" fontId="10" fillId="41" borderId="43" xfId="6" applyNumberFormat="1" applyFont="1" applyFill="1" applyBorder="1" applyAlignment="1">
      <alignment horizontal="center" vertical="center" wrapText="1"/>
    </xf>
    <xf numFmtId="0" fontId="12" fillId="41" borderId="43" xfId="6" applyNumberFormat="1" applyFont="1" applyFill="1" applyBorder="1" applyAlignment="1">
      <alignment horizontal="center" vertical="center" wrapText="1"/>
    </xf>
    <xf numFmtId="0" fontId="12" fillId="39" borderId="36" xfId="6" applyNumberFormat="1" applyFont="1" applyFill="1" applyBorder="1" applyAlignment="1">
      <alignment horizontal="center" vertical="center" wrapText="1"/>
    </xf>
    <xf numFmtId="0" fontId="10" fillId="39" borderId="8" xfId="6" applyNumberFormat="1" applyFont="1" applyFill="1" applyBorder="1" applyAlignment="1">
      <alignment horizontal="center" vertical="center" wrapText="1"/>
    </xf>
    <xf numFmtId="0" fontId="10" fillId="39" borderId="2" xfId="6" applyNumberFormat="1" applyFont="1" applyFill="1" applyBorder="1" applyAlignment="1">
      <alignment horizontal="center" vertical="center" wrapText="1"/>
    </xf>
    <xf numFmtId="0" fontId="43" fillId="44" borderId="56" xfId="0" applyFont="1" applyFill="1" applyBorder="1" applyAlignment="1">
      <alignment horizontal="center" vertical="center"/>
    </xf>
    <xf numFmtId="0" fontId="43" fillId="44" borderId="57" xfId="0" applyFont="1" applyFill="1" applyBorder="1" applyAlignment="1">
      <alignment horizontal="center" vertical="center"/>
    </xf>
    <xf numFmtId="0" fontId="43" fillId="44" borderId="34" xfId="0" applyFont="1" applyFill="1" applyBorder="1" applyAlignment="1">
      <alignment horizontal="center" vertical="center"/>
    </xf>
    <xf numFmtId="0" fontId="43" fillId="44" borderId="35" xfId="0" applyFont="1" applyFill="1" applyBorder="1" applyAlignment="1">
      <alignment horizontal="center" vertical="center"/>
    </xf>
    <xf numFmtId="0" fontId="43" fillId="37" borderId="8" xfId="6" applyNumberFormat="1" applyFont="1" applyFill="1" applyBorder="1" applyAlignment="1">
      <alignment horizontal="center" vertical="center" wrapText="1"/>
    </xf>
    <xf numFmtId="0" fontId="43" fillId="37" borderId="4" xfId="6" applyNumberFormat="1" applyFont="1" applyFill="1" applyBorder="1" applyAlignment="1">
      <alignment horizontal="center" vertical="center" wrapText="1"/>
    </xf>
    <xf numFmtId="0" fontId="10" fillId="2" borderId="0" xfId="6" applyNumberFormat="1" applyFont="1" applyFill="1" applyBorder="1" applyAlignment="1">
      <alignment horizontal="center" vertical="center" wrapText="1"/>
    </xf>
    <xf numFmtId="0" fontId="12" fillId="2" borderId="6" xfId="6" applyNumberFormat="1" applyFont="1" applyFill="1" applyBorder="1" applyAlignment="1">
      <alignment horizontal="center" vertical="center" wrapText="1"/>
    </xf>
    <xf numFmtId="0" fontId="10" fillId="39" borderId="1" xfId="6" applyNumberFormat="1" applyFont="1" applyFill="1" applyBorder="1" applyAlignment="1">
      <alignment horizontal="center" vertical="center" wrapText="1"/>
    </xf>
    <xf numFmtId="0" fontId="12" fillId="39" borderId="1" xfId="6" applyNumberFormat="1" applyFont="1" applyFill="1" applyBorder="1" applyAlignment="1">
      <alignment horizontal="center" vertical="center" wrapText="1"/>
    </xf>
    <xf numFmtId="0" fontId="10" fillId="36" borderId="58" xfId="6" applyNumberFormat="1" applyFont="1" applyFill="1" applyBorder="1" applyAlignment="1">
      <alignment horizontal="center" vertical="center" wrapText="1"/>
    </xf>
    <xf numFmtId="0" fontId="12" fillId="36" borderId="59" xfId="6" applyNumberFormat="1" applyFont="1" applyFill="1" applyBorder="1" applyAlignment="1">
      <alignment horizontal="center" vertical="center" wrapText="1"/>
    </xf>
    <xf numFmtId="0" fontId="12" fillId="36" borderId="60" xfId="6" applyNumberFormat="1" applyFont="1" applyFill="1" applyBorder="1" applyAlignment="1">
      <alignment horizontal="center" vertical="center" wrapText="1"/>
    </xf>
    <xf numFmtId="0" fontId="10" fillId="45" borderId="2" xfId="6" applyNumberFormat="1" applyFont="1" applyFill="1" applyBorder="1" applyAlignment="1">
      <alignment horizontal="center" vertical="center" wrapText="1"/>
    </xf>
    <xf numFmtId="0" fontId="12" fillId="45" borderId="37" xfId="6" applyNumberFormat="1" applyFont="1" applyFill="1" applyBorder="1" applyAlignment="1">
      <alignment horizontal="center" vertical="center" wrapText="1"/>
    </xf>
    <xf numFmtId="0" fontId="12" fillId="2" borderId="0" xfId="6" applyNumberFormat="1" applyFont="1" applyFill="1" applyBorder="1" applyAlignment="1">
      <alignment horizontal="center" vertical="center" wrapText="1"/>
    </xf>
    <xf numFmtId="0" fontId="10" fillId="2" borderId="6" xfId="6" applyNumberFormat="1" applyFont="1" applyFill="1" applyBorder="1" applyAlignment="1">
      <alignment horizontal="center" vertical="center" wrapText="1"/>
    </xf>
    <xf numFmtId="0" fontId="12" fillId="39" borderId="49" xfId="6" applyNumberFormat="1" applyFont="1" applyFill="1" applyBorder="1" applyAlignment="1">
      <alignment horizontal="center" vertical="center" wrapText="1"/>
    </xf>
    <xf numFmtId="0" fontId="12" fillId="39" borderId="50" xfId="6" applyNumberFormat="1" applyFont="1" applyFill="1" applyBorder="1" applyAlignment="1">
      <alignment horizontal="center" vertical="center" wrapText="1"/>
    </xf>
    <xf numFmtId="0" fontId="10" fillId="41" borderId="58" xfId="6" applyNumberFormat="1" applyFont="1" applyFill="1" applyBorder="1" applyAlignment="1">
      <alignment horizontal="center" vertical="center" wrapText="1"/>
    </xf>
    <xf numFmtId="0" fontId="12" fillId="41" borderId="59" xfId="6" applyNumberFormat="1" applyFont="1" applyFill="1" applyBorder="1" applyAlignment="1">
      <alignment horizontal="center" vertical="center" wrapText="1"/>
    </xf>
    <xf numFmtId="0" fontId="12" fillId="41" borderId="60" xfId="6" applyNumberFormat="1" applyFont="1" applyFill="1" applyBorder="1" applyAlignment="1">
      <alignment horizontal="center" vertical="center" wrapText="1"/>
    </xf>
    <xf numFmtId="0" fontId="10" fillId="49" borderId="2" xfId="6" applyNumberFormat="1" applyFont="1" applyFill="1" applyBorder="1" applyAlignment="1">
      <alignment horizontal="center" vertical="center" wrapText="1"/>
    </xf>
    <xf numFmtId="0" fontId="12" fillId="49" borderId="1" xfId="6" applyNumberFormat="1" applyFont="1" applyFill="1" applyBorder="1" applyAlignment="1">
      <alignment horizontal="center" vertical="center" wrapText="1"/>
    </xf>
    <xf numFmtId="0" fontId="12" fillId="49" borderId="37" xfId="6" applyNumberFormat="1" applyFont="1" applyFill="1" applyBorder="1" applyAlignment="1">
      <alignment horizontal="center" vertical="center" wrapText="1"/>
    </xf>
    <xf numFmtId="0" fontId="43" fillId="37" borderId="1" xfId="6" applyNumberFormat="1" applyFont="1" applyFill="1" applyBorder="1" applyAlignment="1">
      <alignment horizontal="center" vertical="center" wrapText="1"/>
    </xf>
    <xf numFmtId="0" fontId="12" fillId="2" borderId="1" xfId="6" applyNumberFormat="1" applyFont="1" applyFill="1" applyBorder="1" applyAlignment="1">
      <alignment horizontal="center" vertical="center" wrapText="1"/>
    </xf>
    <xf numFmtId="0" fontId="10" fillId="2" borderId="1" xfId="6" applyNumberFormat="1" applyFont="1" applyFill="1" applyBorder="1" applyAlignment="1">
      <alignment horizontal="center" vertical="center" wrapText="1"/>
    </xf>
    <xf numFmtId="0" fontId="12" fillId="2" borderId="8" xfId="6" applyNumberFormat="1" applyFont="1" applyFill="1" applyBorder="1" applyAlignment="1">
      <alignment horizontal="center" vertical="center" wrapText="1"/>
    </xf>
    <xf numFmtId="0" fontId="10" fillId="41" borderId="51" xfId="6" applyNumberFormat="1" applyFont="1" applyFill="1" applyBorder="1" applyAlignment="1">
      <alignment horizontal="center" vertical="center" wrapText="1"/>
    </xf>
    <xf numFmtId="0" fontId="12" fillId="41" borderId="51" xfId="6" applyNumberFormat="1" applyFont="1" applyFill="1" applyBorder="1" applyAlignment="1">
      <alignment horizontal="center" vertical="center" wrapText="1"/>
    </xf>
    <xf numFmtId="0" fontId="10" fillId="2" borderId="8" xfId="6" applyNumberFormat="1" applyFont="1" applyFill="1" applyBorder="1" applyAlignment="1">
      <alignment horizontal="center" vertical="center" wrapText="1"/>
    </xf>
    <xf numFmtId="0" fontId="43" fillId="52" borderId="56" xfId="0" applyFont="1" applyFill="1" applyBorder="1" applyAlignment="1">
      <alignment horizontal="center" vertical="center"/>
    </xf>
    <xf numFmtId="0" fontId="43" fillId="52" borderId="57" xfId="0" applyFont="1" applyFill="1" applyBorder="1" applyAlignment="1">
      <alignment horizontal="center" vertical="center"/>
    </xf>
    <xf numFmtId="0" fontId="43" fillId="52" borderId="34" xfId="0" applyFont="1" applyFill="1" applyBorder="1" applyAlignment="1">
      <alignment horizontal="center" vertical="center"/>
    </xf>
    <xf numFmtId="0" fontId="43" fillId="52" borderId="35" xfId="0" applyFont="1" applyFill="1" applyBorder="1" applyAlignment="1">
      <alignment horizontal="center" vertical="center"/>
    </xf>
    <xf numFmtId="0" fontId="39" fillId="48" borderId="0" xfId="2593" applyFont="1" applyFill="1" applyAlignment="1">
      <alignment horizontal="left" vertical="center" wrapText="1"/>
    </xf>
    <xf numFmtId="0" fontId="66" fillId="50" borderId="0" xfId="0" applyFont="1" applyFill="1" applyBorder="1" applyAlignment="1">
      <alignment horizontal="left" vertical="center"/>
    </xf>
    <xf numFmtId="0" fontId="0" fillId="50" borderId="0" xfId="0" applyFill="1" applyBorder="1" applyAlignment="1">
      <alignment horizontal="left" vertical="center"/>
    </xf>
    <xf numFmtId="0" fontId="66" fillId="51" borderId="0" xfId="0" applyFont="1" applyFill="1" applyBorder="1" applyAlignment="1">
      <alignment horizontal="left" vertical="center"/>
    </xf>
    <xf numFmtId="0" fontId="0" fillId="51" borderId="0" xfId="0" applyFill="1" applyBorder="1" applyAlignment="1">
      <alignment horizontal="left" vertical="center"/>
    </xf>
    <xf numFmtId="0" fontId="66" fillId="53" borderId="0" xfId="0" applyFont="1" applyFill="1" applyBorder="1" applyAlignment="1">
      <alignment horizontal="left" vertical="center"/>
    </xf>
    <xf numFmtId="0" fontId="0" fillId="53" borderId="0" xfId="0" applyFill="1" applyBorder="1" applyAlignment="1">
      <alignment horizontal="left" vertical="center"/>
    </xf>
    <xf numFmtId="0" fontId="66" fillId="41" borderId="0" xfId="0" applyFont="1" applyFill="1" applyBorder="1" applyAlignment="1">
      <alignment horizontal="left" vertical="center"/>
    </xf>
    <xf numFmtId="0" fontId="0" fillId="41" borderId="0" xfId="0" applyFill="1" applyBorder="1" applyAlignment="1">
      <alignment horizontal="left" vertical="center"/>
    </xf>
  </cellXfs>
  <cellStyles count="6358">
    <cellStyle name="20% - Énfasis1" xfId="46" builtinId="30" customBuiltin="1"/>
    <cellStyle name="20% - Énfasis2" xfId="50" builtinId="34" customBuiltin="1"/>
    <cellStyle name="20% - Énfasis3" xfId="54" builtinId="38" customBuiltin="1"/>
    <cellStyle name="20% - Énfasis4" xfId="58" builtinId="42" customBuiltin="1"/>
    <cellStyle name="20% - Énfasis5" xfId="62" builtinId="46" customBuiltin="1"/>
    <cellStyle name="20% - Énfasis6" xfId="66" builtinId="50" customBuiltin="1"/>
    <cellStyle name="40% - Énfasis1" xfId="47" builtinId="31" customBuiltin="1"/>
    <cellStyle name="40% - Énfasis2" xfId="51" builtinId="35" customBuiltin="1"/>
    <cellStyle name="40% - Énfasis3" xfId="55" builtinId="39" customBuiltin="1"/>
    <cellStyle name="40% - Énfasis4" xfId="59" builtinId="43" customBuiltin="1"/>
    <cellStyle name="40% - Énfasis5" xfId="63" builtinId="47" customBuiltin="1"/>
    <cellStyle name="40% - Énfasis6" xfId="67" builtinId="51" customBuiltin="1"/>
    <cellStyle name="60% - Énfasis1" xfId="48" builtinId="32" customBuiltin="1"/>
    <cellStyle name="60% - Énfasis2" xfId="52" builtinId="36" customBuiltin="1"/>
    <cellStyle name="60% - Énfasis3" xfId="56" builtinId="40" customBuiltin="1"/>
    <cellStyle name="60% - Énfasis4" xfId="60" builtinId="44" customBuiltin="1"/>
    <cellStyle name="60% - Énfasis5" xfId="64" builtinId="48" customBuiltin="1"/>
    <cellStyle name="60% - Énfasis6" xfId="68" builtinId="52" customBuiltin="1"/>
    <cellStyle name="Advertencia" xfId="41" builtinId="11" customBuiltin="1"/>
    <cellStyle name="Base 0 dec" xfId="1673"/>
    <cellStyle name="Calcular" xfId="38" builtinId="22" customBuiltin="1"/>
    <cellStyle name="Celda comprob." xfId="40" builtinId="23" customBuiltin="1"/>
    <cellStyle name="Celda vinculada" xfId="39" builtinId="24" customBuiltin="1"/>
    <cellStyle name="Comma 2" xfId="8"/>
    <cellStyle name="Comma 2 2" xfId="383"/>
    <cellStyle name="Comma 3" xfId="9"/>
    <cellStyle name="Correcto" xfId="33" builtinId="26" customBuiltin="1"/>
    <cellStyle name="Currency 2" xfId="10"/>
    <cellStyle name="Descripciones" xfId="1674"/>
    <cellStyle name="Encabez. 1" xfId="30" builtinId="16" customBuiltin="1"/>
    <cellStyle name="Encabez. 2" xfId="31" builtinId="17" customBuiltin="1"/>
    <cellStyle name="Encabezado 3" xfId="17" builtinId="18" customBuiltin="1"/>
    <cellStyle name="Encabezado 4" xfId="32" builtinId="19" customBuiltin="1"/>
    <cellStyle name="Énfasis1" xfId="45" builtinId="29" customBuiltin="1"/>
    <cellStyle name="Énfasis2" xfId="49" builtinId="33" customBuiltin="1"/>
    <cellStyle name="Énfasis3" xfId="53" builtinId="37" customBuiltin="1"/>
    <cellStyle name="Énfasis4" xfId="57" builtinId="41" customBuiltin="1"/>
    <cellStyle name="Énfasis5" xfId="61" builtinId="45" customBuiltin="1"/>
    <cellStyle name="Énfasis6" xfId="65" builtinId="49" customBuiltin="1"/>
    <cellStyle name="Entrada" xfId="36" builtinId="20" customBuiltin="1"/>
    <cellStyle name="Estilo 1" xfId="4"/>
    <cellStyle name="Euro" xfId="11"/>
    <cellStyle name="Euro 2" xfId="1675"/>
    <cellStyle name="Explicación" xfId="43" builtinId="53" customBuilti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222" builtinId="8" hidden="1"/>
    <cellStyle name="Hipervínculo" xfId="224" builtinId="8" hidden="1"/>
    <cellStyle name="Hipervínculo" xfId="226" builtinId="8" hidden="1"/>
    <cellStyle name="Hipervínculo" xfId="228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6" builtinId="8" hidden="1"/>
    <cellStyle name="Hipervínculo" xfId="238" builtinId="8" hidden="1"/>
    <cellStyle name="Hipervínculo" xfId="240" builtinId="8" hidden="1"/>
    <cellStyle name="Hipervínculo" xfId="242" builtinId="8" hidden="1"/>
    <cellStyle name="Hipervínculo" xfId="244" builtinId="8" hidden="1"/>
    <cellStyle name="Hipervínculo" xfId="246" builtinId="8" hidden="1"/>
    <cellStyle name="Hipervínculo" xfId="248" builtinId="8" hidden="1"/>
    <cellStyle name="Hipervínculo" xfId="250" builtinId="8" hidden="1"/>
    <cellStyle name="Hipervínculo" xfId="252" builtinId="8" hidden="1"/>
    <cellStyle name="Hipervínculo" xfId="254" builtinId="8" hidden="1"/>
    <cellStyle name="Hipervínculo" xfId="256" builtinId="8" hidden="1"/>
    <cellStyle name="Hipervínculo" xfId="258" builtinId="8" hidden="1"/>
    <cellStyle name="Hipervínculo" xfId="260" builtinId="8" hidden="1"/>
    <cellStyle name="Hipervínculo" xfId="262" builtinId="8" hidden="1"/>
    <cellStyle name="Hipervínculo" xfId="264" builtinId="8" hidden="1"/>
    <cellStyle name="Hipervínculo" xfId="266" builtinId="8" hidden="1"/>
    <cellStyle name="Hipervínculo" xfId="268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6" builtinId="8" hidden="1"/>
    <cellStyle name="Hipervínculo" xfId="318" builtinId="8" hidden="1"/>
    <cellStyle name="Hipervínculo" xfId="320" builtinId="8" hidden="1"/>
    <cellStyle name="Hipervínculo" xfId="322" builtinId="8" hidden="1"/>
    <cellStyle name="Hipervínculo" xfId="324" builtinId="8" hidden="1"/>
    <cellStyle name="Hipervínculo" xfId="326" builtinId="8" hidden="1"/>
    <cellStyle name="Hipervínculo" xfId="328" builtinId="8" hidden="1"/>
    <cellStyle name="Hipervínculo" xfId="330" builtinId="8" hidden="1"/>
    <cellStyle name="Hipervínculo" xfId="332" builtinId="8" hidden="1"/>
    <cellStyle name="Hipervínculo" xfId="334" builtinId="8" hidden="1"/>
    <cellStyle name="Hipervínculo" xfId="336" builtinId="8" hidden="1"/>
    <cellStyle name="Hipervínculo" xfId="338" builtinId="8" hidden="1"/>
    <cellStyle name="Hipervínculo" xfId="340" builtinId="8" hidden="1"/>
    <cellStyle name="Hipervínculo" xfId="342" builtinId="8" hidden="1"/>
    <cellStyle name="Hipervínculo" xfId="344" builtinId="8" hidden="1"/>
    <cellStyle name="Hipervínculo" xfId="346" builtinId="8" hidden="1"/>
    <cellStyle name="Hipervínculo" xfId="348" builtinId="8" hidden="1"/>
    <cellStyle name="Hipervínculo" xfId="350" builtinId="8" hidden="1"/>
    <cellStyle name="Hipervínculo" xfId="352" builtinId="8" hidden="1"/>
    <cellStyle name="Hipervínculo" xfId="354" builtinId="8" hidden="1"/>
    <cellStyle name="Hipervínculo" xfId="356" builtinId="8" hidden="1"/>
    <cellStyle name="Hipervínculo" xfId="358" builtinId="8" hidden="1"/>
    <cellStyle name="Hipervínculo" xfId="360" builtinId="8" hidden="1"/>
    <cellStyle name="Hipervínculo" xfId="362" builtinId="8" hidden="1"/>
    <cellStyle name="Hipervínculo" xfId="364" builtinId="8" hidden="1"/>
    <cellStyle name="Hipervínculo" xfId="366" builtinId="8" hidden="1"/>
    <cellStyle name="Hipervínculo" xfId="368" builtinId="8" hidden="1"/>
    <cellStyle name="Hipervínculo" xfId="370" builtinId="8" hidden="1"/>
    <cellStyle name="Hipervínculo" xfId="372" builtinId="8" hidden="1"/>
    <cellStyle name="Hipervínculo" xfId="374" builtinId="8" hidden="1"/>
    <cellStyle name="Hipervínculo" xfId="376" builtinId="8" hidden="1"/>
    <cellStyle name="Hipervínculo" xfId="378" builtinId="8" hidden="1"/>
    <cellStyle name="Hipervínculo" xfId="380" builtinId="8" hidden="1"/>
    <cellStyle name="Hipervínculo" xfId="384" builtinId="8" hidden="1"/>
    <cellStyle name="Hipervínculo" xfId="386" builtinId="8" hidden="1"/>
    <cellStyle name="Hipervínculo" xfId="388" builtinId="8" hidden="1"/>
    <cellStyle name="Hipervínculo" xfId="390" builtinId="8" hidden="1"/>
    <cellStyle name="Hipervínculo" xfId="392" builtinId="8" hidden="1"/>
    <cellStyle name="Hipervínculo" xfId="394" builtinId="8" hidden="1"/>
    <cellStyle name="Hipervínculo" xfId="396" builtinId="8" hidden="1"/>
    <cellStyle name="Hipervínculo" xfId="398" builtinId="8" hidden="1"/>
    <cellStyle name="Hipervínculo" xfId="400" builtinId="8" hidden="1"/>
    <cellStyle name="Hipervínculo" xfId="402" builtinId="8" hidden="1"/>
    <cellStyle name="Hipervínculo" xfId="404" builtinId="8" hidden="1"/>
    <cellStyle name="Hipervínculo" xfId="406" builtinId="8" hidden="1"/>
    <cellStyle name="Hipervínculo" xfId="408" builtinId="8" hidden="1"/>
    <cellStyle name="Hipervínculo" xfId="410" builtinId="8" hidden="1"/>
    <cellStyle name="Hipervínculo" xfId="412" builtinId="8" hidden="1"/>
    <cellStyle name="Hipervínculo" xfId="414" builtinId="8" hidden="1"/>
    <cellStyle name="Hipervínculo" xfId="416" builtinId="8" hidden="1"/>
    <cellStyle name="Hipervínculo" xfId="418" builtinId="8" hidden="1"/>
    <cellStyle name="Hipervínculo" xfId="420" builtinId="8" hidden="1"/>
    <cellStyle name="Hipervínculo" xfId="422" builtinId="8" hidden="1"/>
    <cellStyle name="Hipervínculo" xfId="424" builtinId="8" hidden="1"/>
    <cellStyle name="Hipervínculo" xfId="426" builtinId="8" hidden="1"/>
    <cellStyle name="Hipervínculo" xfId="428" builtinId="8" hidden="1"/>
    <cellStyle name="Hipervínculo" xfId="430" builtinId="8" hidden="1"/>
    <cellStyle name="Hipervínculo" xfId="432" builtinId="8" hidden="1"/>
    <cellStyle name="Hipervínculo" xfId="434" builtinId="8" hidden="1"/>
    <cellStyle name="Hipervínculo" xfId="436" builtinId="8" hidden="1"/>
    <cellStyle name="Hipervínculo" xfId="438" builtinId="8" hidden="1"/>
    <cellStyle name="Hipervínculo" xfId="440" builtinId="8" hidden="1"/>
    <cellStyle name="Hipervínculo" xfId="442" builtinId="8" hidden="1"/>
    <cellStyle name="Hipervínculo" xfId="444" builtinId="8" hidden="1"/>
    <cellStyle name="Hipervínculo" xfId="446" builtinId="8" hidden="1"/>
    <cellStyle name="Hipervínculo" xfId="448" builtinId="8" hidden="1"/>
    <cellStyle name="Hipervínculo" xfId="450" builtinId="8" hidden="1"/>
    <cellStyle name="Hipervínculo" xfId="452" builtinId="8" hidden="1"/>
    <cellStyle name="Hipervínculo" xfId="454" builtinId="8" hidden="1"/>
    <cellStyle name="Hipervínculo" xfId="456" builtinId="8" hidden="1"/>
    <cellStyle name="Hipervínculo" xfId="458" builtinId="8" hidden="1"/>
    <cellStyle name="Hipervínculo" xfId="460" builtinId="8" hidden="1"/>
    <cellStyle name="Hipervínculo" xfId="462" builtinId="8" hidden="1"/>
    <cellStyle name="Hipervínculo" xfId="464" builtinId="8" hidden="1"/>
    <cellStyle name="Hipervínculo" xfId="466" builtinId="8" hidden="1"/>
    <cellStyle name="Hipervínculo" xfId="468" builtinId="8" hidden="1"/>
    <cellStyle name="Hipervínculo" xfId="470" builtinId="8" hidden="1"/>
    <cellStyle name="Hipervínculo" xfId="472" builtinId="8" hidden="1"/>
    <cellStyle name="Hipervínculo" xfId="474" builtinId="8" hidden="1"/>
    <cellStyle name="Hipervínculo" xfId="476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" xfId="759" builtinId="8" hidden="1"/>
    <cellStyle name="Hipervínculo" xfId="761" builtinId="8" hidden="1"/>
    <cellStyle name="Hipervínculo" xfId="763" builtinId="8" hidden="1"/>
    <cellStyle name="Hipervínculo" xfId="765" builtinId="8" hidden="1"/>
    <cellStyle name="Hipervínculo" xfId="767" builtinId="8" hidden="1"/>
    <cellStyle name="Hipervínculo" xfId="769" builtinId="8" hidden="1"/>
    <cellStyle name="Hipervínculo" xfId="771" builtinId="8" hidden="1"/>
    <cellStyle name="Hipervínculo" xfId="773" builtinId="8" hidden="1"/>
    <cellStyle name="Hipervínculo" xfId="775" builtinId="8" hidden="1"/>
    <cellStyle name="Hipervínculo" xfId="777" builtinId="8" hidden="1"/>
    <cellStyle name="Hipervínculo" xfId="779" builtinId="8" hidden="1"/>
    <cellStyle name="Hipervínculo" xfId="781" builtinId="8" hidden="1"/>
    <cellStyle name="Hipervínculo" xfId="783" builtinId="8" hidden="1"/>
    <cellStyle name="Hipervínculo" xfId="785" builtinId="8" hidden="1"/>
    <cellStyle name="Hipervínculo" xfId="787" builtinId="8" hidden="1"/>
    <cellStyle name="Hipervínculo" xfId="789" builtinId="8" hidden="1"/>
    <cellStyle name="Hipervínculo" xfId="791" builtinId="8" hidden="1"/>
    <cellStyle name="Hipervínculo" xfId="793" builtinId="8" hidden="1"/>
    <cellStyle name="Hipervínculo" xfId="795" builtinId="8" hidden="1"/>
    <cellStyle name="Hipervínculo" xfId="797" builtinId="8" hidden="1"/>
    <cellStyle name="Hipervínculo" xfId="799" builtinId="8" hidden="1"/>
    <cellStyle name="Hipervínculo" xfId="801" builtinId="8" hidden="1"/>
    <cellStyle name="Hipervínculo" xfId="803" builtinId="8" hidden="1"/>
    <cellStyle name="Hipervínculo" xfId="805" builtinId="8" hidden="1"/>
    <cellStyle name="Hipervínculo" xfId="807" builtinId="8" hidden="1"/>
    <cellStyle name="Hipervínculo" xfId="809" builtinId="8" hidden="1"/>
    <cellStyle name="Hipervínculo" xfId="811" builtinId="8" hidden="1"/>
    <cellStyle name="Hipervínculo" xfId="813" builtinId="8" hidden="1"/>
    <cellStyle name="Hipervínculo" xfId="815" builtinId="8" hidden="1"/>
    <cellStyle name="Hipervínculo" xfId="817" builtinId="8" hidden="1"/>
    <cellStyle name="Hipervínculo" xfId="819" builtinId="8" hidden="1"/>
    <cellStyle name="Hipervínculo" xfId="821" builtinId="8" hidden="1"/>
    <cellStyle name="Hipervínculo" xfId="823" builtinId="8" hidden="1"/>
    <cellStyle name="Hipervínculo" xfId="825" builtinId="8" hidden="1"/>
    <cellStyle name="Hipervínculo" xfId="827" builtinId="8" hidden="1"/>
    <cellStyle name="Hipervínculo" xfId="829" builtinId="8" hidden="1"/>
    <cellStyle name="Hipervínculo" xfId="831" builtinId="8" hidden="1"/>
    <cellStyle name="Hipervínculo" xfId="833" builtinId="8" hidden="1"/>
    <cellStyle name="Hipervínculo" xfId="835" builtinId="8" hidden="1"/>
    <cellStyle name="Hipervínculo" xfId="837" builtinId="8" hidden="1"/>
    <cellStyle name="Hipervínculo" xfId="839" builtinId="8" hidden="1"/>
    <cellStyle name="Hipervínculo" xfId="841" builtinId="8" hidden="1"/>
    <cellStyle name="Hipervínculo" xfId="843" builtinId="8" hidden="1"/>
    <cellStyle name="Hipervínculo" xfId="845" builtinId="8" hidden="1"/>
    <cellStyle name="Hipervínculo" xfId="847" builtinId="8" hidden="1"/>
    <cellStyle name="Hipervínculo" xfId="849" builtinId="8" hidden="1"/>
    <cellStyle name="Hipervínculo" xfId="851" builtinId="8" hidden="1"/>
    <cellStyle name="Hipervínculo" xfId="853" builtinId="8" hidden="1"/>
    <cellStyle name="Hipervínculo" xfId="855" builtinId="8" hidden="1"/>
    <cellStyle name="Hipervínculo" xfId="857" builtinId="8" hidden="1"/>
    <cellStyle name="Hipervínculo" xfId="859" builtinId="8" hidden="1"/>
    <cellStyle name="Hipervínculo" xfId="861" builtinId="8" hidden="1"/>
    <cellStyle name="Hipervínculo" xfId="863" builtinId="8" hidden="1"/>
    <cellStyle name="Hipervínculo" xfId="865" builtinId="8" hidden="1"/>
    <cellStyle name="Hipervínculo" xfId="867" builtinId="8" hidden="1"/>
    <cellStyle name="Hipervínculo" xfId="869" builtinId="8" hidden="1"/>
    <cellStyle name="Hipervínculo" xfId="871" builtinId="8" hidden="1"/>
    <cellStyle name="Hipervínculo" xfId="873" builtinId="8" hidden="1"/>
    <cellStyle name="Hipervínculo" xfId="875" builtinId="8" hidden="1"/>
    <cellStyle name="Hipervínculo" xfId="877" builtinId="8" hidden="1"/>
    <cellStyle name="Hipervínculo" xfId="879" builtinId="8" hidden="1"/>
    <cellStyle name="Hipervínculo" xfId="881" builtinId="8" hidden="1"/>
    <cellStyle name="Hipervínculo" xfId="883" builtinId="8" hidden="1"/>
    <cellStyle name="Hipervínculo" xfId="885" builtinId="8" hidden="1"/>
    <cellStyle name="Hipervínculo" xfId="887" builtinId="8" hidden="1"/>
    <cellStyle name="Hipervínculo" xfId="889" builtinId="8" hidden="1"/>
    <cellStyle name="Hipervínculo" xfId="891" builtinId="8" hidden="1"/>
    <cellStyle name="Hipervínculo" xfId="893" builtinId="8" hidden="1"/>
    <cellStyle name="Hipervínculo" xfId="895" builtinId="8" hidden="1"/>
    <cellStyle name="Hipervínculo" xfId="897" builtinId="8" hidden="1"/>
    <cellStyle name="Hipervínculo" xfId="899" builtinId="8" hidden="1"/>
    <cellStyle name="Hipervínculo" xfId="901" builtinId="8" hidden="1"/>
    <cellStyle name="Hipervínculo" xfId="903" builtinId="8" hidden="1"/>
    <cellStyle name="Hipervínculo" xfId="905" builtinId="8" hidden="1"/>
    <cellStyle name="Hipervínculo" xfId="907" builtinId="8" hidden="1"/>
    <cellStyle name="Hipervínculo" xfId="909" builtinId="8" hidden="1"/>
    <cellStyle name="Hipervínculo" xfId="911" builtinId="8" hidden="1"/>
    <cellStyle name="Hipervínculo" xfId="913" builtinId="8" hidden="1"/>
    <cellStyle name="Hipervínculo" xfId="915" builtinId="8" hidden="1"/>
    <cellStyle name="Hipervínculo" xfId="917" builtinId="8" hidden="1"/>
    <cellStyle name="Hipervínculo" xfId="919" builtinId="8" hidden="1"/>
    <cellStyle name="Hipervínculo" xfId="921" builtinId="8" hidden="1"/>
    <cellStyle name="Hipervínculo" xfId="923" builtinId="8" hidden="1"/>
    <cellStyle name="Hipervínculo" xfId="925" builtinId="8" hidden="1"/>
    <cellStyle name="Hipervínculo" xfId="927" builtinId="8" hidden="1"/>
    <cellStyle name="Hipervínculo" xfId="929" builtinId="8" hidden="1"/>
    <cellStyle name="Hipervínculo" xfId="931" builtinId="8" hidden="1"/>
    <cellStyle name="Hipervínculo" xfId="933" builtinId="8" hidden="1"/>
    <cellStyle name="Hipervínculo" xfId="935" builtinId="8" hidden="1"/>
    <cellStyle name="Hipervínculo" xfId="937" builtinId="8" hidden="1"/>
    <cellStyle name="Hipervínculo" xfId="939" builtinId="8" hidden="1"/>
    <cellStyle name="Hipervínculo" xfId="941" builtinId="8" hidden="1"/>
    <cellStyle name="Hipervínculo" xfId="943" builtinId="8" hidden="1"/>
    <cellStyle name="Hipervínculo" xfId="945" builtinId="8" hidden="1"/>
    <cellStyle name="Hipervínculo" xfId="947" builtinId="8" hidden="1"/>
    <cellStyle name="Hipervínculo" xfId="949" builtinId="8" hidden="1"/>
    <cellStyle name="Hipervínculo" xfId="951" builtinId="8" hidden="1"/>
    <cellStyle name="Hipervínculo" xfId="953" builtinId="8" hidden="1"/>
    <cellStyle name="Hipervínculo" xfId="955" builtinId="8" hidden="1"/>
    <cellStyle name="Hipervínculo" xfId="957" builtinId="8" hidden="1"/>
    <cellStyle name="Hipervínculo" xfId="959" builtinId="8" hidden="1"/>
    <cellStyle name="Hipervínculo" xfId="961" builtinId="8" hidden="1"/>
    <cellStyle name="Hipervínculo" xfId="963" builtinId="8" hidden="1"/>
    <cellStyle name="Hipervínculo" xfId="965" builtinId="8" hidden="1"/>
    <cellStyle name="Hipervínculo" xfId="967" builtinId="8" hidden="1"/>
    <cellStyle name="Hipervínculo" xfId="969" builtinId="8" hidden="1"/>
    <cellStyle name="Hipervínculo" xfId="971" builtinId="8" hidden="1"/>
    <cellStyle name="Hipervínculo" xfId="973" builtinId="8" hidden="1"/>
    <cellStyle name="Hipervínculo" xfId="975" builtinId="8" hidden="1"/>
    <cellStyle name="Hipervínculo" xfId="977" builtinId="8" hidden="1"/>
    <cellStyle name="Hipervínculo" xfId="979" builtinId="8" hidden="1"/>
    <cellStyle name="Hipervínculo" xfId="981" builtinId="8" hidden="1"/>
    <cellStyle name="Hipervínculo" xfId="983" builtinId="8" hidden="1"/>
    <cellStyle name="Hipervínculo" xfId="985" builtinId="8" hidden="1"/>
    <cellStyle name="Hipervínculo" xfId="987" builtinId="8" hidden="1"/>
    <cellStyle name="Hipervínculo" xfId="989" builtinId="8" hidden="1"/>
    <cellStyle name="Hipervínculo" xfId="991" builtinId="8" hidden="1"/>
    <cellStyle name="Hipervínculo" xfId="993" builtinId="8" hidden="1"/>
    <cellStyle name="Hipervínculo" xfId="995" builtinId="8" hidden="1"/>
    <cellStyle name="Hipervínculo" xfId="997" builtinId="8" hidden="1"/>
    <cellStyle name="Hipervínculo" xfId="999" builtinId="8" hidden="1"/>
    <cellStyle name="Hipervínculo" xfId="1001" builtinId="8" hidden="1"/>
    <cellStyle name="Hipervínculo" xfId="1003" builtinId="8" hidden="1"/>
    <cellStyle name="Hipervínculo" xfId="1005" builtinId="8" hidden="1"/>
    <cellStyle name="Hipervínculo" xfId="1007" builtinId="8" hidden="1"/>
    <cellStyle name="Hipervínculo" xfId="1009" builtinId="8" hidden="1"/>
    <cellStyle name="Hipervínculo" xfId="1011" builtinId="8" hidden="1"/>
    <cellStyle name="Hipervínculo" xfId="1013" builtinId="8" hidden="1"/>
    <cellStyle name="Hipervínculo" xfId="1015" builtinId="8" hidden="1"/>
    <cellStyle name="Hipervínculo" xfId="1017" builtinId="8" hidden="1"/>
    <cellStyle name="Hipervínculo" xfId="1019" builtinId="8" hidden="1"/>
    <cellStyle name="Hipervínculo" xfId="1021" builtinId="8" hidden="1"/>
    <cellStyle name="Hipervínculo" xfId="1023" builtinId="8" hidden="1"/>
    <cellStyle name="Hipervínculo" xfId="1025" builtinId="8" hidden="1"/>
    <cellStyle name="Hipervínculo" xfId="1027" builtinId="8" hidden="1"/>
    <cellStyle name="Hipervínculo" xfId="1029" builtinId="8" hidden="1"/>
    <cellStyle name="Hipervínculo" xfId="1031" builtinId="8" hidden="1"/>
    <cellStyle name="Hipervínculo" xfId="1033" builtinId="8" hidden="1"/>
    <cellStyle name="Hipervínculo" xfId="1035" builtinId="8" hidden="1"/>
    <cellStyle name="Hipervínculo" xfId="1037" builtinId="8" hidden="1"/>
    <cellStyle name="Hipervínculo" xfId="1039" builtinId="8" hidden="1"/>
    <cellStyle name="Hipervínculo" xfId="1041" builtinId="8" hidden="1"/>
    <cellStyle name="Hipervínculo" xfId="1043" builtinId="8" hidden="1"/>
    <cellStyle name="Hipervínculo" xfId="1045" builtinId="8" hidden="1"/>
    <cellStyle name="Hipervínculo" xfId="1047" builtinId="8" hidden="1"/>
    <cellStyle name="Hipervínculo" xfId="1049" builtinId="8" hidden="1"/>
    <cellStyle name="Hipervínculo" xfId="1051" builtinId="8" hidden="1"/>
    <cellStyle name="Hipervínculo" xfId="1053" builtinId="8" hidden="1"/>
    <cellStyle name="Hipervínculo" xfId="1055" builtinId="8" hidden="1"/>
    <cellStyle name="Hipervínculo" xfId="1057" builtinId="8" hidden="1"/>
    <cellStyle name="Hipervínculo" xfId="1059" builtinId="8" hidden="1"/>
    <cellStyle name="Hipervínculo" xfId="1061" builtinId="8" hidden="1"/>
    <cellStyle name="Hipervínculo" xfId="1063" builtinId="8" hidden="1"/>
    <cellStyle name="Hipervínculo" xfId="1065" builtinId="8" hidden="1"/>
    <cellStyle name="Hipervínculo" xfId="1067" builtinId="8" hidden="1"/>
    <cellStyle name="Hipervínculo" xfId="1069" builtinId="8" hidden="1"/>
    <cellStyle name="Hipervínculo" xfId="1071" builtinId="8" hidden="1"/>
    <cellStyle name="Hipervínculo" xfId="1073" builtinId="8" hidden="1"/>
    <cellStyle name="Hipervínculo" xfId="1075" builtinId="8" hidden="1"/>
    <cellStyle name="Hipervínculo" xfId="1077" builtinId="8" hidden="1"/>
    <cellStyle name="Hipervínculo" xfId="1079" builtinId="8" hidden="1"/>
    <cellStyle name="Hipervínculo" xfId="1081" builtinId="8" hidden="1"/>
    <cellStyle name="Hipervínculo" xfId="1083" builtinId="8" hidden="1"/>
    <cellStyle name="Hipervínculo" xfId="1085" builtinId="8" hidden="1"/>
    <cellStyle name="Hipervínculo" xfId="1087" builtinId="8" hidden="1"/>
    <cellStyle name="Hipervínculo" xfId="1089" builtinId="8" hidden="1"/>
    <cellStyle name="Hipervínculo" xfId="1091" builtinId="8" hidden="1"/>
    <cellStyle name="Hipervínculo" xfId="1093" builtinId="8" hidden="1"/>
    <cellStyle name="Hipervínculo" xfId="1095" builtinId="8" hidden="1"/>
    <cellStyle name="Hipervínculo" xfId="1097" builtinId="8" hidden="1"/>
    <cellStyle name="Hipervínculo" xfId="1099" builtinId="8" hidden="1"/>
    <cellStyle name="Hipervínculo" xfId="1101" builtinId="8" hidden="1"/>
    <cellStyle name="Hipervínculo" xfId="1103" builtinId="8" hidden="1"/>
    <cellStyle name="Hipervínculo" xfId="1105" builtinId="8" hidden="1"/>
    <cellStyle name="Hipervínculo" xfId="1107" builtinId="8" hidden="1"/>
    <cellStyle name="Hipervínculo" xfId="1109" builtinId="8" hidden="1"/>
    <cellStyle name="Hipervínculo" xfId="1111" builtinId="8" hidden="1"/>
    <cellStyle name="Hipervínculo" xfId="1113" builtinId="8" hidden="1"/>
    <cellStyle name="Hipervínculo" xfId="1115" builtinId="8" hidden="1"/>
    <cellStyle name="Hipervínculo" xfId="1117" builtinId="8" hidden="1"/>
    <cellStyle name="Hipervínculo" xfId="1119" builtinId="8" hidden="1"/>
    <cellStyle name="Hipervínculo" xfId="1121" builtinId="8" hidden="1"/>
    <cellStyle name="Hipervínculo" xfId="1123" builtinId="8" hidden="1"/>
    <cellStyle name="Hipervínculo" xfId="1125" builtinId="8" hidden="1"/>
    <cellStyle name="Hipervínculo" xfId="1127" builtinId="8" hidden="1"/>
    <cellStyle name="Hipervínculo" xfId="1129" builtinId="8" hidden="1"/>
    <cellStyle name="Hipervínculo" xfId="1131" builtinId="8" hidden="1"/>
    <cellStyle name="Hipervínculo" xfId="1133" builtinId="8" hidden="1"/>
    <cellStyle name="Hipervínculo" xfId="1135" builtinId="8" hidden="1"/>
    <cellStyle name="Hipervínculo" xfId="1137" builtinId="8" hidden="1"/>
    <cellStyle name="Hipervínculo" xfId="1139" builtinId="8" hidden="1"/>
    <cellStyle name="Hipervínculo" xfId="1141" builtinId="8" hidden="1"/>
    <cellStyle name="Hipervínculo" xfId="1143" builtinId="8" hidden="1"/>
    <cellStyle name="Hipervínculo" xfId="1145" builtinId="8" hidden="1"/>
    <cellStyle name="Hipervínculo" xfId="1147" builtinId="8" hidden="1"/>
    <cellStyle name="Hipervínculo" xfId="1149" builtinId="8" hidden="1"/>
    <cellStyle name="Hipervínculo" xfId="1151" builtinId="8" hidden="1"/>
    <cellStyle name="Hipervínculo" xfId="1153" builtinId="8" hidden="1"/>
    <cellStyle name="Hipervínculo" xfId="1155" builtinId="8" hidden="1"/>
    <cellStyle name="Hipervínculo" xfId="1157" builtinId="8" hidden="1"/>
    <cellStyle name="Hipervínculo" xfId="1159" builtinId="8" hidden="1"/>
    <cellStyle name="Hipervínculo" xfId="1161" builtinId="8" hidden="1"/>
    <cellStyle name="Hipervínculo" xfId="1163" builtinId="8" hidden="1"/>
    <cellStyle name="Hipervínculo" xfId="1165" builtinId="8" hidden="1"/>
    <cellStyle name="Hipervínculo" xfId="1167" builtinId="8" hidden="1"/>
    <cellStyle name="Hipervínculo" xfId="1169" builtinId="8" hidden="1"/>
    <cellStyle name="Hipervínculo" xfId="1171" builtinId="8" hidden="1"/>
    <cellStyle name="Hipervínculo" xfId="1173" builtinId="8" hidden="1"/>
    <cellStyle name="Hipervínculo" xfId="1175" builtinId="8" hidden="1"/>
    <cellStyle name="Hipervínculo" xfId="1177" builtinId="8" hidden="1"/>
    <cellStyle name="Hipervínculo" xfId="1179" builtinId="8" hidden="1"/>
    <cellStyle name="Hipervínculo" xfId="1181" builtinId="8" hidden="1"/>
    <cellStyle name="Hipervínculo" xfId="1183" builtinId="8" hidden="1"/>
    <cellStyle name="Hipervínculo" xfId="1185" builtinId="8" hidden="1"/>
    <cellStyle name="Hipervínculo" xfId="1187" builtinId="8" hidden="1"/>
    <cellStyle name="Hipervínculo" xfId="1189" builtinId="8" hidden="1"/>
    <cellStyle name="Hipervínculo" xfId="1191" builtinId="8" hidden="1"/>
    <cellStyle name="Hipervínculo" xfId="1193" builtinId="8" hidden="1"/>
    <cellStyle name="Hipervínculo" xfId="1195" builtinId="8" hidden="1"/>
    <cellStyle name="Hipervínculo" xfId="1197" builtinId="8" hidden="1"/>
    <cellStyle name="Hipervínculo" xfId="1199" builtinId="8" hidden="1"/>
    <cellStyle name="Hipervínculo" xfId="1201" builtinId="8" hidden="1"/>
    <cellStyle name="Hipervínculo" xfId="1203" builtinId="8" hidden="1"/>
    <cellStyle name="Hipervínculo" xfId="1205" builtinId="8" hidden="1"/>
    <cellStyle name="Hipervínculo" xfId="1207" builtinId="8" hidden="1"/>
    <cellStyle name="Hipervínculo" xfId="1209" builtinId="8" hidden="1"/>
    <cellStyle name="Hipervínculo" xfId="1211" builtinId="8" hidden="1"/>
    <cellStyle name="Hipervínculo" xfId="1213" builtinId="8" hidden="1"/>
    <cellStyle name="Hipervínculo" xfId="1215" builtinId="8" hidden="1"/>
    <cellStyle name="Hipervínculo" xfId="1217" builtinId="8" hidden="1"/>
    <cellStyle name="Hipervínculo" xfId="1219" builtinId="8" hidden="1"/>
    <cellStyle name="Hipervínculo" xfId="1221" builtinId="8" hidden="1"/>
    <cellStyle name="Hipervínculo" xfId="1223" builtinId="8" hidden="1"/>
    <cellStyle name="Hipervínculo" xfId="1225" builtinId="8" hidden="1"/>
    <cellStyle name="Hipervínculo" xfId="1227" builtinId="8" hidden="1"/>
    <cellStyle name="Hipervínculo" xfId="1229" builtinId="8" hidden="1"/>
    <cellStyle name="Hipervínculo" xfId="1231" builtinId="8" hidden="1"/>
    <cellStyle name="Hipervínculo" xfId="1233" builtinId="8" hidden="1"/>
    <cellStyle name="Hipervínculo" xfId="1235" builtinId="8" hidden="1"/>
    <cellStyle name="Hipervínculo" xfId="1237" builtinId="8" hidden="1"/>
    <cellStyle name="Hipervínculo" xfId="1239" builtinId="8" hidden="1"/>
    <cellStyle name="Hipervínculo" xfId="1241" builtinId="8" hidden="1"/>
    <cellStyle name="Hipervínculo" xfId="1243" builtinId="8" hidden="1"/>
    <cellStyle name="Hipervínculo" xfId="1245" builtinId="8" hidden="1"/>
    <cellStyle name="Hipervínculo" xfId="1247" builtinId="8" hidden="1"/>
    <cellStyle name="Hipervínculo" xfId="1249" builtinId="8" hidden="1"/>
    <cellStyle name="Hipervínculo" xfId="1251" builtinId="8" hidden="1"/>
    <cellStyle name="Hipervínculo" xfId="1253" builtinId="8" hidden="1"/>
    <cellStyle name="Hipervínculo" xfId="1255" builtinId="8" hidden="1"/>
    <cellStyle name="Hipervínculo" xfId="1257" builtinId="8" hidden="1"/>
    <cellStyle name="Hipervínculo" xfId="1259" builtinId="8" hidden="1"/>
    <cellStyle name="Hipervínculo" xfId="1261" builtinId="8" hidden="1"/>
    <cellStyle name="Hipervínculo" xfId="1263" builtinId="8" hidden="1"/>
    <cellStyle name="Hipervínculo" xfId="1265" builtinId="8" hidden="1"/>
    <cellStyle name="Hipervínculo" xfId="1267" builtinId="8" hidden="1"/>
    <cellStyle name="Hipervínculo" xfId="1269" builtinId="8" hidden="1"/>
    <cellStyle name="Hipervínculo" xfId="1271" builtinId="8" hidden="1"/>
    <cellStyle name="Hipervínculo" xfId="1273" builtinId="8" hidden="1"/>
    <cellStyle name="Hipervínculo" xfId="1275" builtinId="8" hidden="1"/>
    <cellStyle name="Hipervínculo" xfId="1277" builtinId="8" hidden="1"/>
    <cellStyle name="Hipervínculo" xfId="1279" builtinId="8" hidden="1"/>
    <cellStyle name="Hipervínculo" xfId="1281" builtinId="8" hidden="1"/>
    <cellStyle name="Hipervínculo" xfId="1283" builtinId="8" hidden="1"/>
    <cellStyle name="Hipervínculo" xfId="1285" builtinId="8" hidden="1"/>
    <cellStyle name="Hipervínculo" xfId="1287" builtinId="8" hidden="1"/>
    <cellStyle name="Hipervínculo" xfId="1289" builtinId="8" hidden="1"/>
    <cellStyle name="Hipervínculo" xfId="1291" builtinId="8" hidden="1"/>
    <cellStyle name="Hipervínculo" xfId="1293" builtinId="8" hidden="1"/>
    <cellStyle name="Hipervínculo" xfId="1295" builtinId="8" hidden="1"/>
    <cellStyle name="Hipervínculo" xfId="1297" builtinId="8" hidden="1"/>
    <cellStyle name="Hipervínculo" xfId="1299" builtinId="8" hidden="1"/>
    <cellStyle name="Hipervínculo" xfId="1301" builtinId="8" hidden="1"/>
    <cellStyle name="Hipervínculo" xfId="1303" builtinId="8" hidden="1"/>
    <cellStyle name="Hipervínculo" xfId="1305" builtinId="8" hidden="1"/>
    <cellStyle name="Hipervínculo" xfId="1307" builtinId="8" hidden="1"/>
    <cellStyle name="Hipervínculo" xfId="1309" builtinId="8" hidden="1"/>
    <cellStyle name="Hipervínculo" xfId="1311" builtinId="8" hidden="1"/>
    <cellStyle name="Hipervínculo" xfId="1313" builtinId="8" hidden="1"/>
    <cellStyle name="Hipervínculo" xfId="1315" builtinId="8" hidden="1"/>
    <cellStyle name="Hipervínculo" xfId="1317" builtinId="8" hidden="1"/>
    <cellStyle name="Hipervínculo" xfId="1319" builtinId="8" hidden="1"/>
    <cellStyle name="Hipervínculo" xfId="1321" builtinId="8" hidden="1"/>
    <cellStyle name="Hipervínculo" xfId="1323" builtinId="8" hidden="1"/>
    <cellStyle name="Hipervínculo" xfId="1325" builtinId="8" hidden="1"/>
    <cellStyle name="Hipervínculo" xfId="1327" builtinId="8" hidden="1"/>
    <cellStyle name="Hipervínculo" xfId="1329" builtinId="8" hidden="1"/>
    <cellStyle name="Hipervínculo" xfId="1331" builtinId="8" hidden="1"/>
    <cellStyle name="Hipervínculo" xfId="1333" builtinId="8" hidden="1"/>
    <cellStyle name="Hipervínculo" xfId="1335" builtinId="8" hidden="1"/>
    <cellStyle name="Hipervínculo" xfId="1337" builtinId="8" hidden="1"/>
    <cellStyle name="Hipervínculo" xfId="1339" builtinId="8" hidden="1"/>
    <cellStyle name="Hipervínculo" xfId="1341" builtinId="8" hidden="1"/>
    <cellStyle name="Hipervínculo" xfId="1343" builtinId="8" hidden="1"/>
    <cellStyle name="Hipervínculo" xfId="1345" builtinId="8" hidden="1"/>
    <cellStyle name="Hipervínculo" xfId="1347" builtinId="8" hidden="1"/>
    <cellStyle name="Hipervínculo" xfId="1349" builtinId="8" hidden="1"/>
    <cellStyle name="Hipervínculo" xfId="1351" builtinId="8" hidden="1"/>
    <cellStyle name="Hipervínculo" xfId="1353" builtinId="8" hidden="1"/>
    <cellStyle name="Hipervínculo" xfId="1355" builtinId="8" hidden="1"/>
    <cellStyle name="Hipervínculo" xfId="1357" builtinId="8" hidden="1"/>
    <cellStyle name="Hipervínculo" xfId="1359" builtinId="8" hidden="1"/>
    <cellStyle name="Hipervínculo" xfId="1361" builtinId="8" hidden="1"/>
    <cellStyle name="Hipervínculo" xfId="1363" builtinId="8" hidden="1"/>
    <cellStyle name="Hipervínculo" xfId="1365" builtinId="8" hidden="1"/>
    <cellStyle name="Hipervínculo" xfId="1367" builtinId="8" hidden="1"/>
    <cellStyle name="Hipervínculo" xfId="1369" builtinId="8" hidden="1"/>
    <cellStyle name="Hipervínculo" xfId="1371" builtinId="8" hidden="1"/>
    <cellStyle name="Hipervínculo" xfId="1373" builtinId="8" hidden="1"/>
    <cellStyle name="Hipervínculo" xfId="1375" builtinId="8" hidden="1"/>
    <cellStyle name="Hipervínculo" xfId="1377" builtinId="8" hidden="1"/>
    <cellStyle name="Hipervínculo" xfId="1379" builtinId="8" hidden="1"/>
    <cellStyle name="Hipervínculo" xfId="1381" builtinId="8" hidden="1"/>
    <cellStyle name="Hipervínculo" xfId="1383" builtinId="8" hidden="1"/>
    <cellStyle name="Hipervínculo" xfId="1385" builtinId="8" hidden="1"/>
    <cellStyle name="Hipervínculo" xfId="1387" builtinId="8" hidden="1"/>
    <cellStyle name="Hipervínculo" xfId="1389" builtinId="8" hidden="1"/>
    <cellStyle name="Hipervínculo" xfId="1391" builtinId="8" hidden="1"/>
    <cellStyle name="Hipervínculo" xfId="1393" builtinId="8" hidden="1"/>
    <cellStyle name="Hipervínculo" xfId="1395" builtinId="8" hidden="1"/>
    <cellStyle name="Hipervínculo" xfId="1397" builtinId="8" hidden="1"/>
    <cellStyle name="Hipervínculo" xfId="1399" builtinId="8" hidden="1"/>
    <cellStyle name="Hipervínculo" xfId="1401" builtinId="8" hidden="1"/>
    <cellStyle name="Hipervínculo" xfId="1403" builtinId="8" hidden="1"/>
    <cellStyle name="Hipervínculo" xfId="1405" builtinId="8" hidden="1"/>
    <cellStyle name="Hipervínculo" xfId="1407" builtinId="8" hidden="1"/>
    <cellStyle name="Hipervínculo" xfId="1409" builtinId="8" hidden="1"/>
    <cellStyle name="Hipervínculo" xfId="1411" builtinId="8" hidden="1"/>
    <cellStyle name="Hipervínculo" xfId="1413" builtinId="8" hidden="1"/>
    <cellStyle name="Hipervínculo" xfId="1415" builtinId="8" hidden="1"/>
    <cellStyle name="Hipervínculo" xfId="1417" builtinId="8" hidden="1"/>
    <cellStyle name="Hipervínculo" xfId="1419" builtinId="8" hidden="1"/>
    <cellStyle name="Hipervínculo" xfId="1421" builtinId="8" hidden="1"/>
    <cellStyle name="Hipervínculo" xfId="1423" builtinId="8" hidden="1"/>
    <cellStyle name="Hipervínculo" xfId="1425" builtinId="8" hidden="1"/>
    <cellStyle name="Hipervínculo" xfId="1427" builtinId="8" hidden="1"/>
    <cellStyle name="Hipervínculo" xfId="1429" builtinId="8" hidden="1"/>
    <cellStyle name="Hipervínculo" xfId="1431" builtinId="8" hidden="1"/>
    <cellStyle name="Hipervínculo" xfId="1433" builtinId="8" hidden="1"/>
    <cellStyle name="Hipervínculo" xfId="1435" builtinId="8" hidden="1"/>
    <cellStyle name="Hipervínculo" xfId="1437" builtinId="8" hidden="1"/>
    <cellStyle name="Hipervínculo" xfId="1439" builtinId="8" hidden="1"/>
    <cellStyle name="Hipervínculo" xfId="1441" builtinId="8" hidden="1"/>
    <cellStyle name="Hipervínculo" xfId="1443" builtinId="8" hidden="1"/>
    <cellStyle name="Hipervínculo" xfId="1445" builtinId="8" hidden="1"/>
    <cellStyle name="Hipervínculo" xfId="1447" builtinId="8" hidden="1"/>
    <cellStyle name="Hipervínculo" xfId="1449" builtinId="8" hidden="1"/>
    <cellStyle name="Hipervínculo" xfId="1451" builtinId="8" hidden="1"/>
    <cellStyle name="Hipervínculo" xfId="1453" builtinId="8" hidden="1"/>
    <cellStyle name="Hipervínculo" xfId="1455" builtinId="8" hidden="1"/>
    <cellStyle name="Hipervínculo" xfId="1457" builtinId="8" hidden="1"/>
    <cellStyle name="Hipervínculo" xfId="1459" builtinId="8" hidden="1"/>
    <cellStyle name="Hipervínculo" xfId="1461" builtinId="8" hidden="1"/>
    <cellStyle name="Hipervínculo" xfId="1463" builtinId="8" hidden="1"/>
    <cellStyle name="Hipervínculo" xfId="1465" builtinId="8" hidden="1"/>
    <cellStyle name="Hipervínculo" xfId="1467" builtinId="8" hidden="1"/>
    <cellStyle name="Hipervínculo" xfId="1469" builtinId="8" hidden="1"/>
    <cellStyle name="Hipervínculo" xfId="1471" builtinId="8" hidden="1"/>
    <cellStyle name="Hipervínculo" xfId="1473" builtinId="8" hidden="1"/>
    <cellStyle name="Hipervínculo" xfId="1475" builtinId="8" hidden="1"/>
    <cellStyle name="Hipervínculo" xfId="1477" builtinId="8" hidden="1"/>
    <cellStyle name="Hipervínculo" xfId="1479" builtinId="8" hidden="1"/>
    <cellStyle name="Hipervínculo" xfId="1481" builtinId="8" hidden="1"/>
    <cellStyle name="Hipervínculo" xfId="1483" builtinId="8" hidden="1"/>
    <cellStyle name="Hipervínculo" xfId="1485" builtinId="8" hidden="1"/>
    <cellStyle name="Hipervínculo" xfId="1487" builtinId="8" hidden="1"/>
    <cellStyle name="Hipervínculo" xfId="1489" builtinId="8" hidden="1"/>
    <cellStyle name="Hipervínculo" xfId="1491" builtinId="8" hidden="1"/>
    <cellStyle name="Hipervínculo" xfId="1493" builtinId="8" hidden="1"/>
    <cellStyle name="Hipervínculo" xfId="1495" builtinId="8" hidden="1"/>
    <cellStyle name="Hipervínculo" xfId="1497" builtinId="8" hidden="1"/>
    <cellStyle name="Hipervínculo" xfId="1499" builtinId="8" hidden="1"/>
    <cellStyle name="Hipervínculo" xfId="1501" builtinId="8" hidden="1"/>
    <cellStyle name="Hipervínculo" xfId="1503" builtinId="8" hidden="1"/>
    <cellStyle name="Hipervínculo" xfId="1505" builtinId="8" hidden="1"/>
    <cellStyle name="Hipervínculo" xfId="1507" builtinId="8" hidden="1"/>
    <cellStyle name="Hipervínculo" xfId="1509" builtinId="8" hidden="1"/>
    <cellStyle name="Hipervínculo" xfId="1511" builtinId="8" hidden="1"/>
    <cellStyle name="Hipervínculo" xfId="1513" builtinId="8" hidden="1"/>
    <cellStyle name="Hipervínculo" xfId="1515" builtinId="8" hidden="1"/>
    <cellStyle name="Hipervínculo" xfId="1517" builtinId="8" hidden="1"/>
    <cellStyle name="Hipervínculo" xfId="1519" builtinId="8" hidden="1"/>
    <cellStyle name="Hipervínculo" xfId="1521" builtinId="8" hidden="1"/>
    <cellStyle name="Hipervínculo" xfId="1523" builtinId="8" hidden="1"/>
    <cellStyle name="Hipervínculo" xfId="1525" builtinId="8" hidden="1"/>
    <cellStyle name="Hipervínculo" xfId="1527" builtinId="8" hidden="1"/>
    <cellStyle name="Hipervínculo" xfId="1529" builtinId="8" hidden="1"/>
    <cellStyle name="Hipervínculo" xfId="1531" builtinId="8" hidden="1"/>
    <cellStyle name="Hipervínculo" xfId="1533" builtinId="8" hidden="1"/>
    <cellStyle name="Hipervínculo" xfId="1535" builtinId="8" hidden="1"/>
    <cellStyle name="Hipervínculo" xfId="1537" builtinId="8" hidden="1"/>
    <cellStyle name="Hipervínculo" xfId="1539" builtinId="8" hidden="1"/>
    <cellStyle name="Hipervínculo" xfId="1541" builtinId="8" hidden="1"/>
    <cellStyle name="Hipervínculo" xfId="1543" builtinId="8" hidden="1"/>
    <cellStyle name="Hipervínculo" xfId="1545" builtinId="8" hidden="1"/>
    <cellStyle name="Hipervínculo" xfId="1547" builtinId="8" hidden="1"/>
    <cellStyle name="Hipervínculo" xfId="1549" builtinId="8" hidden="1"/>
    <cellStyle name="Hipervínculo" xfId="1551" builtinId="8" hidden="1"/>
    <cellStyle name="Hipervínculo" xfId="1553" builtinId="8" hidden="1"/>
    <cellStyle name="Hipervínculo" xfId="1555" builtinId="8" hidden="1"/>
    <cellStyle name="Hipervínculo" xfId="1557" builtinId="8" hidden="1"/>
    <cellStyle name="Hipervínculo" xfId="1559" builtinId="8" hidden="1"/>
    <cellStyle name="Hipervínculo" xfId="1561" builtinId="8" hidden="1"/>
    <cellStyle name="Hipervínculo" xfId="1563" builtinId="8" hidden="1"/>
    <cellStyle name="Hipervínculo" xfId="1565" builtinId="8" hidden="1"/>
    <cellStyle name="Hipervínculo" xfId="1567" builtinId="8" hidden="1"/>
    <cellStyle name="Hipervínculo" xfId="1569" builtinId="8" hidden="1"/>
    <cellStyle name="Hipervínculo" xfId="1571" builtinId="8" hidden="1"/>
    <cellStyle name="Hipervínculo" xfId="1573" builtinId="8" hidden="1"/>
    <cellStyle name="Hipervínculo" xfId="1575" builtinId="8" hidden="1"/>
    <cellStyle name="Hipervínculo" xfId="1577" builtinId="8" hidden="1"/>
    <cellStyle name="Hipervínculo" xfId="1579" builtinId="8" hidden="1"/>
    <cellStyle name="Hipervínculo" xfId="1581" builtinId="8" hidden="1"/>
    <cellStyle name="Hipervínculo" xfId="1583" builtinId="8" hidden="1"/>
    <cellStyle name="Hipervínculo" xfId="1585" builtinId="8" hidden="1"/>
    <cellStyle name="Hipervínculo" xfId="1587" builtinId="8" hidden="1"/>
    <cellStyle name="Hipervínculo" xfId="1589" builtinId="8" hidden="1"/>
    <cellStyle name="Hipervínculo" xfId="1591" builtinId="8" hidden="1"/>
    <cellStyle name="Hipervínculo" xfId="1593" builtinId="8" hidden="1"/>
    <cellStyle name="Hipervínculo" xfId="1595" builtinId="8" hidden="1"/>
    <cellStyle name="Hipervínculo" xfId="1597" builtinId="8" hidden="1"/>
    <cellStyle name="Hipervínculo" xfId="1599" builtinId="8" hidden="1"/>
    <cellStyle name="Hipervínculo" xfId="1601" builtinId="8" hidden="1"/>
    <cellStyle name="Hipervínculo" xfId="1603" builtinId="8" hidden="1"/>
    <cellStyle name="Hipervínculo" xfId="1605" builtinId="8" hidden="1"/>
    <cellStyle name="Hipervínculo" xfId="1607" builtinId="8" hidden="1"/>
    <cellStyle name="Hipervínculo" xfId="1609" builtinId="8" hidden="1"/>
    <cellStyle name="Hipervínculo" xfId="1611" builtinId="8" hidden="1"/>
    <cellStyle name="Hipervínculo" xfId="1613" builtinId="8" hidden="1"/>
    <cellStyle name="Hipervínculo" xfId="1615" builtinId="8" hidden="1"/>
    <cellStyle name="Hipervínculo" xfId="1617" builtinId="8" hidden="1"/>
    <cellStyle name="Hipervínculo" xfId="1619" builtinId="8" hidden="1"/>
    <cellStyle name="Hipervínculo" xfId="1621" builtinId="8" hidden="1"/>
    <cellStyle name="Hipervínculo" xfId="1623" builtinId="8" hidden="1"/>
    <cellStyle name="Hipervínculo" xfId="1625" builtinId="8" hidden="1"/>
    <cellStyle name="Hipervínculo" xfId="1627" builtinId="8" hidden="1"/>
    <cellStyle name="Hipervínculo" xfId="1629" builtinId="8" hidden="1"/>
    <cellStyle name="Hipervínculo" xfId="1631" builtinId="8" hidden="1"/>
    <cellStyle name="Hipervínculo" xfId="1633" builtinId="8" hidden="1"/>
    <cellStyle name="Hipervínculo" xfId="1635" builtinId="8" hidden="1"/>
    <cellStyle name="Hipervínculo" xfId="1637" builtinId="8" hidden="1"/>
    <cellStyle name="Hipervínculo" xfId="1639" builtinId="8" hidden="1"/>
    <cellStyle name="Hipervínculo" xfId="1641" builtinId="8" hidden="1"/>
    <cellStyle name="Hipervínculo" xfId="1643" builtinId="8" hidden="1"/>
    <cellStyle name="Hipervínculo" xfId="1645" builtinId="8" hidden="1"/>
    <cellStyle name="Hipervínculo" xfId="1647" builtinId="8" hidden="1"/>
    <cellStyle name="Hipervínculo" xfId="1649" builtinId="8" hidden="1"/>
    <cellStyle name="Hipervínculo" xfId="1651" builtinId="8" hidden="1"/>
    <cellStyle name="Hipervínculo" xfId="1653" builtinId="8" hidden="1"/>
    <cellStyle name="Hipervínculo" xfId="1655" builtinId="8" hidden="1"/>
    <cellStyle name="Hipervínculo" xfId="1657" builtinId="8" hidden="1"/>
    <cellStyle name="Hipervínculo" xfId="1659" builtinId="8" hidden="1"/>
    <cellStyle name="Hipervínculo" xfId="1661" builtinId="8" hidden="1"/>
    <cellStyle name="Hipervínculo" xfId="1663" builtinId="8" hidden="1"/>
    <cellStyle name="Hipervínculo" xfId="1665" builtinId="8" hidden="1"/>
    <cellStyle name="Hipervínculo" xfId="1667" builtinId="8" hidden="1"/>
    <cellStyle name="Hipervínculo" xfId="1669" builtinId="8" hidden="1"/>
    <cellStyle name="Hipervínculo" xfId="1671" builtinId="8" hidden="1"/>
    <cellStyle name="Hipervínculo" xfId="2608" builtinId="8" hidden="1"/>
    <cellStyle name="Hipervínculo" xfId="2610" builtinId="8" hidden="1"/>
    <cellStyle name="Hipervínculo" xfId="2612" builtinId="8" hidden="1"/>
    <cellStyle name="Hipervínculo" xfId="2614" builtinId="8" hidden="1"/>
    <cellStyle name="Hipervínculo" xfId="2616" builtinId="8" hidden="1"/>
    <cellStyle name="Hipervínculo" xfId="2618" builtinId="8" hidden="1"/>
    <cellStyle name="Hipervínculo" xfId="2620" builtinId="8" hidden="1"/>
    <cellStyle name="Hipervínculo" xfId="2622" builtinId="8" hidden="1"/>
    <cellStyle name="Hipervínculo" xfId="2624" builtinId="8" hidden="1"/>
    <cellStyle name="Hipervínculo" xfId="2626" builtinId="8" hidden="1"/>
    <cellStyle name="Hipervínculo" xfId="2628" builtinId="8" hidden="1"/>
    <cellStyle name="Hipervínculo" xfId="2630" builtinId="8" hidden="1"/>
    <cellStyle name="Hipervínculo" xfId="2632" builtinId="8" hidden="1"/>
    <cellStyle name="Hipervínculo" xfId="2634" builtinId="8" hidden="1"/>
    <cellStyle name="Hipervínculo" xfId="2636" builtinId="8" hidden="1"/>
    <cellStyle name="Hipervínculo" xfId="2638" builtinId="8" hidden="1"/>
    <cellStyle name="Hipervínculo" xfId="2640" builtinId="8" hidden="1"/>
    <cellStyle name="Hipervínculo" xfId="2642" builtinId="8" hidden="1"/>
    <cellStyle name="Hipervínculo" xfId="2644" builtinId="8" hidden="1"/>
    <cellStyle name="Hipervínculo" xfId="2646" builtinId="8" hidden="1"/>
    <cellStyle name="Hipervínculo" xfId="2648" builtinId="8" hidden="1"/>
    <cellStyle name="Hipervínculo" xfId="2650" builtinId="8" hidden="1"/>
    <cellStyle name="Hipervínculo" xfId="2652" builtinId="8" hidden="1"/>
    <cellStyle name="Hipervínculo" xfId="2654" builtinId="8" hidden="1"/>
    <cellStyle name="Hipervínculo" xfId="2656" builtinId="8" hidden="1"/>
    <cellStyle name="Hipervínculo" xfId="2658" builtinId="8" hidden="1"/>
    <cellStyle name="Hipervínculo" xfId="2660" builtinId="8" hidden="1"/>
    <cellStyle name="Hipervínculo" xfId="2662" builtinId="8" hidden="1"/>
    <cellStyle name="Hipervínculo" xfId="2664" builtinId="8" hidden="1"/>
    <cellStyle name="Hipervínculo" xfId="2666" builtinId="8" hidden="1"/>
    <cellStyle name="Hipervínculo" xfId="2668" builtinId="8" hidden="1"/>
    <cellStyle name="Hipervínculo" xfId="2670" builtinId="8" hidden="1"/>
    <cellStyle name="Hipervínculo" xfId="2672" builtinId="8" hidden="1"/>
    <cellStyle name="Hipervínculo" xfId="2674" builtinId="8" hidden="1"/>
    <cellStyle name="Hipervínculo" xfId="2677" builtinId="8" hidden="1"/>
    <cellStyle name="Hipervínculo" xfId="2679" builtinId="8" hidden="1"/>
    <cellStyle name="Hipervínculo" xfId="2681" builtinId="8" hidden="1"/>
    <cellStyle name="Hipervínculo" xfId="2683" builtinId="8" hidden="1"/>
    <cellStyle name="Hipervínculo" xfId="2685" builtinId="8" hidden="1"/>
    <cellStyle name="Hipervínculo" xfId="2687" builtinId="8" hidden="1"/>
    <cellStyle name="Hipervínculo" xfId="2689" builtinId="8" hidden="1"/>
    <cellStyle name="Hipervínculo" xfId="2691" builtinId="8" hidden="1"/>
    <cellStyle name="Hipervínculo" xfId="2693" builtinId="8" hidden="1"/>
    <cellStyle name="Hipervínculo" xfId="2695" builtinId="8" hidden="1"/>
    <cellStyle name="Hipervínculo" xfId="2697" builtinId="8" hidden="1"/>
    <cellStyle name="Hipervínculo" xfId="2699" builtinId="8" hidden="1"/>
    <cellStyle name="Hipervínculo" xfId="2701" builtinId="8" hidden="1"/>
    <cellStyle name="Hipervínculo" xfId="2703" builtinId="8" hidden="1"/>
    <cellStyle name="Hipervínculo" xfId="2705" builtinId="8" hidden="1"/>
    <cellStyle name="Hipervínculo" xfId="2707" builtinId="8" hidden="1"/>
    <cellStyle name="Hipervínculo" xfId="2709" builtinId="8" hidden="1"/>
    <cellStyle name="Hipervínculo" xfId="2711" builtinId="8" hidden="1"/>
    <cellStyle name="Hipervínculo" xfId="2713" builtinId="8" hidden="1"/>
    <cellStyle name="Hipervínculo" xfId="2715" builtinId="8" hidden="1"/>
    <cellStyle name="Hipervínculo" xfId="2717" builtinId="8" hidden="1"/>
    <cellStyle name="Hipervínculo" xfId="2719" builtinId="8" hidden="1"/>
    <cellStyle name="Hipervínculo" xfId="2721" builtinId="8" hidden="1"/>
    <cellStyle name="Hipervínculo" xfId="2723" builtinId="8" hidden="1"/>
    <cellStyle name="Hipervínculo" xfId="2725" builtinId="8" hidden="1"/>
    <cellStyle name="Hipervínculo" xfId="2727" builtinId="8" hidden="1"/>
    <cellStyle name="Hipervínculo" xfId="2729" builtinId="8" hidden="1"/>
    <cellStyle name="Hipervínculo" xfId="2731" builtinId="8" hidden="1"/>
    <cellStyle name="Hipervínculo" xfId="2733" builtinId="8" hidden="1"/>
    <cellStyle name="Hipervínculo" xfId="2735" builtinId="8" hidden="1"/>
    <cellStyle name="Hipervínculo" xfId="2737" builtinId="8" hidden="1"/>
    <cellStyle name="Hipervínculo" xfId="2739" builtinId="8" hidden="1"/>
    <cellStyle name="Hipervínculo" xfId="2741" builtinId="8" hidden="1"/>
    <cellStyle name="Hipervínculo" xfId="2743" builtinId="8" hidden="1"/>
    <cellStyle name="Hipervínculo" xfId="2745" builtinId="8" hidden="1"/>
    <cellStyle name="Hipervínculo" xfId="2747" builtinId="8" hidden="1"/>
    <cellStyle name="Hipervínculo" xfId="2749" builtinId="8" hidden="1"/>
    <cellStyle name="Hipervínculo" xfId="2751" builtinId="8" hidden="1"/>
    <cellStyle name="Hipervínculo" xfId="2753" builtinId="8" hidden="1"/>
    <cellStyle name="Hipervínculo" xfId="2755" builtinId="8" hidden="1"/>
    <cellStyle name="Hipervínculo" xfId="2757" builtinId="8" hidden="1"/>
    <cellStyle name="Hipervínculo" xfId="2759" builtinId="8" hidden="1"/>
    <cellStyle name="Hipervínculo" xfId="2761" builtinId="8" hidden="1"/>
    <cellStyle name="Hipervínculo" xfId="2763" builtinId="8" hidden="1"/>
    <cellStyle name="Hipervínculo" xfId="2765" builtinId="8" hidden="1"/>
    <cellStyle name="Hipervínculo" xfId="2767" builtinId="8" hidden="1"/>
    <cellStyle name="Hipervínculo" xfId="2769" builtinId="8" hidden="1"/>
    <cellStyle name="Hipervínculo" xfId="2771" builtinId="8" hidden="1"/>
    <cellStyle name="Hipervínculo" xfId="2773" builtinId="8" hidden="1"/>
    <cellStyle name="Hipervínculo" xfId="2775" builtinId="8" hidden="1"/>
    <cellStyle name="Hipervínculo" xfId="2777" builtinId="8" hidden="1"/>
    <cellStyle name="Hipervínculo" xfId="2779" builtinId="8" hidden="1"/>
    <cellStyle name="Hipervínculo" xfId="2781" builtinId="8" hidden="1"/>
    <cellStyle name="Hipervínculo" xfId="2783" builtinId="8" hidden="1"/>
    <cellStyle name="Hipervínculo" xfId="2785" builtinId="8" hidden="1"/>
    <cellStyle name="Hipervínculo" xfId="2787" builtinId="8" hidden="1"/>
    <cellStyle name="Hipervínculo" xfId="2789" builtinId="8" hidden="1"/>
    <cellStyle name="Hipervínculo" xfId="2791" builtinId="8" hidden="1"/>
    <cellStyle name="Hipervínculo" xfId="2793" builtinId="8" hidden="1"/>
    <cellStyle name="Hipervínculo" xfId="2795" builtinId="8" hidden="1"/>
    <cellStyle name="Hipervínculo" xfId="2797" builtinId="8" hidden="1"/>
    <cellStyle name="Hipervínculo" xfId="2799" builtinId="8" hidden="1"/>
    <cellStyle name="Hipervínculo" xfId="2801" builtinId="8" hidden="1"/>
    <cellStyle name="Hipervínculo" xfId="2803" builtinId="8" hidden="1"/>
    <cellStyle name="Hipervínculo" xfId="2805" builtinId="8" hidden="1"/>
    <cellStyle name="Hipervínculo" xfId="2807" builtinId="8" hidden="1"/>
    <cellStyle name="Hipervínculo" xfId="2809" builtinId="8" hidden="1"/>
    <cellStyle name="Hipervínculo" xfId="2811" builtinId="8" hidden="1"/>
    <cellStyle name="Hipervínculo" xfId="2813" builtinId="8" hidden="1"/>
    <cellStyle name="Hipervínculo" xfId="2815" builtinId="8" hidden="1"/>
    <cellStyle name="Hipervínculo" xfId="2817" builtinId="8" hidden="1"/>
    <cellStyle name="Hipervínculo" xfId="2819" builtinId="8" hidden="1"/>
    <cellStyle name="Hipervínculo" xfId="2821" builtinId="8" hidden="1"/>
    <cellStyle name="Hipervínculo" xfId="2823" builtinId="8" hidden="1"/>
    <cellStyle name="Hipervínculo" xfId="2825" builtinId="8" hidden="1"/>
    <cellStyle name="Hipervínculo" xfId="2827" builtinId="8" hidden="1"/>
    <cellStyle name="Hipervínculo" xfId="2829" builtinId="8" hidden="1"/>
    <cellStyle name="Hipervínculo" xfId="2831" builtinId="8" hidden="1"/>
    <cellStyle name="Hipervínculo" xfId="2833" builtinId="8" hidden="1"/>
    <cellStyle name="Hipervínculo" xfId="2835" builtinId="8" hidden="1"/>
    <cellStyle name="Hipervínculo" xfId="2837" builtinId="8" hidden="1"/>
    <cellStyle name="Hipervínculo" xfId="2839" builtinId="8" hidden="1"/>
    <cellStyle name="Hipervínculo" xfId="2841" builtinId="8" hidden="1"/>
    <cellStyle name="Hipervínculo" xfId="2843" builtinId="8" hidden="1"/>
    <cellStyle name="Hipervínculo" xfId="2845" builtinId="8" hidden="1"/>
    <cellStyle name="Hipervínculo" xfId="2847" builtinId="8" hidden="1"/>
    <cellStyle name="Hipervínculo" xfId="2849" builtinId="8" hidden="1"/>
    <cellStyle name="Hipervínculo" xfId="2851" builtinId="8" hidden="1"/>
    <cellStyle name="Hipervínculo" xfId="2853" builtinId="8" hidden="1"/>
    <cellStyle name="Hipervínculo" xfId="2855" builtinId="8" hidden="1"/>
    <cellStyle name="Hipervínculo" xfId="2857" builtinId="8" hidden="1"/>
    <cellStyle name="Hipervínculo" xfId="2859" builtinId="8" hidden="1"/>
    <cellStyle name="Hipervínculo" xfId="2861" builtinId="8" hidden="1"/>
    <cellStyle name="Hipervínculo" xfId="2863" builtinId="8" hidden="1"/>
    <cellStyle name="Hipervínculo" xfId="2865" builtinId="8" hidden="1"/>
    <cellStyle name="Hipervínculo" xfId="2867" builtinId="8" hidden="1"/>
    <cellStyle name="Hipervínculo" xfId="2869" builtinId="8" hidden="1"/>
    <cellStyle name="Hipervínculo" xfId="2871" builtinId="8" hidden="1"/>
    <cellStyle name="Hipervínculo" xfId="2873" builtinId="8" hidden="1"/>
    <cellStyle name="Hipervínculo" xfId="2875" builtinId="8" hidden="1"/>
    <cellStyle name="Hipervínculo" xfId="2877" builtinId="8" hidden="1"/>
    <cellStyle name="Hipervínculo" xfId="2879" builtinId="8" hidden="1"/>
    <cellStyle name="Hipervínculo" xfId="2881" builtinId="8" hidden="1"/>
    <cellStyle name="Hipervínculo" xfId="2883" builtinId="8" hidden="1"/>
    <cellStyle name="Hipervínculo" xfId="2885" builtinId="8" hidden="1"/>
    <cellStyle name="Hipervínculo" xfId="2887" builtinId="8" hidden="1"/>
    <cellStyle name="Hipervínculo" xfId="2889" builtinId="8" hidden="1"/>
    <cellStyle name="Hipervínculo" xfId="2891" builtinId="8" hidden="1"/>
    <cellStyle name="Hipervínculo" xfId="2893" builtinId="8" hidden="1"/>
    <cellStyle name="Hipervínculo" xfId="2895" builtinId="8" hidden="1"/>
    <cellStyle name="Hipervínculo" xfId="2897" builtinId="8" hidden="1"/>
    <cellStyle name="Hipervínculo" xfId="2899" builtinId="8" hidden="1"/>
    <cellStyle name="Hipervínculo" xfId="2901" builtinId="8" hidden="1"/>
    <cellStyle name="Hipervínculo" xfId="2903" builtinId="8" hidden="1"/>
    <cellStyle name="Hipervínculo" xfId="2905" builtinId="8" hidden="1"/>
    <cellStyle name="Hipervínculo" xfId="2907" builtinId="8" hidden="1"/>
    <cellStyle name="Hipervínculo" xfId="2909" builtinId="8" hidden="1"/>
    <cellStyle name="Hipervínculo" xfId="2911" builtinId="8" hidden="1"/>
    <cellStyle name="Hipervínculo" xfId="2913" builtinId="8" hidden="1"/>
    <cellStyle name="Hipervínculo" xfId="2915" builtinId="8" hidden="1"/>
    <cellStyle name="Hipervínculo" xfId="2917" builtinId="8" hidden="1"/>
    <cellStyle name="Hipervínculo" xfId="2919" builtinId="8" hidden="1"/>
    <cellStyle name="Hipervínculo" xfId="2921" builtinId="8" hidden="1"/>
    <cellStyle name="Hipervínculo" xfId="2923" builtinId="8" hidden="1"/>
    <cellStyle name="Hipervínculo" xfId="2925" builtinId="8" hidden="1"/>
    <cellStyle name="Hipervínculo" xfId="2927" builtinId="8" hidden="1"/>
    <cellStyle name="Hipervínculo" xfId="2929" builtinId="8" hidden="1"/>
    <cellStyle name="Hipervínculo" xfId="2931" builtinId="8" hidden="1"/>
    <cellStyle name="Hipervínculo" xfId="2933" builtinId="8" hidden="1"/>
    <cellStyle name="Hipervínculo" xfId="2935" builtinId="8" hidden="1"/>
    <cellStyle name="Hipervínculo" xfId="2937" builtinId="8" hidden="1"/>
    <cellStyle name="Hipervínculo" xfId="2939" builtinId="8" hidden="1"/>
    <cellStyle name="Hipervínculo" xfId="2941" builtinId="8" hidden="1"/>
    <cellStyle name="Hipervínculo" xfId="2943" builtinId="8" hidden="1"/>
    <cellStyle name="Hipervínculo" xfId="2945" builtinId="8" hidden="1"/>
    <cellStyle name="Hipervínculo" xfId="2947" builtinId="8" hidden="1"/>
    <cellStyle name="Hipervínculo" xfId="2949" builtinId="8" hidden="1"/>
    <cellStyle name="Hipervínculo" xfId="2951" builtinId="8" hidden="1"/>
    <cellStyle name="Hipervínculo" xfId="2953" builtinId="8" hidden="1"/>
    <cellStyle name="Hipervínculo" xfId="2955" builtinId="8" hidden="1"/>
    <cellStyle name="Hipervínculo" xfId="2957" builtinId="8" hidden="1"/>
    <cellStyle name="Hipervínculo" xfId="2959" builtinId="8" hidden="1"/>
    <cellStyle name="Hipervínculo" xfId="2961" builtinId="8" hidden="1"/>
    <cellStyle name="Hipervínculo" xfId="2963" builtinId="8" hidden="1"/>
    <cellStyle name="Hipervínculo" xfId="2965" builtinId="8" hidden="1"/>
    <cellStyle name="Hipervínculo" xfId="2967" builtinId="8" hidden="1"/>
    <cellStyle name="Hipervínculo" xfId="2969" builtinId="8" hidden="1"/>
    <cellStyle name="Hipervínculo" xfId="2971" builtinId="8" hidden="1"/>
    <cellStyle name="Hipervínculo" xfId="2973" builtinId="8" hidden="1"/>
    <cellStyle name="Hipervínculo" xfId="2975" builtinId="8" hidden="1"/>
    <cellStyle name="Hipervínculo" xfId="2977" builtinId="8" hidden="1"/>
    <cellStyle name="Hipervínculo" xfId="2979" builtinId="8" hidden="1"/>
    <cellStyle name="Hipervínculo" xfId="2981" builtinId="8" hidden="1"/>
    <cellStyle name="Hipervínculo" xfId="2983" builtinId="8" hidden="1"/>
    <cellStyle name="Hipervínculo" xfId="2985" builtinId="8" hidden="1"/>
    <cellStyle name="Hipervínculo" xfId="2987" builtinId="8" hidden="1"/>
    <cellStyle name="Hipervínculo" xfId="2989" builtinId="8" hidden="1"/>
    <cellStyle name="Hipervínculo" xfId="2991" builtinId="8" hidden="1"/>
    <cellStyle name="Hipervínculo" xfId="2993" builtinId="8" hidden="1"/>
    <cellStyle name="Hipervínculo" xfId="2995" builtinId="8" hidden="1"/>
    <cellStyle name="Hipervínculo" xfId="2997" builtinId="8" hidden="1"/>
    <cellStyle name="Hipervínculo" xfId="2999" builtinId="8" hidden="1"/>
    <cellStyle name="Hipervínculo" xfId="3001" builtinId="8" hidden="1"/>
    <cellStyle name="Hipervínculo" xfId="3003" builtinId="8" hidden="1"/>
    <cellStyle name="Hipervínculo" xfId="3005" builtinId="8" hidden="1"/>
    <cellStyle name="Hipervínculo" xfId="3007" builtinId="8" hidden="1"/>
    <cellStyle name="Hipervínculo" xfId="3009" builtinId="8" hidden="1"/>
    <cellStyle name="Hipervínculo" xfId="3011" builtinId="8" hidden="1"/>
    <cellStyle name="Hipervínculo" xfId="3013" builtinId="8" hidden="1"/>
    <cellStyle name="Hipervínculo" xfId="3015" builtinId="8" hidden="1"/>
    <cellStyle name="Hipervínculo" xfId="3017" builtinId="8" hidden="1"/>
    <cellStyle name="Hipervínculo" xfId="3019" builtinId="8" hidden="1"/>
    <cellStyle name="Hipervínculo" xfId="3021" builtinId="8" hidden="1"/>
    <cellStyle name="Hipervínculo" xfId="3023" builtinId="8" hidden="1"/>
    <cellStyle name="Hipervínculo" xfId="3025" builtinId="8" hidden="1"/>
    <cellStyle name="Hipervínculo" xfId="3027" builtinId="8" hidden="1"/>
    <cellStyle name="Hipervínculo" xfId="3029" builtinId="8" hidden="1"/>
    <cellStyle name="Hipervínculo" xfId="3031" builtinId="8" hidden="1"/>
    <cellStyle name="Hipervínculo" xfId="3033" builtinId="8" hidden="1"/>
    <cellStyle name="Hipervínculo" xfId="3035" builtinId="8" hidden="1"/>
    <cellStyle name="Hipervínculo" xfId="3037" builtinId="8" hidden="1"/>
    <cellStyle name="Hipervínculo" xfId="3039" builtinId="8" hidden="1"/>
    <cellStyle name="Hipervínculo" xfId="3041" builtinId="8" hidden="1"/>
    <cellStyle name="Hipervínculo" xfId="3043" builtinId="8" hidden="1"/>
    <cellStyle name="Hipervínculo" xfId="3045" builtinId="8" hidden="1"/>
    <cellStyle name="Hipervínculo" xfId="3047" builtinId="8" hidden="1"/>
    <cellStyle name="Hipervínculo" xfId="3049" builtinId="8" hidden="1"/>
    <cellStyle name="Hipervínculo" xfId="3051" builtinId="8" hidden="1"/>
    <cellStyle name="Hipervínculo" xfId="3053" builtinId="8" hidden="1"/>
    <cellStyle name="Hipervínculo" xfId="3055" builtinId="8" hidden="1"/>
    <cellStyle name="Hipervínculo" xfId="3057" builtinId="8" hidden="1"/>
    <cellStyle name="Hipervínculo" xfId="3059" builtinId="8" hidden="1"/>
    <cellStyle name="Hipervínculo" xfId="3061" builtinId="8" hidden="1"/>
    <cellStyle name="Hipervínculo" xfId="3063" builtinId="8" hidden="1"/>
    <cellStyle name="Hipervínculo" xfId="3065" builtinId="8" hidden="1"/>
    <cellStyle name="Hipervínculo" xfId="3067" builtinId="8" hidden="1"/>
    <cellStyle name="Hipervínculo" xfId="3069" builtinId="8" hidden="1"/>
    <cellStyle name="Hipervínculo" xfId="3071" builtinId="8" hidden="1"/>
    <cellStyle name="Hipervínculo" xfId="3073" builtinId="8" hidden="1"/>
    <cellStyle name="Hipervínculo" xfId="3075" builtinId="8" hidden="1"/>
    <cellStyle name="Hipervínculo" xfId="3077" builtinId="8" hidden="1"/>
    <cellStyle name="Hipervínculo" xfId="3079" builtinId="8" hidden="1"/>
    <cellStyle name="Hipervínculo" xfId="3081" builtinId="8" hidden="1"/>
    <cellStyle name="Hipervínculo" xfId="3083" builtinId="8" hidden="1"/>
    <cellStyle name="Hipervínculo" xfId="3085" builtinId="8" hidden="1"/>
    <cellStyle name="Hipervínculo" xfId="3087" builtinId="8" hidden="1"/>
    <cellStyle name="Hipervínculo" xfId="3089" builtinId="8" hidden="1"/>
    <cellStyle name="Hipervínculo" xfId="3091" builtinId="8" hidden="1"/>
    <cellStyle name="Hipervínculo" xfId="3093" builtinId="8" hidden="1"/>
    <cellStyle name="Hipervínculo" xfId="3095" builtinId="8" hidden="1"/>
    <cellStyle name="Hipervínculo" xfId="3097" builtinId="8" hidden="1"/>
    <cellStyle name="Hipervínculo" xfId="3099" builtinId="8" hidden="1"/>
    <cellStyle name="Hipervínculo" xfId="3101" builtinId="8" hidden="1"/>
    <cellStyle name="Hipervínculo" xfId="3103" builtinId="8" hidden="1"/>
    <cellStyle name="Hipervínculo" xfId="3105" builtinId="8" hidden="1"/>
    <cellStyle name="Hipervínculo" xfId="3107" builtinId="8" hidden="1"/>
    <cellStyle name="Hipervínculo" xfId="3109" builtinId="8" hidden="1"/>
    <cellStyle name="Hipervínculo" xfId="3111" builtinId="8" hidden="1"/>
    <cellStyle name="Hipervínculo" xfId="3113" builtinId="8" hidden="1"/>
    <cellStyle name="Hipervínculo" xfId="3115" builtinId="8" hidden="1"/>
    <cellStyle name="Hipervínculo" xfId="3117" builtinId="8" hidden="1"/>
    <cellStyle name="Hipervínculo" xfId="3119" builtinId="8" hidden="1"/>
    <cellStyle name="Hipervínculo" xfId="3121" builtinId="8" hidden="1"/>
    <cellStyle name="Hipervínculo" xfId="3123" builtinId="8" hidden="1"/>
    <cellStyle name="Hipervínculo" xfId="3125" builtinId="8" hidden="1"/>
    <cellStyle name="Hipervínculo" xfId="3127" builtinId="8" hidden="1"/>
    <cellStyle name="Hipervínculo" xfId="3129" builtinId="8" hidden="1"/>
    <cellStyle name="Hipervínculo" xfId="3131" builtinId="8" hidden="1"/>
    <cellStyle name="Hipervínculo" xfId="3133" builtinId="8" hidden="1"/>
    <cellStyle name="Hipervínculo" xfId="3135" builtinId="8" hidden="1"/>
    <cellStyle name="Hipervínculo" xfId="3137" builtinId="8" hidden="1"/>
    <cellStyle name="Hipervínculo" xfId="3139" builtinId="8" hidden="1"/>
    <cellStyle name="Hipervínculo" xfId="3141" builtinId="8" hidden="1"/>
    <cellStyle name="Hipervínculo" xfId="3143" builtinId="8" hidden="1"/>
    <cellStyle name="Hipervínculo" xfId="3145" builtinId="8" hidden="1"/>
    <cellStyle name="Hipervínculo" xfId="3147" builtinId="8" hidden="1"/>
    <cellStyle name="Hipervínculo" xfId="3149" builtinId="8" hidden="1"/>
    <cellStyle name="Hipervínculo" xfId="3151" builtinId="8" hidden="1"/>
    <cellStyle name="Hipervínculo" xfId="3153" builtinId="8" hidden="1"/>
    <cellStyle name="Hipervínculo" xfId="3155" builtinId="8" hidden="1"/>
    <cellStyle name="Hipervínculo" xfId="3157" builtinId="8" hidden="1"/>
    <cellStyle name="Hipervínculo" xfId="3159" builtinId="8" hidden="1"/>
    <cellStyle name="Hipervínculo" xfId="3161" builtinId="8" hidden="1"/>
    <cellStyle name="Hipervínculo" xfId="3163" builtinId="8" hidden="1"/>
    <cellStyle name="Hipervínculo" xfId="3165" builtinId="8" hidden="1"/>
    <cellStyle name="Hipervínculo" xfId="3167" builtinId="8" hidden="1"/>
    <cellStyle name="Hipervínculo" xfId="3169" builtinId="8" hidden="1"/>
    <cellStyle name="Hipervínculo" xfId="3171" builtinId="8" hidden="1"/>
    <cellStyle name="Hipervínculo" xfId="3173" builtinId="8" hidden="1"/>
    <cellStyle name="Hipervínculo" xfId="3175" builtinId="8" hidden="1"/>
    <cellStyle name="Hipervínculo" xfId="3177" builtinId="8" hidden="1"/>
    <cellStyle name="Hipervínculo" xfId="3179" builtinId="8" hidden="1"/>
    <cellStyle name="Hipervínculo" xfId="3181" builtinId="8" hidden="1"/>
    <cellStyle name="Hipervínculo" xfId="3183" builtinId="8" hidden="1"/>
    <cellStyle name="Hipervínculo" xfId="3185" builtinId="8" hidden="1"/>
    <cellStyle name="Hipervínculo" xfId="3187" builtinId="8" hidden="1"/>
    <cellStyle name="Hipervínculo" xfId="3189" builtinId="8" hidden="1"/>
    <cellStyle name="Hipervínculo" xfId="3191" builtinId="8" hidden="1"/>
    <cellStyle name="Hipervínculo" xfId="3193" builtinId="8" hidden="1"/>
    <cellStyle name="Hipervínculo" xfId="3195" builtinId="8" hidden="1"/>
    <cellStyle name="Hipervínculo" xfId="3197" builtinId="8" hidden="1"/>
    <cellStyle name="Hipervínculo" xfId="3199" builtinId="8" hidden="1"/>
    <cellStyle name="Hipervínculo" xfId="3201" builtinId="8" hidden="1"/>
    <cellStyle name="Hipervínculo" xfId="3203" builtinId="8" hidden="1"/>
    <cellStyle name="Hipervínculo" xfId="3205" builtinId="8" hidden="1"/>
    <cellStyle name="Hipervínculo" xfId="3207" builtinId="8" hidden="1"/>
    <cellStyle name="Hipervínculo" xfId="3209" builtinId="8" hidden="1"/>
    <cellStyle name="Hipervínculo" xfId="3211" builtinId="8" hidden="1"/>
    <cellStyle name="Hipervínculo" xfId="3213" builtinId="8" hidden="1"/>
    <cellStyle name="Hipervínculo" xfId="3216" builtinId="8" hidden="1"/>
    <cellStyle name="Hipervínculo" xfId="3218" builtinId="8" hidden="1"/>
    <cellStyle name="Hipervínculo" xfId="3220" builtinId="8" hidden="1"/>
    <cellStyle name="Hipervínculo" xfId="3222" builtinId="8" hidden="1"/>
    <cellStyle name="Hipervínculo" xfId="3224" builtinId="8" hidden="1"/>
    <cellStyle name="Hipervínculo" xfId="3226" builtinId="8" hidden="1"/>
    <cellStyle name="Hipervínculo" xfId="3228" builtinId="8" hidden="1"/>
    <cellStyle name="Hipervínculo" xfId="3230" builtinId="8" hidden="1"/>
    <cellStyle name="Hipervínculo" xfId="3232" builtinId="8" hidden="1"/>
    <cellStyle name="Hipervínculo" xfId="3234" builtinId="8" hidden="1"/>
    <cellStyle name="Hipervínculo" xfId="3236" builtinId="8" hidden="1"/>
    <cellStyle name="Hipervínculo" xfId="3238" builtinId="8" hidden="1"/>
    <cellStyle name="Hipervínculo" xfId="3240" builtinId="8" hidden="1"/>
    <cellStyle name="Hipervínculo" xfId="3242" builtinId="8" hidden="1"/>
    <cellStyle name="Hipervínculo" xfId="3244" builtinId="8" hidden="1"/>
    <cellStyle name="Hipervínculo" xfId="3246" builtinId="8" hidden="1"/>
    <cellStyle name="Hipervínculo" xfId="3248" builtinId="8" hidden="1"/>
    <cellStyle name="Hipervínculo" xfId="3250" builtinId="8" hidden="1"/>
    <cellStyle name="Hipervínculo" xfId="3252" builtinId="8" hidden="1"/>
    <cellStyle name="Hipervínculo" xfId="3254" builtinId="8" hidden="1"/>
    <cellStyle name="Hipervínculo" xfId="3256" builtinId="8" hidden="1"/>
    <cellStyle name="Hipervínculo" xfId="3258" builtinId="8" hidden="1"/>
    <cellStyle name="Hipervínculo" xfId="3260" builtinId="8" hidden="1"/>
    <cellStyle name="Hipervínculo" xfId="3262" builtinId="8" hidden="1"/>
    <cellStyle name="Hipervínculo" xfId="3264" builtinId="8" hidden="1"/>
    <cellStyle name="Hipervínculo" xfId="3266" builtinId="8" hidden="1"/>
    <cellStyle name="Hipervínculo" xfId="3268" builtinId="8" hidden="1"/>
    <cellStyle name="Hipervínculo" xfId="3270" builtinId="8" hidden="1"/>
    <cellStyle name="Hipervínculo" xfId="3272" builtinId="8" hidden="1"/>
    <cellStyle name="Hipervínculo" xfId="3274" builtinId="8" hidden="1"/>
    <cellStyle name="Hipervínculo" xfId="3276" builtinId="8" hidden="1"/>
    <cellStyle name="Hipervínculo" xfId="3278" builtinId="8" hidden="1"/>
    <cellStyle name="Hipervínculo" xfId="3280" builtinId="8" hidden="1"/>
    <cellStyle name="Hipervínculo" xfId="3282" builtinId="8" hidden="1"/>
    <cellStyle name="Hipervínculo" xfId="3284" builtinId="8" hidden="1"/>
    <cellStyle name="Hipervínculo" xfId="3286" builtinId="8" hidden="1"/>
    <cellStyle name="Hipervínculo" xfId="3288" builtinId="8" hidden="1"/>
    <cellStyle name="Hipervínculo" xfId="3290" builtinId="8" hidden="1"/>
    <cellStyle name="Hipervínculo" xfId="3292" builtinId="8" hidden="1"/>
    <cellStyle name="Hipervínculo" xfId="3294" builtinId="8" hidden="1"/>
    <cellStyle name="Hipervínculo" xfId="3296" builtinId="8" hidden="1"/>
    <cellStyle name="Hipervínculo" xfId="3298" builtinId="8" hidden="1"/>
    <cellStyle name="Hipervínculo" xfId="3300" builtinId="8" hidden="1"/>
    <cellStyle name="Hipervínculo" xfId="3302" builtinId="8" hidden="1"/>
    <cellStyle name="Hipervínculo" xfId="3304" builtinId="8" hidden="1"/>
    <cellStyle name="Hipervínculo" xfId="3306" builtinId="8" hidden="1"/>
    <cellStyle name="Hipervínculo" xfId="3308" builtinId="8" hidden="1"/>
    <cellStyle name="Hipervínculo" xfId="3310" builtinId="8" hidden="1"/>
    <cellStyle name="Hipervínculo" xfId="3312" builtinId="8" hidden="1"/>
    <cellStyle name="Hipervínculo" xfId="3314" builtinId="8" hidden="1"/>
    <cellStyle name="Hipervínculo" xfId="3316" builtinId="8" hidden="1"/>
    <cellStyle name="Hipervínculo" xfId="3318" builtinId="8" hidden="1"/>
    <cellStyle name="Hipervínculo" xfId="3320" builtinId="8" hidden="1"/>
    <cellStyle name="Hipervínculo" xfId="3322" builtinId="8" hidden="1"/>
    <cellStyle name="Hipervínculo" xfId="3324" builtinId="8" hidden="1"/>
    <cellStyle name="Hipervínculo" xfId="3326" builtinId="8" hidden="1"/>
    <cellStyle name="Hipervínculo" xfId="3328" builtinId="8" hidden="1"/>
    <cellStyle name="Hipervínculo" xfId="3330" builtinId="8" hidden="1"/>
    <cellStyle name="Hipervínculo" xfId="3332" builtinId="8" hidden="1"/>
    <cellStyle name="Hipervínculo" xfId="3334" builtinId="8" hidden="1"/>
    <cellStyle name="Hipervínculo" xfId="3336" builtinId="8" hidden="1"/>
    <cellStyle name="Hipervínculo" xfId="3338" builtinId="8" hidden="1"/>
    <cellStyle name="Hipervínculo" xfId="3340" builtinId="8" hidden="1"/>
    <cellStyle name="Hipervínculo" xfId="3342" builtinId="8" hidden="1"/>
    <cellStyle name="Hipervínculo" xfId="3344" builtinId="8" hidden="1"/>
    <cellStyle name="Hipervínculo" xfId="3346" builtinId="8" hidden="1"/>
    <cellStyle name="Hipervínculo" xfId="3348" builtinId="8" hidden="1"/>
    <cellStyle name="Hipervínculo" xfId="3350" builtinId="8" hidden="1"/>
    <cellStyle name="Hipervínculo" xfId="3352" builtinId="8" hidden="1"/>
    <cellStyle name="Hipervínculo" xfId="3354" builtinId="8" hidden="1"/>
    <cellStyle name="Hipervínculo" xfId="3356" builtinId="8" hidden="1"/>
    <cellStyle name="Hipervínculo" xfId="3358" builtinId="8" hidden="1"/>
    <cellStyle name="Hipervínculo" xfId="3360" builtinId="8" hidden="1"/>
    <cellStyle name="Hipervínculo" xfId="3362" builtinId="8" hidden="1"/>
    <cellStyle name="Hipervínculo" xfId="3364" builtinId="8" hidden="1"/>
    <cellStyle name="Hipervínculo" xfId="3366" builtinId="8" hidden="1"/>
    <cellStyle name="Hipervínculo" xfId="3368" builtinId="8" hidden="1"/>
    <cellStyle name="Hipervínculo" xfId="3370" builtinId="8" hidden="1"/>
    <cellStyle name="Hipervínculo" xfId="3372" builtinId="8" hidden="1"/>
    <cellStyle name="Hipervínculo" xfId="3374" builtinId="8" hidden="1"/>
    <cellStyle name="Hipervínculo" xfId="3376" builtinId="8" hidden="1"/>
    <cellStyle name="Hipervínculo" xfId="3378" builtinId="8" hidden="1"/>
    <cellStyle name="Hipervínculo" xfId="3380" builtinId="8" hidden="1"/>
    <cellStyle name="Hipervínculo" xfId="3382" builtinId="8" hidden="1"/>
    <cellStyle name="Hipervínculo" xfId="3384" builtinId="8" hidden="1"/>
    <cellStyle name="Hipervínculo" xfId="3386" builtinId="8" hidden="1"/>
    <cellStyle name="Hipervínculo" xfId="3388" builtinId="8" hidden="1"/>
    <cellStyle name="Hipervínculo" xfId="3390" builtinId="8" hidden="1"/>
    <cellStyle name="Hipervínculo" xfId="3392" builtinId="8" hidden="1"/>
    <cellStyle name="Hipervínculo" xfId="3394" builtinId="8" hidden="1"/>
    <cellStyle name="Hipervínculo" xfId="3396" builtinId="8" hidden="1"/>
    <cellStyle name="Hipervínculo" xfId="3398" builtinId="8" hidden="1"/>
    <cellStyle name="Hipervínculo" xfId="3400" builtinId="8" hidden="1"/>
    <cellStyle name="Hipervínculo" xfId="3402" builtinId="8" hidden="1"/>
    <cellStyle name="Hipervínculo" xfId="3404" builtinId="8" hidden="1"/>
    <cellStyle name="Hipervínculo" xfId="3406" builtinId="8" hidden="1"/>
    <cellStyle name="Hipervínculo" xfId="3408" builtinId="8" hidden="1"/>
    <cellStyle name="Hipervínculo" xfId="3410" builtinId="8" hidden="1"/>
    <cellStyle name="Hipervínculo" xfId="3412" builtinId="8" hidden="1"/>
    <cellStyle name="Hipervínculo" xfId="3414" builtinId="8" hidden="1"/>
    <cellStyle name="Hipervínculo" xfId="3416" builtinId="8" hidden="1"/>
    <cellStyle name="Hipervínculo" xfId="3418" builtinId="8" hidden="1"/>
    <cellStyle name="Hipervínculo" xfId="3420" builtinId="8" hidden="1"/>
    <cellStyle name="Hipervínculo" xfId="3422" builtinId="8" hidden="1"/>
    <cellStyle name="Hipervínculo" xfId="3424" builtinId="8" hidden="1"/>
    <cellStyle name="Hipervínculo" xfId="3426" builtinId="8" hidden="1"/>
    <cellStyle name="Hipervínculo" xfId="3428" builtinId="8" hidden="1"/>
    <cellStyle name="Hipervínculo" xfId="3430" builtinId="8" hidden="1"/>
    <cellStyle name="Hipervínculo" xfId="3432" builtinId="8" hidden="1"/>
    <cellStyle name="Hipervínculo" xfId="3434" builtinId="8" hidden="1"/>
    <cellStyle name="Hipervínculo" xfId="3436" builtinId="8" hidden="1"/>
    <cellStyle name="Hipervínculo" xfId="3438" builtinId="8" hidden="1"/>
    <cellStyle name="Hipervínculo" xfId="3440" builtinId="8" hidden="1"/>
    <cellStyle name="Hipervínculo" xfId="3442" builtinId="8" hidden="1"/>
    <cellStyle name="Hipervínculo" xfId="3444" builtinId="8" hidden="1"/>
    <cellStyle name="Hipervínculo" xfId="3446" builtinId="8" hidden="1"/>
    <cellStyle name="Hipervínculo" xfId="3448" builtinId="8" hidden="1"/>
    <cellStyle name="Hipervínculo" xfId="3450" builtinId="8" hidden="1"/>
    <cellStyle name="Hipervínculo" xfId="3452" builtinId="8" hidden="1"/>
    <cellStyle name="Hipervínculo" xfId="3454" builtinId="8" hidden="1"/>
    <cellStyle name="Hipervínculo" xfId="3456" builtinId="8" hidden="1"/>
    <cellStyle name="Hipervínculo" xfId="3458" builtinId="8" hidden="1"/>
    <cellStyle name="Hipervínculo" xfId="3460" builtinId="8" hidden="1"/>
    <cellStyle name="Hipervínculo" xfId="3462" builtinId="8" hidden="1"/>
    <cellStyle name="Hipervínculo" xfId="3464" builtinId="8" hidden="1"/>
    <cellStyle name="Hipervínculo" xfId="3466" builtinId="8" hidden="1"/>
    <cellStyle name="Hipervínculo" xfId="3468" builtinId="8" hidden="1"/>
    <cellStyle name="Hipervínculo" xfId="3470" builtinId="8" hidden="1"/>
    <cellStyle name="Hipervínculo" xfId="3472" builtinId="8" hidden="1"/>
    <cellStyle name="Hipervínculo" xfId="3474" builtinId="8" hidden="1"/>
    <cellStyle name="Hipervínculo" xfId="3476" builtinId="8" hidden="1"/>
    <cellStyle name="Hipervínculo" xfId="3478" builtinId="8" hidden="1"/>
    <cellStyle name="Hipervínculo" xfId="3480" builtinId="8" hidden="1"/>
    <cellStyle name="Hipervínculo" xfId="3482" builtinId="8" hidden="1"/>
    <cellStyle name="Hipervínculo" xfId="3484" builtinId="8" hidden="1"/>
    <cellStyle name="Hipervínculo" xfId="3486" builtinId="8" hidden="1"/>
    <cellStyle name="Hipervínculo" xfId="3488" builtinId="8" hidden="1"/>
    <cellStyle name="Hipervínculo" xfId="3490" builtinId="8" hidden="1"/>
    <cellStyle name="Hipervínculo" xfId="3492" builtinId="8" hidden="1"/>
    <cellStyle name="Hipervínculo" xfId="3494" builtinId="8" hidden="1"/>
    <cellStyle name="Hipervínculo" xfId="3496" builtinId="8" hidden="1"/>
    <cellStyle name="Hipervínculo" xfId="3498" builtinId="8" hidden="1"/>
    <cellStyle name="Hipervínculo" xfId="3500" builtinId="8" hidden="1"/>
    <cellStyle name="Hipervínculo" xfId="3502" builtinId="8" hidden="1"/>
    <cellStyle name="Hipervínculo" xfId="3504" builtinId="8" hidden="1"/>
    <cellStyle name="Hipervínculo" xfId="3506" builtinId="8" hidden="1"/>
    <cellStyle name="Hipervínculo" xfId="3508" builtinId="8" hidden="1"/>
    <cellStyle name="Hipervínculo" xfId="3510" builtinId="8" hidden="1"/>
    <cellStyle name="Hipervínculo" xfId="3512" builtinId="8" hidden="1"/>
    <cellStyle name="Hipervínculo" xfId="3514" builtinId="8" hidden="1"/>
    <cellStyle name="Hipervínculo" xfId="3516" builtinId="8" hidden="1"/>
    <cellStyle name="Hipervínculo" xfId="3518" builtinId="8" hidden="1"/>
    <cellStyle name="Hipervínculo" xfId="3520" builtinId="8" hidden="1"/>
    <cellStyle name="Hipervínculo" xfId="3522" builtinId="8" hidden="1"/>
    <cellStyle name="Hipervínculo" xfId="3524" builtinId="8" hidden="1"/>
    <cellStyle name="Hipervínculo" xfId="3526" builtinId="8" hidden="1"/>
    <cellStyle name="Hipervínculo" xfId="3528" builtinId="8" hidden="1"/>
    <cellStyle name="Hipervínculo" xfId="3530" builtinId="8" hidden="1"/>
    <cellStyle name="Hipervínculo" xfId="3532" builtinId="8" hidden="1"/>
    <cellStyle name="Hipervínculo" xfId="3534" builtinId="8" hidden="1"/>
    <cellStyle name="Hipervínculo" xfId="3536" builtinId="8" hidden="1"/>
    <cellStyle name="Hipervínculo" xfId="3538" builtinId="8" hidden="1"/>
    <cellStyle name="Hipervínculo" xfId="3540" builtinId="8" hidden="1"/>
    <cellStyle name="Hipervínculo" xfId="3542" builtinId="8" hidden="1"/>
    <cellStyle name="Hipervínculo" xfId="3544" builtinId="8" hidden="1"/>
    <cellStyle name="Hipervínculo" xfId="3546" builtinId="8" hidden="1"/>
    <cellStyle name="Hipervínculo" xfId="3548" builtinId="8" hidden="1"/>
    <cellStyle name="Hipervínculo" xfId="3550" builtinId="8" hidden="1"/>
    <cellStyle name="Hipervínculo" xfId="3552" builtinId="8" hidden="1"/>
    <cellStyle name="Hipervínculo" xfId="3554" builtinId="8" hidden="1"/>
    <cellStyle name="Hipervínculo" xfId="3556" builtinId="8" hidden="1"/>
    <cellStyle name="Hipervínculo" xfId="3558" builtinId="8" hidden="1"/>
    <cellStyle name="Hipervínculo" xfId="3560" builtinId="8" hidden="1"/>
    <cellStyle name="Hipervínculo" xfId="3562" builtinId="8" hidden="1"/>
    <cellStyle name="Hipervínculo" xfId="3564" builtinId="8" hidden="1"/>
    <cellStyle name="Hipervínculo" xfId="3566" builtinId="8" hidden="1"/>
    <cellStyle name="Hipervínculo" xfId="3568" builtinId="8" hidden="1"/>
    <cellStyle name="Hipervínculo" xfId="3570" builtinId="8" hidden="1"/>
    <cellStyle name="Hipervínculo" xfId="3572" builtinId="8" hidden="1"/>
    <cellStyle name="Hipervínculo" xfId="3574" builtinId="8" hidden="1"/>
    <cellStyle name="Hipervínculo" xfId="3576" builtinId="8" hidden="1"/>
    <cellStyle name="Hipervínculo" xfId="3578" builtinId="8" hidden="1"/>
    <cellStyle name="Hipervínculo" xfId="3580" builtinId="8" hidden="1"/>
    <cellStyle name="Hipervínculo" xfId="3582" builtinId="8" hidden="1"/>
    <cellStyle name="Hipervínculo" xfId="3584" builtinId="8" hidden="1"/>
    <cellStyle name="Hipervínculo" xfId="3586" builtinId="8" hidden="1"/>
    <cellStyle name="Hipervínculo" xfId="3588" builtinId="8" hidden="1"/>
    <cellStyle name="Hipervínculo" xfId="3590" builtinId="8" hidden="1"/>
    <cellStyle name="Hipervínculo" xfId="3592" builtinId="8" hidden="1"/>
    <cellStyle name="Hipervínculo" xfId="3594" builtinId="8" hidden="1"/>
    <cellStyle name="Hipervínculo" xfId="3596" builtinId="8" hidden="1"/>
    <cellStyle name="Hipervínculo" xfId="3598" builtinId="8" hidden="1"/>
    <cellStyle name="Hipervínculo" xfId="3600" builtinId="8" hidden="1"/>
    <cellStyle name="Hipervínculo" xfId="3602" builtinId="8" hidden="1"/>
    <cellStyle name="Hipervínculo" xfId="3604" builtinId="8" hidden="1"/>
    <cellStyle name="Hipervínculo" xfId="3606" builtinId="8" hidden="1"/>
    <cellStyle name="Hipervínculo" xfId="3608" builtinId="8" hidden="1"/>
    <cellStyle name="Hipervínculo" xfId="3610" builtinId="8" hidden="1"/>
    <cellStyle name="Hipervínculo" xfId="3612" builtinId="8" hidden="1"/>
    <cellStyle name="Hipervínculo" xfId="3614" builtinId="8" hidden="1"/>
    <cellStyle name="Hipervínculo" xfId="3616" builtinId="8" hidden="1"/>
    <cellStyle name="Hipervínculo" xfId="3618" builtinId="8" hidden="1"/>
    <cellStyle name="Hipervínculo" xfId="3620" builtinId="8" hidden="1"/>
    <cellStyle name="Hipervínculo" xfId="3622" builtinId="8" hidden="1"/>
    <cellStyle name="Hipervínculo" xfId="3624" builtinId="8" hidden="1"/>
    <cellStyle name="Hipervínculo" xfId="3626" builtinId="8" hidden="1"/>
    <cellStyle name="Hipervínculo" xfId="3628" builtinId="8" hidden="1"/>
    <cellStyle name="Hipervínculo" xfId="3630" builtinId="8" hidden="1"/>
    <cellStyle name="Hipervínculo" xfId="3632" builtinId="8" hidden="1"/>
    <cellStyle name="Hipervínculo" xfId="3634" builtinId="8" hidden="1"/>
    <cellStyle name="Hipervínculo" xfId="3636" builtinId="8" hidden="1"/>
    <cellStyle name="Hipervínculo" xfId="3638" builtinId="8" hidden="1"/>
    <cellStyle name="Hipervínculo" xfId="3640" builtinId="8" hidden="1"/>
    <cellStyle name="Hipervínculo" xfId="3642" builtinId="8" hidden="1"/>
    <cellStyle name="Hipervínculo" xfId="3644" builtinId="8" hidden="1"/>
    <cellStyle name="Hipervínculo" xfId="3646" builtinId="8" hidden="1"/>
    <cellStyle name="Hipervínculo" xfId="3648" builtinId="8" hidden="1"/>
    <cellStyle name="Hipervínculo" xfId="3650" builtinId="8" hidden="1"/>
    <cellStyle name="Hipervínculo" xfId="3652" builtinId="8" hidden="1"/>
    <cellStyle name="Hipervínculo" xfId="3654" builtinId="8" hidden="1"/>
    <cellStyle name="Hipervínculo" xfId="3656" builtinId="8" hidden="1"/>
    <cellStyle name="Hipervínculo" xfId="3658" builtinId="8" hidden="1"/>
    <cellStyle name="Hipervínculo" xfId="3660" builtinId="8" hidden="1"/>
    <cellStyle name="Hipervínculo" xfId="3662" builtinId="8" hidden="1"/>
    <cellStyle name="Hipervínculo" xfId="3664" builtinId="8" hidden="1"/>
    <cellStyle name="Hipervínculo" xfId="3666" builtinId="8" hidden="1"/>
    <cellStyle name="Hipervínculo" xfId="3668" builtinId="8" hidden="1"/>
    <cellStyle name="Hipervínculo" xfId="3670" builtinId="8" hidden="1"/>
    <cellStyle name="Hipervínculo" xfId="3672" builtinId="8" hidden="1"/>
    <cellStyle name="Hipervínculo" xfId="3674" builtinId="8" hidden="1"/>
    <cellStyle name="Hipervínculo" xfId="3676" builtinId="8" hidden="1"/>
    <cellStyle name="Hipervínculo" xfId="3678" builtinId="8" hidden="1"/>
    <cellStyle name="Hipervínculo" xfId="3680" builtinId="8" hidden="1"/>
    <cellStyle name="Hipervínculo" xfId="3682" builtinId="8" hidden="1"/>
    <cellStyle name="Hipervínculo" xfId="3684" builtinId="8" hidden="1"/>
    <cellStyle name="Hipervínculo" xfId="3686" builtinId="8" hidden="1"/>
    <cellStyle name="Hipervínculo" xfId="3688" builtinId="8" hidden="1"/>
    <cellStyle name="Hipervínculo" xfId="3690" builtinId="8" hidden="1"/>
    <cellStyle name="Hipervínculo" xfId="3692" builtinId="8" hidden="1"/>
    <cellStyle name="Hipervínculo" xfId="3694" builtinId="8" hidden="1"/>
    <cellStyle name="Hipervínculo" xfId="3696" builtinId="8" hidden="1"/>
    <cellStyle name="Hipervínculo" xfId="3698" builtinId="8" hidden="1"/>
    <cellStyle name="Hipervínculo" xfId="3700" builtinId="8" hidden="1"/>
    <cellStyle name="Hipervínculo" xfId="3702" builtinId="8" hidden="1"/>
    <cellStyle name="Hipervínculo" xfId="3704" builtinId="8" hidden="1"/>
    <cellStyle name="Hipervínculo" xfId="3706" builtinId="8" hidden="1"/>
    <cellStyle name="Hipervínculo" xfId="3708" builtinId="8" hidden="1"/>
    <cellStyle name="Hipervínculo" xfId="3710" builtinId="8" hidden="1"/>
    <cellStyle name="Hipervínculo" xfId="3712" builtinId="8" hidden="1"/>
    <cellStyle name="Hipervínculo" xfId="3714" builtinId="8" hidden="1"/>
    <cellStyle name="Hipervínculo" xfId="3716" builtinId="8" hidden="1"/>
    <cellStyle name="Hipervínculo" xfId="3718" builtinId="8" hidden="1"/>
    <cellStyle name="Hipervínculo" xfId="3720" builtinId="8" hidden="1"/>
    <cellStyle name="Hipervínculo" xfId="3722" builtinId="8" hidden="1"/>
    <cellStyle name="Hipervínculo" xfId="3724" builtinId="8" hidden="1"/>
    <cellStyle name="Hipervínculo" xfId="3726" builtinId="8" hidden="1"/>
    <cellStyle name="Hipervínculo" xfId="3728" builtinId="8" hidden="1"/>
    <cellStyle name="Hipervínculo" xfId="3730" builtinId="8" hidden="1"/>
    <cellStyle name="Hipervínculo" xfId="3732" builtinId="8" hidden="1"/>
    <cellStyle name="Hipervínculo" xfId="3734" builtinId="8" hidden="1"/>
    <cellStyle name="Hipervínculo" xfId="3736" builtinId="8" hidden="1"/>
    <cellStyle name="Hipervínculo" xfId="3738" builtinId="8" hidden="1"/>
    <cellStyle name="Hipervínculo" xfId="3740" builtinId="8" hidden="1"/>
    <cellStyle name="Hipervínculo" xfId="3742" builtinId="8" hidden="1"/>
    <cellStyle name="Hipervínculo" xfId="3744" builtinId="8" hidden="1"/>
    <cellStyle name="Hipervínculo" xfId="3746" builtinId="8" hidden="1"/>
    <cellStyle name="Hipervínculo" xfId="3748" builtinId="8" hidden="1"/>
    <cellStyle name="Hipervínculo" xfId="3750" builtinId="8" hidden="1"/>
    <cellStyle name="Hipervínculo" xfId="3752" builtinId="8" hidden="1"/>
    <cellStyle name="Hipervínculo" xfId="3754" builtinId="8" hidden="1"/>
    <cellStyle name="Hipervínculo" xfId="3756" builtinId="8" hidden="1"/>
    <cellStyle name="Hipervínculo" xfId="3758" builtinId="8" hidden="1"/>
    <cellStyle name="Hipervínculo" xfId="3760" builtinId="8" hidden="1"/>
    <cellStyle name="Hipervínculo" xfId="3762" builtinId="8" hidden="1"/>
    <cellStyle name="Hipervínculo" xfId="3764" builtinId="8" hidden="1"/>
    <cellStyle name="Hipervínculo" xfId="3766" builtinId="8" hidden="1"/>
    <cellStyle name="Hipervínculo" xfId="3768" builtinId="8" hidden="1"/>
    <cellStyle name="Hipervínculo" xfId="3770" builtinId="8" hidden="1"/>
    <cellStyle name="Hipervínculo" xfId="3772" builtinId="8" hidden="1"/>
    <cellStyle name="Hipervínculo" xfId="3774" builtinId="8" hidden="1"/>
    <cellStyle name="Hipervínculo" xfId="3776" builtinId="8" hidden="1"/>
    <cellStyle name="Hipervínculo" xfId="3778" builtinId="8" hidden="1"/>
    <cellStyle name="Hipervínculo" xfId="3780" builtinId="8" hidden="1"/>
    <cellStyle name="Hipervínculo" xfId="3782" builtinId="8" hidden="1"/>
    <cellStyle name="Hipervínculo" xfId="3784" builtinId="8" hidden="1"/>
    <cellStyle name="Hipervínculo" xfId="3786" builtinId="8" hidden="1"/>
    <cellStyle name="Hipervínculo" xfId="3788" builtinId="8" hidden="1"/>
    <cellStyle name="Hipervínculo" xfId="3790" builtinId="8" hidden="1"/>
    <cellStyle name="Hipervínculo" xfId="3792" builtinId="8" hidden="1"/>
    <cellStyle name="Hipervínculo" xfId="3794" builtinId="8" hidden="1"/>
    <cellStyle name="Hipervínculo" xfId="3796" builtinId="8" hidden="1"/>
    <cellStyle name="Hipervínculo" xfId="3798" builtinId="8" hidden="1"/>
    <cellStyle name="Hipervínculo" xfId="3800" builtinId="8" hidden="1"/>
    <cellStyle name="Hipervínculo" xfId="3802" builtinId="8" hidden="1"/>
    <cellStyle name="Hipervínculo" xfId="3804" builtinId="8" hidden="1"/>
    <cellStyle name="Hipervínculo" xfId="3806" builtinId="8" hidden="1"/>
    <cellStyle name="Hipervínculo" xfId="3808" builtinId="8" hidden="1"/>
    <cellStyle name="Hipervínculo" xfId="3810" builtinId="8" hidden="1"/>
    <cellStyle name="Hipervínculo" xfId="3812" builtinId="8" hidden="1"/>
    <cellStyle name="Hipervínculo" xfId="3814" builtinId="8" hidden="1"/>
    <cellStyle name="Hipervínculo" xfId="3816" builtinId="8" hidden="1"/>
    <cellStyle name="Hipervínculo" xfId="3818" builtinId="8" hidden="1"/>
    <cellStyle name="Hipervínculo" xfId="3820" builtinId="8" hidden="1"/>
    <cellStyle name="Hipervínculo" xfId="3822" builtinId="8" hidden="1"/>
    <cellStyle name="Hipervínculo" xfId="3824" builtinId="8" hidden="1"/>
    <cellStyle name="Hipervínculo" xfId="3826" builtinId="8" hidden="1"/>
    <cellStyle name="Hipervínculo" xfId="3828" builtinId="8" hidden="1"/>
    <cellStyle name="Hipervínculo" xfId="3830" builtinId="8" hidden="1"/>
    <cellStyle name="Hipervínculo" xfId="3832" builtinId="8" hidden="1"/>
    <cellStyle name="Hipervínculo" xfId="3834" builtinId="8" hidden="1"/>
    <cellStyle name="Hipervínculo" xfId="3836" builtinId="8" hidden="1"/>
    <cellStyle name="Hipervínculo" xfId="3838" builtinId="8" hidden="1"/>
    <cellStyle name="Hipervínculo" xfId="3840" builtinId="8" hidden="1"/>
    <cellStyle name="Hipervínculo" xfId="3842" builtinId="8" hidden="1"/>
    <cellStyle name="Hipervínculo" xfId="3844" builtinId="8" hidden="1"/>
    <cellStyle name="Hipervínculo" xfId="3846" builtinId="8" hidden="1"/>
    <cellStyle name="Hipervínculo" xfId="3848" builtinId="8" hidden="1"/>
    <cellStyle name="Hipervínculo" xfId="3850" builtinId="8" hidden="1"/>
    <cellStyle name="Hipervínculo" xfId="3852" builtinId="8" hidden="1"/>
    <cellStyle name="Hipervínculo" xfId="3854" builtinId="8" hidden="1"/>
    <cellStyle name="Hipervínculo" xfId="3856" builtinId="8" hidden="1"/>
    <cellStyle name="Hipervínculo" xfId="3858" builtinId="8" hidden="1"/>
    <cellStyle name="Hipervínculo" xfId="3860" builtinId="8" hidden="1"/>
    <cellStyle name="Hipervínculo" xfId="3862" builtinId="8" hidden="1"/>
    <cellStyle name="Hipervínculo" xfId="3864" builtinId="8" hidden="1"/>
    <cellStyle name="Hipervínculo" xfId="3866" builtinId="8" hidden="1"/>
    <cellStyle name="Hipervínculo" xfId="3868" builtinId="8" hidden="1"/>
    <cellStyle name="Hipervínculo" xfId="3870" builtinId="8" hidden="1"/>
    <cellStyle name="Hipervínculo" xfId="3872" builtinId="8" hidden="1"/>
    <cellStyle name="Hipervínculo" xfId="3874" builtinId="8" hidden="1"/>
    <cellStyle name="Hipervínculo" xfId="3876" builtinId="8" hidden="1"/>
    <cellStyle name="Hipervínculo" xfId="3878" builtinId="8" hidden="1"/>
    <cellStyle name="Hipervínculo" xfId="3880" builtinId="8" hidden="1"/>
    <cellStyle name="Hipervínculo" xfId="3882" builtinId="8" hidden="1"/>
    <cellStyle name="Hipervínculo" xfId="3884" builtinId="8" hidden="1"/>
    <cellStyle name="Hipervínculo" xfId="3886" builtinId="8" hidden="1"/>
    <cellStyle name="Hipervínculo" xfId="3888" builtinId="8" hidden="1"/>
    <cellStyle name="Hipervínculo" xfId="3890" builtinId="8" hidden="1"/>
    <cellStyle name="Hipervínculo" xfId="3892" builtinId="8" hidden="1"/>
    <cellStyle name="Hipervínculo" xfId="3894" builtinId="8" hidden="1"/>
    <cellStyle name="Hipervínculo" xfId="3896" builtinId="8" hidden="1"/>
    <cellStyle name="Hipervínculo" xfId="3898" builtinId="8" hidden="1"/>
    <cellStyle name="Hipervínculo" xfId="3900" builtinId="8" hidden="1"/>
    <cellStyle name="Hipervínculo" xfId="3902" builtinId="8" hidden="1"/>
    <cellStyle name="Hipervínculo" xfId="3904" builtinId="8" hidden="1"/>
    <cellStyle name="Hipervínculo" xfId="3906" builtinId="8" hidden="1"/>
    <cellStyle name="Hipervínculo" xfId="3908" builtinId="8" hidden="1"/>
    <cellStyle name="Hipervínculo" xfId="3910" builtinId="8" hidden="1"/>
    <cellStyle name="Hipervínculo" xfId="3912" builtinId="8" hidden="1"/>
    <cellStyle name="Hipervínculo" xfId="3914" builtinId="8" hidden="1"/>
    <cellStyle name="Hipervínculo" xfId="3916" builtinId="8" hidden="1"/>
    <cellStyle name="Hipervínculo" xfId="3918" builtinId="8" hidden="1"/>
    <cellStyle name="Hipervínculo" xfId="3920" builtinId="8" hidden="1"/>
    <cellStyle name="Hipervínculo" xfId="3922" builtinId="8" hidden="1"/>
    <cellStyle name="Hipervínculo" xfId="3924" builtinId="8" hidden="1"/>
    <cellStyle name="Hipervínculo" xfId="3926" builtinId="8" hidden="1"/>
    <cellStyle name="Hipervínculo" xfId="3928" builtinId="8" hidden="1"/>
    <cellStyle name="Hipervínculo" xfId="3930" builtinId="8" hidden="1"/>
    <cellStyle name="Hipervínculo" xfId="3932" builtinId="8" hidden="1"/>
    <cellStyle name="Hipervínculo" xfId="3934" builtinId="8" hidden="1"/>
    <cellStyle name="Hipervínculo" xfId="3936" builtinId="8" hidden="1"/>
    <cellStyle name="Hipervínculo" xfId="3938" builtinId="8" hidden="1"/>
    <cellStyle name="Hipervínculo" xfId="3940" builtinId="8" hidden="1"/>
    <cellStyle name="Hipervínculo" xfId="3942" builtinId="8" hidden="1"/>
    <cellStyle name="Hipervínculo" xfId="3944" builtinId="8" hidden="1"/>
    <cellStyle name="Hipervínculo" xfId="3946" builtinId="8" hidden="1"/>
    <cellStyle name="Hipervínculo" xfId="3948" builtinId="8" hidden="1"/>
    <cellStyle name="Hipervínculo" xfId="3950" builtinId="8" hidden="1"/>
    <cellStyle name="Hipervínculo" xfId="3952" builtinId="8" hidden="1"/>
    <cellStyle name="Hipervínculo" xfId="3954" builtinId="8" hidden="1"/>
    <cellStyle name="Hipervínculo" xfId="3956" builtinId="8" hidden="1"/>
    <cellStyle name="Hipervínculo" xfId="3958" builtinId="8" hidden="1"/>
    <cellStyle name="Hipervínculo" xfId="3960" builtinId="8" hidden="1"/>
    <cellStyle name="Hipervínculo" xfId="3962" builtinId="8" hidden="1"/>
    <cellStyle name="Hipervínculo" xfId="3964" builtinId="8" hidden="1"/>
    <cellStyle name="Hipervínculo" xfId="3966" builtinId="8" hidden="1"/>
    <cellStyle name="Hipervínculo" xfId="3968" builtinId="8" hidden="1"/>
    <cellStyle name="Hipervínculo" xfId="3970" builtinId="8" hidden="1"/>
    <cellStyle name="Hipervínculo" xfId="3972" builtinId="8" hidden="1"/>
    <cellStyle name="Hipervínculo" xfId="3974" builtinId="8" hidden="1"/>
    <cellStyle name="Hipervínculo" xfId="3976" builtinId="8" hidden="1"/>
    <cellStyle name="Hipervínculo" xfId="3978" builtinId="8" hidden="1"/>
    <cellStyle name="Hipervínculo" xfId="3980" builtinId="8" hidden="1"/>
    <cellStyle name="Hipervínculo" xfId="3982" builtinId="8" hidden="1"/>
    <cellStyle name="Hipervínculo" xfId="3984" builtinId="8" hidden="1"/>
    <cellStyle name="Hipervínculo" xfId="3986" builtinId="8" hidden="1"/>
    <cellStyle name="Hipervínculo" xfId="3988" builtinId="8" hidden="1"/>
    <cellStyle name="Hipervínculo" xfId="3990" builtinId="8" hidden="1"/>
    <cellStyle name="Hipervínculo" xfId="3992" builtinId="8" hidden="1"/>
    <cellStyle name="Hipervínculo" xfId="3994" builtinId="8" hidden="1"/>
    <cellStyle name="Hipervínculo" xfId="3996" builtinId="8" hidden="1"/>
    <cellStyle name="Hipervínculo" xfId="3998" builtinId="8" hidden="1"/>
    <cellStyle name="Hipervínculo" xfId="4000" builtinId="8" hidden="1"/>
    <cellStyle name="Hipervínculo" xfId="4002" builtinId="8" hidden="1"/>
    <cellStyle name="Hipervínculo" xfId="4004" builtinId="8" hidden="1"/>
    <cellStyle name="Hipervínculo" xfId="4006" builtinId="8" hidden="1"/>
    <cellStyle name="Hipervínculo" xfId="4008" builtinId="8" hidden="1"/>
    <cellStyle name="Hipervínculo" xfId="4010" builtinId="8" hidden="1"/>
    <cellStyle name="Hipervínculo" xfId="4012" builtinId="8" hidden="1"/>
    <cellStyle name="Hipervínculo" xfId="4014" builtinId="8" hidden="1"/>
    <cellStyle name="Hipervínculo" xfId="4016" builtinId="8" hidden="1"/>
    <cellStyle name="Hipervínculo" xfId="4018" builtinId="8" hidden="1"/>
    <cellStyle name="Hipervínculo" xfId="4020" builtinId="8" hidden="1"/>
    <cellStyle name="Hipervínculo" xfId="4022" builtinId="8" hidden="1"/>
    <cellStyle name="Hipervínculo" xfId="4024" builtinId="8" hidden="1"/>
    <cellStyle name="Hipervínculo" xfId="4026" builtinId="8" hidden="1"/>
    <cellStyle name="Hipervínculo" xfId="4028" builtinId="8" hidden="1"/>
    <cellStyle name="Hipervínculo" xfId="4030" builtinId="8" hidden="1"/>
    <cellStyle name="Hipervínculo" xfId="4032" builtinId="8" hidden="1"/>
    <cellStyle name="Hipervínculo" xfId="4034" builtinId="8" hidden="1"/>
    <cellStyle name="Hipervínculo" xfId="4036" builtinId="8" hidden="1"/>
    <cellStyle name="Hipervínculo" xfId="4038" builtinId="8" hidden="1"/>
    <cellStyle name="Hipervínculo" xfId="4040" builtinId="8" hidden="1"/>
    <cellStyle name="Hipervínculo" xfId="4042" builtinId="8" hidden="1"/>
    <cellStyle name="Hipervínculo" xfId="4044" builtinId="8" hidden="1"/>
    <cellStyle name="Hipervínculo" xfId="4046" builtinId="8" hidden="1"/>
    <cellStyle name="Hipervínculo" xfId="4048" builtinId="8" hidden="1"/>
    <cellStyle name="Hipervínculo" xfId="4050" builtinId="8" hidden="1"/>
    <cellStyle name="Hipervínculo" xfId="4052" builtinId="8" hidden="1"/>
    <cellStyle name="Hipervínculo" xfId="4054" builtinId="8" hidden="1"/>
    <cellStyle name="Hipervínculo" xfId="4056" builtinId="8" hidden="1"/>
    <cellStyle name="Hipervínculo" xfId="4058" builtinId="8" hidden="1"/>
    <cellStyle name="Hipervínculo" xfId="4060" builtinId="8" hidden="1"/>
    <cellStyle name="Hipervínculo" xfId="4062" builtinId="8" hidden="1"/>
    <cellStyle name="Hipervínculo" xfId="4064" builtinId="8" hidden="1"/>
    <cellStyle name="Hipervínculo" xfId="4066" builtinId="8" hidden="1"/>
    <cellStyle name="Hipervínculo" xfId="4068" builtinId="8" hidden="1"/>
    <cellStyle name="Hipervínculo" xfId="4070" builtinId="8" hidden="1"/>
    <cellStyle name="Hipervínculo" xfId="4072" builtinId="8" hidden="1"/>
    <cellStyle name="Hipervínculo" xfId="4074" builtinId="8" hidden="1"/>
    <cellStyle name="Hipervínculo" xfId="4076" builtinId="8" hidden="1"/>
    <cellStyle name="Hipervínculo" xfId="4078" builtinId="8" hidden="1"/>
    <cellStyle name="Hipervínculo" xfId="4080" builtinId="8" hidden="1"/>
    <cellStyle name="Hipervínculo" xfId="4082" builtinId="8" hidden="1"/>
    <cellStyle name="Hipervínculo" xfId="4084" builtinId="8" hidden="1"/>
    <cellStyle name="Hipervínculo" xfId="4086" builtinId="8" hidden="1"/>
    <cellStyle name="Hipervínculo" xfId="4088" builtinId="8" hidden="1"/>
    <cellStyle name="Hipervínculo" xfId="4090" builtinId="8" hidden="1"/>
    <cellStyle name="Hipervínculo" xfId="4092" builtinId="8" hidden="1"/>
    <cellStyle name="Hipervínculo" xfId="4094" builtinId="8" hidden="1"/>
    <cellStyle name="Hipervínculo" xfId="4096" builtinId="8" hidden="1"/>
    <cellStyle name="Hipervínculo" xfId="4098" builtinId="8" hidden="1"/>
    <cellStyle name="Hipervínculo" xfId="4100" builtinId="8" hidden="1"/>
    <cellStyle name="Hipervínculo" xfId="4102" builtinId="8" hidden="1"/>
    <cellStyle name="Hipervínculo" xfId="4104" builtinId="8" hidden="1"/>
    <cellStyle name="Hipervínculo" xfId="4106" builtinId="8" hidden="1"/>
    <cellStyle name="Hipervínculo" xfId="4108" builtinId="8" hidden="1"/>
    <cellStyle name="Hipervínculo" xfId="4110" builtinId="8" hidden="1"/>
    <cellStyle name="Hipervínculo" xfId="4112" builtinId="8" hidden="1"/>
    <cellStyle name="Hipervínculo" xfId="4114" builtinId="8" hidden="1"/>
    <cellStyle name="Hipervínculo" xfId="4116" builtinId="8" hidden="1"/>
    <cellStyle name="Hipervínculo" xfId="4118" builtinId="8" hidden="1"/>
    <cellStyle name="Hipervínculo" xfId="4120" builtinId="8" hidden="1"/>
    <cellStyle name="Hipervínculo" xfId="4122" builtinId="8" hidden="1"/>
    <cellStyle name="Hipervínculo" xfId="4124" builtinId="8" hidden="1"/>
    <cellStyle name="Hipervínculo" xfId="4126" builtinId="8" hidden="1"/>
    <cellStyle name="Hipervínculo" xfId="4128" builtinId="8" hidden="1"/>
    <cellStyle name="Hipervínculo" xfId="4130" builtinId="8" hidden="1"/>
    <cellStyle name="Hipervínculo" xfId="4132" builtinId="8" hidden="1"/>
    <cellStyle name="Hipervínculo" xfId="4134" builtinId="8" hidden="1"/>
    <cellStyle name="Hipervínculo" xfId="4136" builtinId="8" hidden="1"/>
    <cellStyle name="Hipervínculo" xfId="4138" builtinId="8" hidden="1"/>
    <cellStyle name="Hipervínculo" xfId="4140" builtinId="8" hidden="1"/>
    <cellStyle name="Hipervínculo" xfId="4142" builtinId="8" hidden="1"/>
    <cellStyle name="Hipervínculo" xfId="4144" builtinId="8" hidden="1"/>
    <cellStyle name="Hipervínculo" xfId="4146" builtinId="8" hidden="1"/>
    <cellStyle name="Hipervínculo" xfId="4148" builtinId="8" hidden="1"/>
    <cellStyle name="Hipervínculo" xfId="4150" builtinId="8" hidden="1"/>
    <cellStyle name="Hipervínculo" xfId="4152" builtinId="8" hidden="1"/>
    <cellStyle name="Hipervínculo" xfId="4154" builtinId="8" hidden="1"/>
    <cellStyle name="Hipervínculo" xfId="4156" builtinId="8" hidden="1"/>
    <cellStyle name="Hipervínculo" xfId="4158" builtinId="8" hidden="1"/>
    <cellStyle name="Hipervínculo" xfId="4160" builtinId="8" hidden="1"/>
    <cellStyle name="Hipervínculo" xfId="4162" builtinId="8" hidden="1"/>
    <cellStyle name="Hipervínculo" xfId="4164" builtinId="8" hidden="1"/>
    <cellStyle name="Hipervínculo" xfId="4166" builtinId="8" hidden="1"/>
    <cellStyle name="Hipervínculo" xfId="4168" builtinId="8" hidden="1"/>
    <cellStyle name="Hipervínculo" xfId="4170" builtinId="8" hidden="1"/>
    <cellStyle name="Hipervínculo" xfId="4172" builtinId="8" hidden="1"/>
    <cellStyle name="Hipervínculo" xfId="4174" builtinId="8" hidden="1"/>
    <cellStyle name="Hipervínculo" xfId="4176" builtinId="8" hidden="1"/>
    <cellStyle name="Hipervínculo" xfId="4178" builtinId="8" hidden="1"/>
    <cellStyle name="Hipervínculo" xfId="4180" builtinId="8" hidden="1"/>
    <cellStyle name="Hipervínculo" xfId="4182" builtinId="8" hidden="1"/>
    <cellStyle name="Hipervínculo" xfId="4184" builtinId="8" hidden="1"/>
    <cellStyle name="Hipervínculo" xfId="4186" builtinId="8" hidden="1"/>
    <cellStyle name="Hipervínculo" xfId="4188" builtinId="8" hidden="1"/>
    <cellStyle name="Hipervínculo" xfId="4190" builtinId="8" hidden="1"/>
    <cellStyle name="Hipervínculo" xfId="4192" builtinId="8" hidden="1"/>
    <cellStyle name="Hipervínculo" xfId="4194" builtinId="8" hidden="1"/>
    <cellStyle name="Hipervínculo" xfId="4196" builtinId="8" hidden="1"/>
    <cellStyle name="Hipervínculo" xfId="4198" builtinId="8" hidden="1"/>
    <cellStyle name="Hipervínculo" xfId="4200" builtinId="8" hidden="1"/>
    <cellStyle name="Hipervínculo" xfId="4202" builtinId="8" hidden="1"/>
    <cellStyle name="Hipervínculo" xfId="4204" builtinId="8" hidden="1"/>
    <cellStyle name="Hipervínculo" xfId="4206" builtinId="8" hidden="1"/>
    <cellStyle name="Hipervínculo" xfId="4208" builtinId="8" hidden="1"/>
    <cellStyle name="Hipervínculo" xfId="4210" builtinId="8" hidden="1"/>
    <cellStyle name="Hipervínculo" xfId="4212" builtinId="8" hidden="1"/>
    <cellStyle name="Hipervínculo" xfId="4214" builtinId="8" hidden="1"/>
    <cellStyle name="Hipervínculo" xfId="4216" builtinId="8" hidden="1"/>
    <cellStyle name="Hipervínculo" xfId="4218" builtinId="8" hidden="1"/>
    <cellStyle name="Hipervínculo" xfId="4220" builtinId="8" hidden="1"/>
    <cellStyle name="Hipervínculo" xfId="4222" builtinId="8" hidden="1"/>
    <cellStyle name="Hipervínculo" xfId="4224" builtinId="8" hidden="1"/>
    <cellStyle name="Hipervínculo" xfId="4226" builtinId="8" hidden="1"/>
    <cellStyle name="Hipervínculo" xfId="4228" builtinId="8" hidden="1"/>
    <cellStyle name="Hipervínculo" xfId="4230" builtinId="8" hidden="1"/>
    <cellStyle name="Hipervínculo" xfId="4232" builtinId="8" hidden="1"/>
    <cellStyle name="Hipervínculo" xfId="4234" builtinId="8" hidden="1"/>
    <cellStyle name="Hipervínculo" xfId="4236" builtinId="8" hidden="1"/>
    <cellStyle name="Hipervínculo" xfId="4238" builtinId="8" hidden="1"/>
    <cellStyle name="Hipervínculo" xfId="4240" builtinId="8" hidden="1"/>
    <cellStyle name="Hipervínculo" xfId="4242" builtinId="8" hidden="1"/>
    <cellStyle name="Hipervínculo" xfId="4244" builtinId="8" hidden="1"/>
    <cellStyle name="Hipervínculo" xfId="4246" builtinId="8" hidden="1"/>
    <cellStyle name="Hipervínculo" xfId="4248" builtinId="8" hidden="1"/>
    <cellStyle name="Hipervínculo" xfId="4250" builtinId="8" hidden="1"/>
    <cellStyle name="Hipervínculo" xfId="4252" builtinId="8" hidden="1"/>
    <cellStyle name="Hipervínculo" xfId="4254" builtinId="8" hidden="1"/>
    <cellStyle name="Hipervínculo" xfId="4256" builtinId="8" hidden="1"/>
    <cellStyle name="Hipervínculo" xfId="4258" builtinId="8" hidden="1"/>
    <cellStyle name="Hipervínculo" xfId="4260" builtinId="8" hidden="1"/>
    <cellStyle name="Hipervínculo" xfId="4262" builtinId="8" hidden="1"/>
    <cellStyle name="Hipervínculo" xfId="4264" builtinId="8" hidden="1"/>
    <cellStyle name="Hipervínculo" xfId="4266" builtinId="8" hidden="1"/>
    <cellStyle name="Hipervínculo" xfId="4268" builtinId="8" hidden="1"/>
    <cellStyle name="Hipervínculo" xfId="4270" builtinId="8" hidden="1"/>
    <cellStyle name="Hipervínculo" xfId="4272" builtinId="8" hidden="1"/>
    <cellStyle name="Hipervínculo" xfId="4274" builtinId="8" hidden="1"/>
    <cellStyle name="Hipervínculo" xfId="4276" builtinId="8" hidden="1"/>
    <cellStyle name="Hipervínculo" xfId="4278" builtinId="8" hidden="1"/>
    <cellStyle name="Hipervínculo" xfId="4280" builtinId="8" hidden="1"/>
    <cellStyle name="Hipervínculo" xfId="4282" builtinId="8" hidden="1"/>
    <cellStyle name="Hipervínculo" xfId="4284" builtinId="8" hidden="1"/>
    <cellStyle name="Hipervínculo" xfId="4286" builtinId="8" hidden="1"/>
    <cellStyle name="Hipervínculo" xfId="4288" builtinId="8" hidden="1"/>
    <cellStyle name="Hipervínculo" xfId="4290" builtinId="8" hidden="1"/>
    <cellStyle name="Hipervínculo" xfId="4292" builtinId="8" hidden="1"/>
    <cellStyle name="Hipervínculo" xfId="4294" builtinId="8" hidden="1"/>
    <cellStyle name="Hipervínculo" xfId="4296" builtinId="8" hidden="1"/>
    <cellStyle name="Hipervínculo" xfId="4298" builtinId="8" hidden="1"/>
    <cellStyle name="Hipervínculo" xfId="4300" builtinId="8" hidden="1"/>
    <cellStyle name="Hipervínculo" xfId="4302" builtinId="8" hidden="1"/>
    <cellStyle name="Hipervínculo" xfId="4304" builtinId="8" hidden="1"/>
    <cellStyle name="Hipervínculo" xfId="4306" builtinId="8" hidden="1"/>
    <cellStyle name="Hipervínculo" xfId="4308" builtinId="8" hidden="1"/>
    <cellStyle name="Hipervínculo" xfId="4310" builtinId="8" hidden="1"/>
    <cellStyle name="Hipervínculo" xfId="4312" builtinId="8" hidden="1"/>
    <cellStyle name="Hipervínculo" xfId="4314" builtinId="8" hidden="1"/>
    <cellStyle name="Hipervínculo" xfId="4316" builtinId="8" hidden="1"/>
    <cellStyle name="Hipervínculo" xfId="4318" builtinId="8" hidden="1"/>
    <cellStyle name="Hipervínculo" xfId="4320" builtinId="8" hidden="1"/>
    <cellStyle name="Hipervínculo" xfId="4322" builtinId="8" hidden="1"/>
    <cellStyle name="Hipervínculo" xfId="4324" builtinId="8" hidden="1"/>
    <cellStyle name="Hipervínculo" xfId="4326" builtinId="8" hidden="1"/>
    <cellStyle name="Hipervínculo" xfId="4328" builtinId="8" hidden="1"/>
    <cellStyle name="Hipervínculo" xfId="4330" builtinId="8" hidden="1"/>
    <cellStyle name="Hipervínculo" xfId="4332" builtinId="8" hidden="1"/>
    <cellStyle name="Hipervínculo" xfId="4334" builtinId="8" hidden="1"/>
    <cellStyle name="Hipervínculo" xfId="4336" builtinId="8" hidden="1"/>
    <cellStyle name="Hipervínculo" xfId="4338" builtinId="8" hidden="1"/>
    <cellStyle name="Hipervínculo" xfId="4340" builtinId="8" hidden="1"/>
    <cellStyle name="Hipervínculo" xfId="4342" builtinId="8" hidden="1"/>
    <cellStyle name="Hipervínculo" xfId="4344" builtinId="8" hidden="1"/>
    <cellStyle name="Hipervínculo" xfId="4346" builtinId="8" hidden="1"/>
    <cellStyle name="Hipervínculo" xfId="4348" builtinId="8" hidden="1"/>
    <cellStyle name="Hipervínculo" xfId="4350" builtinId="8" hidden="1"/>
    <cellStyle name="Hipervínculo" xfId="4352" builtinId="8" hidden="1"/>
    <cellStyle name="Hipervínculo" xfId="4354" builtinId="8" hidden="1"/>
    <cellStyle name="Hipervínculo" xfId="4356" builtinId="8" hidden="1"/>
    <cellStyle name="Hipervínculo" xfId="4358" builtinId="8" hidden="1"/>
    <cellStyle name="Hipervínculo" xfId="4360" builtinId="8" hidden="1"/>
    <cellStyle name="Hipervínculo" xfId="4362" builtinId="8" hidden="1"/>
    <cellStyle name="Hipervínculo" xfId="4364" builtinId="8" hidden="1"/>
    <cellStyle name="Hipervínculo" xfId="4366" builtinId="8" hidden="1"/>
    <cellStyle name="Hipervínculo" xfId="4368" builtinId="8" hidden="1"/>
    <cellStyle name="Hipervínculo" xfId="4370" builtinId="8" hidden="1"/>
    <cellStyle name="Hipervínculo" xfId="4372" builtinId="8" hidden="1"/>
    <cellStyle name="Hipervínculo" xfId="4374" builtinId="8" hidden="1"/>
    <cellStyle name="Hipervínculo" xfId="4376" builtinId="8" hidden="1"/>
    <cellStyle name="Hipervínculo" xfId="4378" builtinId="8" hidden="1"/>
    <cellStyle name="Hipervínculo" xfId="4380" builtinId="8" hidden="1"/>
    <cellStyle name="Hipervínculo" xfId="4382" builtinId="8" hidden="1"/>
    <cellStyle name="Hipervínculo" xfId="4384" builtinId="8" hidden="1"/>
    <cellStyle name="Hipervínculo" xfId="4386" builtinId="8" hidden="1"/>
    <cellStyle name="Hipervínculo" xfId="4388" builtinId="8" hidden="1"/>
    <cellStyle name="Hipervínculo" xfId="4390" builtinId="8" hidden="1"/>
    <cellStyle name="Hipervínculo" xfId="4392" builtinId="8" hidden="1"/>
    <cellStyle name="Hipervínculo" xfId="4394" builtinId="8" hidden="1"/>
    <cellStyle name="Hipervínculo" xfId="4396" builtinId="8" hidden="1"/>
    <cellStyle name="Hipervínculo" xfId="4398" builtinId="8" hidden="1"/>
    <cellStyle name="Hipervínculo" xfId="4400" builtinId="8" hidden="1"/>
    <cellStyle name="Hipervínculo" xfId="4402" builtinId="8" hidden="1"/>
    <cellStyle name="Hipervínculo" xfId="4404" builtinId="8" hidden="1"/>
    <cellStyle name="Hipervínculo" xfId="4406" builtinId="8" hidden="1"/>
    <cellStyle name="Hipervínculo" xfId="4408" builtinId="8" hidden="1"/>
    <cellStyle name="Hipervínculo" xfId="4410" builtinId="8" hidden="1"/>
    <cellStyle name="Hipervínculo" xfId="4412" builtinId="8" hidden="1"/>
    <cellStyle name="Hipervínculo" xfId="4414" builtinId="8" hidden="1"/>
    <cellStyle name="Hipervínculo" xfId="4416" builtinId="8" hidden="1"/>
    <cellStyle name="Hipervínculo" xfId="4418" builtinId="8" hidden="1"/>
    <cellStyle name="Hipervínculo" xfId="4420" builtinId="8" hidden="1"/>
    <cellStyle name="Hipervínculo" xfId="4422" builtinId="8" hidden="1"/>
    <cellStyle name="Hipervínculo" xfId="4424" builtinId="8" hidden="1"/>
    <cellStyle name="Hipervínculo" xfId="4426" builtinId="8" hidden="1"/>
    <cellStyle name="Hipervínculo" xfId="4428" builtinId="8" hidden="1"/>
    <cellStyle name="Hipervínculo" xfId="4430" builtinId="8" hidden="1"/>
    <cellStyle name="Hipervínculo" xfId="4432" builtinId="8" hidden="1"/>
    <cellStyle name="Hipervínculo" xfId="4434" builtinId="8" hidden="1"/>
    <cellStyle name="Hipervínculo" xfId="4436" builtinId="8" hidden="1"/>
    <cellStyle name="Hipervínculo" xfId="4438" builtinId="8" hidden="1"/>
    <cellStyle name="Hipervínculo" xfId="4440" builtinId="8" hidden="1"/>
    <cellStyle name="Hipervínculo" xfId="4442" builtinId="8" hidden="1"/>
    <cellStyle name="Hipervínculo" xfId="4444" builtinId="8" hidden="1"/>
    <cellStyle name="Hipervínculo" xfId="4446" builtinId="8" hidden="1"/>
    <cellStyle name="Hipervínculo" xfId="4448" builtinId="8" hidden="1"/>
    <cellStyle name="Hipervínculo" xfId="4450" builtinId="8" hidden="1"/>
    <cellStyle name="Hipervínculo" xfId="4452" builtinId="8" hidden="1"/>
    <cellStyle name="Hipervínculo" xfId="4454" builtinId="8" hidden="1"/>
    <cellStyle name="Hipervínculo" xfId="4456" builtinId="8" hidden="1"/>
    <cellStyle name="Hipervínculo" xfId="4458" builtinId="8" hidden="1"/>
    <cellStyle name="Hipervínculo" xfId="4460" builtinId="8" hidden="1"/>
    <cellStyle name="Hipervínculo" xfId="4462" builtinId="8" hidden="1"/>
    <cellStyle name="Hipervínculo" xfId="4464" builtinId="8" hidden="1"/>
    <cellStyle name="Hipervínculo" xfId="4466" builtinId="8" hidden="1"/>
    <cellStyle name="Hipervínculo" xfId="4468" builtinId="8" hidden="1"/>
    <cellStyle name="Hipervínculo" xfId="4470" builtinId="8" hidden="1"/>
    <cellStyle name="Hipervínculo" xfId="4472" builtinId="8" hidden="1"/>
    <cellStyle name="Hipervínculo" xfId="4474" builtinId="8" hidden="1"/>
    <cellStyle name="Hipervínculo" xfId="4476" builtinId="8" hidden="1"/>
    <cellStyle name="Hipervínculo" xfId="4478" builtinId="8" hidden="1"/>
    <cellStyle name="Hipervínculo" xfId="4480" builtinId="8" hidden="1"/>
    <cellStyle name="Hipervínculo" xfId="4482" builtinId="8" hidden="1"/>
    <cellStyle name="Hipervínculo" xfId="4484" builtinId="8" hidden="1"/>
    <cellStyle name="Hipervínculo" xfId="4486" builtinId="8" hidden="1"/>
    <cellStyle name="Hipervínculo" xfId="4488" builtinId="8" hidden="1"/>
    <cellStyle name="Hipervínculo" xfId="4490" builtinId="8" hidden="1"/>
    <cellStyle name="Hipervínculo" xfId="4492" builtinId="8" hidden="1"/>
    <cellStyle name="Hipervínculo" xfId="4494" builtinId="8" hidden="1"/>
    <cellStyle name="Hipervínculo" xfId="4496" builtinId="8" hidden="1"/>
    <cellStyle name="Hipervínculo" xfId="4498" builtinId="8" hidden="1"/>
    <cellStyle name="Hipervínculo" xfId="4500" builtinId="8" hidden="1"/>
    <cellStyle name="Hipervínculo" xfId="4502" builtinId="8" hidden="1"/>
    <cellStyle name="Hipervínculo" xfId="4504" builtinId="8" hidden="1"/>
    <cellStyle name="Hipervínculo" xfId="4506" builtinId="8" hidden="1"/>
    <cellStyle name="Hipervínculo" xfId="4508" builtinId="8" hidden="1"/>
    <cellStyle name="Hipervínculo" xfId="4510" builtinId="8" hidden="1"/>
    <cellStyle name="Hipervínculo" xfId="4512" builtinId="8" hidden="1"/>
    <cellStyle name="Hipervínculo" xfId="4514" builtinId="8" hidden="1"/>
    <cellStyle name="Hipervínculo" xfId="4516" builtinId="8" hidden="1"/>
    <cellStyle name="Hipervínculo" xfId="4518" builtinId="8" hidden="1"/>
    <cellStyle name="Hipervínculo" xfId="4520" builtinId="8" hidden="1"/>
    <cellStyle name="Hipervínculo" xfId="4522" builtinId="8" hidden="1"/>
    <cellStyle name="Hipervínculo" xfId="4524" builtinId="8" hidden="1"/>
    <cellStyle name="Hipervínculo" xfId="4526" builtinId="8" hidden="1"/>
    <cellStyle name="Hipervínculo" xfId="4528" builtinId="8" hidden="1"/>
    <cellStyle name="Hipervínculo" xfId="4530" builtinId="8" hidden="1"/>
    <cellStyle name="Hipervínculo" xfId="4532" builtinId="8" hidden="1"/>
    <cellStyle name="Hipervínculo" xfId="4534" builtinId="8" hidden="1"/>
    <cellStyle name="Hipervínculo" xfId="4536" builtinId="8" hidden="1"/>
    <cellStyle name="Hipervínculo" xfId="4538" builtinId="8" hidden="1"/>
    <cellStyle name="Hipervínculo" xfId="4540" builtinId="8" hidden="1"/>
    <cellStyle name="Hipervínculo" xfId="4542" builtinId="8" hidden="1"/>
    <cellStyle name="Hipervínculo" xfId="4544" builtinId="8" hidden="1"/>
    <cellStyle name="Hipervínculo" xfId="4546" builtinId="8" hidden="1"/>
    <cellStyle name="Hipervínculo" xfId="4548" builtinId="8" hidden="1"/>
    <cellStyle name="Hipervínculo" xfId="4550" builtinId="8" hidden="1"/>
    <cellStyle name="Hipervínculo" xfId="4552" builtinId="8" hidden="1"/>
    <cellStyle name="Hipervínculo" xfId="4554" builtinId="8" hidden="1"/>
    <cellStyle name="Hipervínculo" xfId="4556" builtinId="8" hidden="1"/>
    <cellStyle name="Hipervínculo" xfId="4558" builtinId="8" hidden="1"/>
    <cellStyle name="Hipervínculo" xfId="4560" builtinId="8" hidden="1"/>
    <cellStyle name="Hipervínculo" xfId="4562" builtinId="8" hidden="1"/>
    <cellStyle name="Hipervínculo" xfId="4564" builtinId="8" hidden="1"/>
    <cellStyle name="Hipervínculo" xfId="4566" builtinId="8" hidden="1"/>
    <cellStyle name="Hipervínculo" xfId="4568" builtinId="8" hidden="1"/>
    <cellStyle name="Hipervínculo" xfId="4570" builtinId="8" hidden="1"/>
    <cellStyle name="Hipervínculo" xfId="4572" builtinId="8" hidden="1"/>
    <cellStyle name="Hipervínculo" xfId="4574" builtinId="8" hidden="1"/>
    <cellStyle name="Hipervínculo" xfId="4576" builtinId="8" hidden="1"/>
    <cellStyle name="Hipervínculo" xfId="4578" builtinId="8" hidden="1"/>
    <cellStyle name="Hipervínculo" xfId="4580" builtinId="8" hidden="1"/>
    <cellStyle name="Hipervínculo" xfId="4582" builtinId="8" hidden="1"/>
    <cellStyle name="Hipervínculo" xfId="4584" builtinId="8" hidden="1"/>
    <cellStyle name="Hipervínculo" xfId="4586" builtinId="8" hidden="1"/>
    <cellStyle name="Hipervínculo" xfId="4588" builtinId="8" hidden="1"/>
    <cellStyle name="Hipervínculo" xfId="4590" builtinId="8" hidden="1"/>
    <cellStyle name="Hipervínculo" xfId="4592" builtinId="8" hidden="1"/>
    <cellStyle name="Hipervínculo" xfId="4594" builtinId="8" hidden="1"/>
    <cellStyle name="Hipervínculo" xfId="4596" builtinId="8" hidden="1"/>
    <cellStyle name="Hipervínculo" xfId="4598" builtinId="8" hidden="1"/>
    <cellStyle name="Hipervínculo" xfId="4600" builtinId="8" hidden="1"/>
    <cellStyle name="Hipervínculo" xfId="4602" builtinId="8" hidden="1"/>
    <cellStyle name="Hipervínculo" xfId="4604" builtinId="8" hidden="1"/>
    <cellStyle name="Hipervínculo" xfId="4606" builtinId="8" hidden="1"/>
    <cellStyle name="Hipervínculo" xfId="4608" builtinId="8" hidden="1"/>
    <cellStyle name="Hipervínculo" xfId="4610" builtinId="8" hidden="1"/>
    <cellStyle name="Hipervínculo" xfId="4612" builtinId="8" hidden="1"/>
    <cellStyle name="Hipervínculo" xfId="4614" builtinId="8" hidden="1"/>
    <cellStyle name="Hipervínculo" xfId="4616" builtinId="8" hidden="1"/>
    <cellStyle name="Hipervínculo" xfId="4618" builtinId="8" hidden="1"/>
    <cellStyle name="Hipervínculo" xfId="4620" builtinId="8" hidden="1"/>
    <cellStyle name="Hipervínculo" xfId="4622" builtinId="8" hidden="1"/>
    <cellStyle name="Hipervínculo" xfId="4624" builtinId="8" hidden="1"/>
    <cellStyle name="Hipervínculo" xfId="4626" builtinId="8" hidden="1"/>
    <cellStyle name="Hipervínculo" xfId="4628" builtinId="8" hidden="1"/>
    <cellStyle name="Hipervínculo" xfId="4630" builtinId="8" hidden="1"/>
    <cellStyle name="Hipervínculo" xfId="4632" builtinId="8" hidden="1"/>
    <cellStyle name="Hipervínculo" xfId="4634" builtinId="8" hidden="1"/>
    <cellStyle name="Hipervínculo" xfId="4636" builtinId="8" hidden="1"/>
    <cellStyle name="Hipervínculo" xfId="4638" builtinId="8" hidden="1"/>
    <cellStyle name="Hipervínculo" xfId="4640" builtinId="8" hidden="1"/>
    <cellStyle name="Hipervínculo" xfId="4642" builtinId="8" hidden="1"/>
    <cellStyle name="Hipervínculo" xfId="4644" builtinId="8" hidden="1"/>
    <cellStyle name="Hipervínculo" xfId="4646" builtinId="8" hidden="1"/>
    <cellStyle name="Hipervínculo" xfId="4648" builtinId="8" hidden="1"/>
    <cellStyle name="Hipervínculo" xfId="4650" builtinId="8" hidden="1"/>
    <cellStyle name="Hipervínculo" xfId="4652" builtinId="8" hidden="1"/>
    <cellStyle name="Hipervínculo" xfId="4654" builtinId="8" hidden="1"/>
    <cellStyle name="Hipervínculo" xfId="4656" builtinId="8" hidden="1"/>
    <cellStyle name="Hipervínculo" xfId="4658" builtinId="8" hidden="1"/>
    <cellStyle name="Hipervínculo" xfId="4660" builtinId="8" hidden="1"/>
    <cellStyle name="Hipervínculo" xfId="4662" builtinId="8" hidden="1"/>
    <cellStyle name="Hipervínculo" xfId="4664" builtinId="8" hidden="1"/>
    <cellStyle name="Hipervínculo" xfId="4666" builtinId="8" hidden="1"/>
    <cellStyle name="Hipervínculo" xfId="4668" builtinId="8" hidden="1"/>
    <cellStyle name="Hipervínculo" xfId="4670" builtinId="8" hidden="1"/>
    <cellStyle name="Hipervínculo" xfId="4672" builtinId="8" hidden="1"/>
    <cellStyle name="Hipervínculo" xfId="4674" builtinId="8" hidden="1"/>
    <cellStyle name="Hipervínculo" xfId="4676" builtinId="8" hidden="1"/>
    <cellStyle name="Hipervínculo" xfId="4678" builtinId="8" hidden="1"/>
    <cellStyle name="Hipervínculo" xfId="4680" builtinId="8" hidden="1"/>
    <cellStyle name="Hipervínculo" xfId="4682" builtinId="8" hidden="1"/>
    <cellStyle name="Hipervínculo" xfId="4684" builtinId="8" hidden="1"/>
    <cellStyle name="Hipervínculo" xfId="4686" builtinId="8" hidden="1"/>
    <cellStyle name="Hipervínculo" xfId="4688" builtinId="8" hidden="1"/>
    <cellStyle name="Hipervínculo" xfId="4690" builtinId="8" hidden="1"/>
    <cellStyle name="Hipervínculo" xfId="4692" builtinId="8" hidden="1"/>
    <cellStyle name="Hipervínculo" xfId="4694" builtinId="8" hidden="1"/>
    <cellStyle name="Hipervínculo" xfId="4696" builtinId="8" hidden="1"/>
    <cellStyle name="Hipervínculo" xfId="4698" builtinId="8" hidden="1"/>
    <cellStyle name="Hipervínculo" xfId="4700" builtinId="8" hidden="1"/>
    <cellStyle name="Hipervínculo" xfId="4702" builtinId="8" hidden="1"/>
    <cellStyle name="Hipervínculo" xfId="4704" builtinId="8" hidden="1"/>
    <cellStyle name="Hipervínculo" xfId="4706" builtinId="8" hidden="1"/>
    <cellStyle name="Hipervínculo" xfId="4708" builtinId="8" hidden="1"/>
    <cellStyle name="Hipervínculo" xfId="4710" builtinId="8" hidden="1"/>
    <cellStyle name="Hipervínculo" xfId="4712" builtinId="8" hidden="1"/>
    <cellStyle name="Hipervínculo" xfId="4714" builtinId="8" hidden="1"/>
    <cellStyle name="Hipervínculo" xfId="4716" builtinId="8" hidden="1"/>
    <cellStyle name="Hipervínculo" xfId="4718" builtinId="8" hidden="1"/>
    <cellStyle name="Hipervínculo" xfId="4720" builtinId="8" hidden="1"/>
    <cellStyle name="Hipervínculo" xfId="4722" builtinId="8" hidden="1"/>
    <cellStyle name="Hipervínculo" xfId="4724" builtinId="8" hidden="1"/>
    <cellStyle name="Hipervínculo" xfId="4726" builtinId="8" hidden="1"/>
    <cellStyle name="Hipervínculo" xfId="4728" builtinId="8" hidden="1"/>
    <cellStyle name="Hipervínculo" xfId="4730" builtinId="8" hidden="1"/>
    <cellStyle name="Hipervínculo" xfId="4732" builtinId="8" hidden="1"/>
    <cellStyle name="Hipervínculo" xfId="4734" builtinId="8" hidden="1"/>
    <cellStyle name="Hipervínculo" xfId="4736" builtinId="8" hidden="1"/>
    <cellStyle name="Hipervínculo" xfId="4738" builtinId="8" hidden="1"/>
    <cellStyle name="Hipervínculo" xfId="4740" builtinId="8" hidden="1"/>
    <cellStyle name="Hipervínculo" xfId="4742" builtinId="8" hidden="1"/>
    <cellStyle name="Hipervínculo" xfId="4744" builtinId="8" hidden="1"/>
    <cellStyle name="Hipervínculo" xfId="4746" builtinId="8" hidden="1"/>
    <cellStyle name="Hipervínculo" xfId="4748" builtinId="8" hidden="1"/>
    <cellStyle name="Hipervínculo" xfId="4750" builtinId="8" hidden="1"/>
    <cellStyle name="Hipervínculo" xfId="4752" builtinId="8" hidden="1"/>
    <cellStyle name="Hipervínculo" xfId="4754" builtinId="8" hidden="1"/>
    <cellStyle name="Hipervínculo" xfId="4756" builtinId="8" hidden="1"/>
    <cellStyle name="Hipervínculo" xfId="4758" builtinId="8" hidden="1"/>
    <cellStyle name="Hipervínculo" xfId="4760" builtinId="8" hidden="1"/>
    <cellStyle name="Hipervínculo" xfId="4762" builtinId="8" hidden="1"/>
    <cellStyle name="Hipervínculo" xfId="4764" builtinId="8" hidden="1"/>
    <cellStyle name="Hipervínculo" xfId="4766" builtinId="8" hidden="1"/>
    <cellStyle name="Hipervínculo" xfId="4768" builtinId="8" hidden="1"/>
    <cellStyle name="Hipervínculo" xfId="4770" builtinId="8" hidden="1"/>
    <cellStyle name="Hipervínculo" xfId="4772" builtinId="8" hidden="1"/>
    <cellStyle name="Hipervínculo" xfId="4774" builtinId="8" hidden="1"/>
    <cellStyle name="Hipervínculo" xfId="4776" builtinId="8" hidden="1"/>
    <cellStyle name="Hipervínculo" xfId="4778" builtinId="8" hidden="1"/>
    <cellStyle name="Hipervínculo" xfId="4780" builtinId="8" hidden="1"/>
    <cellStyle name="Hipervínculo" xfId="4782" builtinId="8" hidden="1"/>
    <cellStyle name="Hipervínculo" xfId="4784" builtinId="8" hidden="1"/>
    <cellStyle name="Hipervínculo" xfId="4786" builtinId="8" hidden="1"/>
    <cellStyle name="Hipervínculo" xfId="4788" builtinId="8" hidden="1"/>
    <cellStyle name="Hipervínculo" xfId="4790" builtinId="8" hidden="1"/>
    <cellStyle name="Hipervínculo" xfId="4792" builtinId="8" hidden="1"/>
    <cellStyle name="Hipervínculo" xfId="4794" builtinId="8" hidden="1"/>
    <cellStyle name="Hipervínculo" xfId="4796" builtinId="8" hidden="1"/>
    <cellStyle name="Hipervínculo" xfId="4798" builtinId="8" hidden="1"/>
    <cellStyle name="Hipervínculo" xfId="4800" builtinId="8" hidden="1"/>
    <cellStyle name="Hipervínculo" xfId="4802" builtinId="8" hidden="1"/>
    <cellStyle name="Hipervínculo" xfId="4804" builtinId="8" hidden="1"/>
    <cellStyle name="Hipervínculo" xfId="4806" builtinId="8" hidden="1"/>
    <cellStyle name="Hipervínculo" xfId="4808" builtinId="8" hidden="1"/>
    <cellStyle name="Hipervínculo" xfId="4810" builtinId="8" hidden="1"/>
    <cellStyle name="Hipervínculo" xfId="4812" builtinId="8" hidden="1"/>
    <cellStyle name="Hipervínculo" xfId="4814" builtinId="8" hidden="1"/>
    <cellStyle name="Hipervínculo" xfId="4816" builtinId="8" hidden="1"/>
    <cellStyle name="Hipervínculo" xfId="4818" builtinId="8" hidden="1"/>
    <cellStyle name="Hipervínculo" xfId="4820" builtinId="8" hidden="1"/>
    <cellStyle name="Hipervínculo" xfId="4822" builtinId="8" hidden="1"/>
    <cellStyle name="Hipervínculo" xfId="4824" builtinId="8" hidden="1"/>
    <cellStyle name="Hipervínculo" xfId="4826" builtinId="8" hidden="1"/>
    <cellStyle name="Hipervínculo" xfId="4828" builtinId="8" hidden="1"/>
    <cellStyle name="Hipervínculo" xfId="4830" builtinId="8" hidden="1"/>
    <cellStyle name="Hipervínculo" xfId="4832" builtinId="8" hidden="1"/>
    <cellStyle name="Hipervínculo" xfId="4834" builtinId="8" hidden="1"/>
    <cellStyle name="Hipervínculo" xfId="4836" builtinId="8" hidden="1"/>
    <cellStyle name="Hipervínculo" xfId="4838" builtinId="8" hidden="1"/>
    <cellStyle name="Hipervínculo" xfId="4840" builtinId="8" hidden="1"/>
    <cellStyle name="Hipervínculo" xfId="4842" builtinId="8" hidden="1"/>
    <cellStyle name="Hipervínculo" xfId="4844" builtinId="8" hidden="1"/>
    <cellStyle name="Hipervínculo" xfId="4846" builtinId="8" hidden="1"/>
    <cellStyle name="Hipervínculo" xfId="4848" builtinId="8" hidden="1"/>
    <cellStyle name="Hipervínculo" xfId="4850" builtinId="8" hidden="1"/>
    <cellStyle name="Hipervínculo" xfId="4852" builtinId="8" hidden="1"/>
    <cellStyle name="Hipervínculo" xfId="4854" builtinId="8" hidden="1"/>
    <cellStyle name="Hipervínculo" xfId="4856" builtinId="8" hidden="1"/>
    <cellStyle name="Hipervínculo" xfId="4858" builtinId="8" hidden="1"/>
    <cellStyle name="Hipervínculo" xfId="4860" builtinId="8" hidden="1"/>
    <cellStyle name="Hipervínculo" xfId="4862" builtinId="8" hidden="1"/>
    <cellStyle name="Hipervínculo" xfId="4864" builtinId="8" hidden="1"/>
    <cellStyle name="Hipervínculo" xfId="4866" builtinId="8" hidden="1"/>
    <cellStyle name="Hipervínculo" xfId="4868" builtinId="8" hidden="1"/>
    <cellStyle name="Hipervínculo" xfId="4870" builtinId="8" hidden="1"/>
    <cellStyle name="Hipervínculo" xfId="4872" builtinId="8" hidden="1"/>
    <cellStyle name="Hipervínculo" xfId="4874" builtinId="8" hidden="1"/>
    <cellStyle name="Hipervínculo" xfId="4876" builtinId="8" hidden="1"/>
    <cellStyle name="Hipervínculo" xfId="4878" builtinId="8" hidden="1"/>
    <cellStyle name="Hipervínculo" xfId="4880" builtinId="8" hidden="1"/>
    <cellStyle name="Hipervínculo" xfId="4882" builtinId="8" hidden="1"/>
    <cellStyle name="Hipervínculo" xfId="4884" builtinId="8" hidden="1"/>
    <cellStyle name="Hipervínculo" xfId="4886" builtinId="8" hidden="1"/>
    <cellStyle name="Hipervínculo" xfId="4888" builtinId="8" hidden="1"/>
    <cellStyle name="Hipervínculo" xfId="4890" builtinId="8" hidden="1"/>
    <cellStyle name="Hipervínculo" xfId="4892" builtinId="8" hidden="1"/>
    <cellStyle name="Hipervínculo" xfId="4894" builtinId="8" hidden="1"/>
    <cellStyle name="Hipervínculo" xfId="4896" builtinId="8" hidden="1"/>
    <cellStyle name="Hipervínculo" xfId="4898" builtinId="8" hidden="1"/>
    <cellStyle name="Hipervínculo" xfId="4900" builtinId="8" hidden="1"/>
    <cellStyle name="Hipervínculo" xfId="4902" builtinId="8" hidden="1"/>
    <cellStyle name="Hipervínculo" xfId="4904" builtinId="8" hidden="1"/>
    <cellStyle name="Hipervínculo" xfId="4906" builtinId="8" hidden="1"/>
    <cellStyle name="Hipervínculo" xfId="4908" builtinId="8" hidden="1"/>
    <cellStyle name="Hipervínculo" xfId="4910" builtinId="8" hidden="1"/>
    <cellStyle name="Hipervínculo" xfId="4912" builtinId="8" hidden="1"/>
    <cellStyle name="Hipervínculo" xfId="4914" builtinId="8" hidden="1"/>
    <cellStyle name="Hipervínculo" xfId="4916" builtinId="8" hidden="1"/>
    <cellStyle name="Hipervínculo" xfId="4918" builtinId="8" hidden="1"/>
    <cellStyle name="Hipervínculo" xfId="4920" builtinId="8" hidden="1"/>
    <cellStyle name="Hipervínculo" xfId="4922" builtinId="8" hidden="1"/>
    <cellStyle name="Hipervínculo" xfId="4924" builtinId="8" hidden="1"/>
    <cellStyle name="Hipervínculo" xfId="4926" builtinId="8" hidden="1"/>
    <cellStyle name="Hipervínculo" xfId="4928" builtinId="8" hidden="1"/>
    <cellStyle name="Hipervínculo" xfId="4930" builtinId="8" hidden="1"/>
    <cellStyle name="Hipervínculo" xfId="4932" builtinId="8" hidden="1"/>
    <cellStyle name="Hipervínculo" xfId="4934" builtinId="8" hidden="1"/>
    <cellStyle name="Hipervínculo" xfId="4936" builtinId="8" hidden="1"/>
    <cellStyle name="Hipervínculo" xfId="4938" builtinId="8" hidden="1"/>
    <cellStyle name="Hipervínculo" xfId="4940" builtinId="8" hidden="1"/>
    <cellStyle name="Hipervínculo" xfId="4942" builtinId="8" hidden="1"/>
    <cellStyle name="Hipervínculo" xfId="4944" builtinId="8" hidden="1"/>
    <cellStyle name="Hipervínculo" xfId="4946" builtinId="8" hidden="1"/>
    <cellStyle name="Hipervínculo" xfId="4948" builtinId="8" hidden="1"/>
    <cellStyle name="Hipervínculo" xfId="4950" builtinId="8" hidden="1"/>
    <cellStyle name="Hipervínculo" xfId="4952" builtinId="8" hidden="1"/>
    <cellStyle name="Hipervínculo" xfId="4954" builtinId="8" hidden="1"/>
    <cellStyle name="Hipervínculo" xfId="4956" builtinId="8" hidden="1"/>
    <cellStyle name="Hipervínculo" xfId="4958" builtinId="8" hidden="1"/>
    <cellStyle name="Hipervínculo" xfId="4960" builtinId="8" hidden="1"/>
    <cellStyle name="Hipervínculo" xfId="4962" builtinId="8" hidden="1"/>
    <cellStyle name="Hipervínculo" xfId="4964" builtinId="8" hidden="1"/>
    <cellStyle name="Hipervínculo" xfId="4966" builtinId="8" hidden="1"/>
    <cellStyle name="Hipervínculo" xfId="4968" builtinId="8" hidden="1"/>
    <cellStyle name="Hipervínculo" xfId="4970" builtinId="8" hidden="1"/>
    <cellStyle name="Hipervínculo" xfId="4972" builtinId="8" hidden="1"/>
    <cellStyle name="Hipervínculo" xfId="4974" builtinId="8" hidden="1"/>
    <cellStyle name="Hipervínculo" xfId="4976" builtinId="8" hidden="1"/>
    <cellStyle name="Hipervínculo" xfId="4978" builtinId="8" hidden="1"/>
    <cellStyle name="Hipervínculo" xfId="4980" builtinId="8" hidden="1"/>
    <cellStyle name="Hipervínculo" xfId="4982" builtinId="8" hidden="1"/>
    <cellStyle name="Hipervínculo" xfId="4984" builtinId="8" hidden="1"/>
    <cellStyle name="Hipervínculo" xfId="4986" builtinId="8" hidden="1"/>
    <cellStyle name="Hipervínculo" xfId="4988" builtinId="8" hidden="1"/>
    <cellStyle name="Hipervínculo" xfId="4990" builtinId="8" hidden="1"/>
    <cellStyle name="Hipervínculo" xfId="4992" builtinId="8" hidden="1"/>
    <cellStyle name="Hipervínculo" xfId="4994" builtinId="8" hidden="1"/>
    <cellStyle name="Hipervínculo" xfId="4996" builtinId="8" hidden="1"/>
    <cellStyle name="Hipervínculo" xfId="4998" builtinId="8" hidden="1"/>
    <cellStyle name="Hipervínculo" xfId="5000" builtinId="8" hidden="1"/>
    <cellStyle name="Hipervínculo" xfId="5002" builtinId="8" hidden="1"/>
    <cellStyle name="Hipervínculo" xfId="5004" builtinId="8" hidden="1"/>
    <cellStyle name="Hipervínculo" xfId="5006" builtinId="8" hidden="1"/>
    <cellStyle name="Hipervínculo" xfId="5008" builtinId="8" hidden="1"/>
    <cellStyle name="Hipervínculo" xfId="5010" builtinId="8" hidden="1"/>
    <cellStyle name="Hipervínculo" xfId="5012" builtinId="8" hidden="1"/>
    <cellStyle name="Hipervínculo" xfId="5014" builtinId="8" hidden="1"/>
    <cellStyle name="Hipervínculo" xfId="5016" builtinId="8" hidden="1"/>
    <cellStyle name="Hipervínculo" xfId="5018" builtinId="8" hidden="1"/>
    <cellStyle name="Hipervínculo" xfId="5020" builtinId="8" hidden="1"/>
    <cellStyle name="Hipervínculo" xfId="5022" builtinId="8" hidden="1"/>
    <cellStyle name="Hipervínculo" xfId="5024" builtinId="8" hidden="1"/>
    <cellStyle name="Hipervínculo" xfId="5026" builtinId="8" hidden="1"/>
    <cellStyle name="Hipervínculo" xfId="5028" builtinId="8" hidden="1"/>
    <cellStyle name="Hipervínculo" xfId="5030" builtinId="8" hidden="1"/>
    <cellStyle name="Hipervínculo" xfId="5032" builtinId="8" hidden="1"/>
    <cellStyle name="Hipervínculo" xfId="5034" builtinId="8" hidden="1"/>
    <cellStyle name="Hipervínculo" xfId="5036" builtinId="8" hidden="1"/>
    <cellStyle name="Hipervínculo" xfId="5038" builtinId="8" hidden="1"/>
    <cellStyle name="Hipervínculo" xfId="5040" builtinId="8" hidden="1"/>
    <cellStyle name="Hipervínculo" xfId="5042" builtinId="8" hidden="1"/>
    <cellStyle name="Hipervínculo" xfId="5044" builtinId="8" hidden="1"/>
    <cellStyle name="Hipervínculo" xfId="5046" builtinId="8" hidden="1"/>
    <cellStyle name="Hipervínculo" xfId="5048" builtinId="8" hidden="1"/>
    <cellStyle name="Hipervínculo" xfId="5050" builtinId="8" hidden="1"/>
    <cellStyle name="Hipervínculo" xfId="5052" builtinId="8" hidden="1"/>
    <cellStyle name="Hipervínculo" xfId="5054" builtinId="8" hidden="1"/>
    <cellStyle name="Hipervínculo" xfId="5056" builtinId="8" hidden="1"/>
    <cellStyle name="Hipervínculo" xfId="5058" builtinId="8" hidden="1"/>
    <cellStyle name="Hipervínculo" xfId="5060" builtinId="8" hidden="1"/>
    <cellStyle name="Hipervínculo" xfId="5062" builtinId="8" hidden="1"/>
    <cellStyle name="Hipervínculo" xfId="5064" builtinId="8" hidden="1"/>
    <cellStyle name="Hipervínculo" xfId="5066" builtinId="8" hidden="1"/>
    <cellStyle name="Hipervínculo" xfId="5068" builtinId="8" hidden="1"/>
    <cellStyle name="Hipervínculo" xfId="5070" builtinId="8" hidden="1"/>
    <cellStyle name="Hipervínculo" xfId="5072" builtinId="8" hidden="1"/>
    <cellStyle name="Hipervínculo" xfId="5074" builtinId="8" hidden="1"/>
    <cellStyle name="Hipervínculo" xfId="5076" builtinId="8" hidden="1"/>
    <cellStyle name="Hipervínculo" xfId="5078" builtinId="8" hidden="1"/>
    <cellStyle name="Hipervínculo" xfId="5080" builtinId="8" hidden="1"/>
    <cellStyle name="Hipervínculo" xfId="5082" builtinId="8" hidden="1"/>
    <cellStyle name="Hipervínculo" xfId="5084" builtinId="8" hidden="1"/>
    <cellStyle name="Hipervínculo" xfId="5086" builtinId="8" hidden="1"/>
    <cellStyle name="Hipervínculo" xfId="5088" builtinId="8" hidden="1"/>
    <cellStyle name="Hipervínculo" xfId="5090" builtinId="8" hidden="1"/>
    <cellStyle name="Hipervínculo" xfId="5092" builtinId="8" hidden="1"/>
    <cellStyle name="Hipervínculo" xfId="5094" builtinId="8" hidden="1"/>
    <cellStyle name="Hipervínculo" xfId="5096" builtinId="8" hidden="1"/>
    <cellStyle name="Hipervínculo" xfId="5098" builtinId="8" hidden="1"/>
    <cellStyle name="Hipervínculo" xfId="5100" builtinId="8" hidden="1"/>
    <cellStyle name="Hipervínculo" xfId="5102" builtinId="8" hidden="1"/>
    <cellStyle name="Hipervínculo" xfId="5104" builtinId="8" hidden="1"/>
    <cellStyle name="Hipervínculo" xfId="5106" builtinId="8" hidden="1"/>
    <cellStyle name="Hipervínculo" xfId="5108" builtinId="8" hidden="1"/>
    <cellStyle name="Hipervínculo" xfId="5110" builtinId="8" hidden="1"/>
    <cellStyle name="Hipervínculo" xfId="5112" builtinId="8" hidden="1"/>
    <cellStyle name="Hipervínculo" xfId="5114" builtinId="8" hidden="1"/>
    <cellStyle name="Hipervínculo" xfId="5116" builtinId="8" hidden="1"/>
    <cellStyle name="Hipervínculo" xfId="5118" builtinId="8" hidden="1"/>
    <cellStyle name="Hipervínculo" xfId="5120" builtinId="8" hidden="1"/>
    <cellStyle name="Hipervínculo" xfId="5122" builtinId="8" hidden="1"/>
    <cellStyle name="Hipervínculo" xfId="5124" builtinId="8" hidden="1"/>
    <cellStyle name="Hipervínculo" xfId="5126" builtinId="8" hidden="1"/>
    <cellStyle name="Hipervínculo" xfId="5128" builtinId="8" hidden="1"/>
    <cellStyle name="Hipervínculo" xfId="5130" builtinId="8" hidden="1"/>
    <cellStyle name="Hipervínculo" xfId="5132" builtinId="8" hidden="1"/>
    <cellStyle name="Hipervínculo" xfId="5134" builtinId="8" hidden="1"/>
    <cellStyle name="Hipervínculo" xfId="5136" builtinId="8" hidden="1"/>
    <cellStyle name="Hipervínculo" xfId="5138" builtinId="8" hidden="1"/>
    <cellStyle name="Hipervínculo" xfId="5140" builtinId="8" hidden="1"/>
    <cellStyle name="Hipervínculo" xfId="5142" builtinId="8" hidden="1"/>
    <cellStyle name="Hipervínculo" xfId="5144" builtinId="8" hidden="1"/>
    <cellStyle name="Hipervínculo" xfId="5146" builtinId="8" hidden="1"/>
    <cellStyle name="Hipervínculo" xfId="5148" builtinId="8" hidden="1"/>
    <cellStyle name="Hipervínculo" xfId="5150" builtinId="8" hidden="1"/>
    <cellStyle name="Hipervínculo" xfId="5152" builtinId="8" hidden="1"/>
    <cellStyle name="Hipervínculo" xfId="5154" builtinId="8" hidden="1"/>
    <cellStyle name="Hipervínculo" xfId="5156" builtinId="8" hidden="1"/>
    <cellStyle name="Hipervínculo" xfId="5158" builtinId="8" hidden="1"/>
    <cellStyle name="Hipervínculo" xfId="5160" builtinId="8" hidden="1"/>
    <cellStyle name="Hipervínculo" xfId="5162" builtinId="8" hidden="1"/>
    <cellStyle name="Hipervínculo" xfId="5164" builtinId="8" hidden="1"/>
    <cellStyle name="Hipervínculo" xfId="5166" builtinId="8" hidden="1"/>
    <cellStyle name="Hipervínculo" xfId="5168" builtinId="8" hidden="1"/>
    <cellStyle name="Hipervínculo" xfId="5170" builtinId="8" hidden="1"/>
    <cellStyle name="Hipervínculo" xfId="5172" builtinId="8" hidden="1"/>
    <cellStyle name="Hipervínculo" xfId="5174" builtinId="8" hidden="1"/>
    <cellStyle name="Hipervínculo" xfId="5176" builtinId="8" hidden="1"/>
    <cellStyle name="Hipervínculo" xfId="5178" builtinId="8" hidden="1"/>
    <cellStyle name="Hipervínculo" xfId="5180" builtinId="8" hidden="1"/>
    <cellStyle name="Hipervínculo" xfId="5182" builtinId="8" hidden="1"/>
    <cellStyle name="Hipervínculo" xfId="5184" builtinId="8" hidden="1"/>
    <cellStyle name="Hipervínculo" xfId="5186" builtinId="8" hidden="1"/>
    <cellStyle name="Hipervínculo" xfId="5188" builtinId="8" hidden="1"/>
    <cellStyle name="Hipervínculo" xfId="5190" builtinId="8" hidden="1"/>
    <cellStyle name="Hipervínculo" xfId="5192" builtinId="8" hidden="1"/>
    <cellStyle name="Hipervínculo" xfId="5194" builtinId="8" hidden="1"/>
    <cellStyle name="Hipervínculo" xfId="5196" builtinId="8" hidden="1"/>
    <cellStyle name="Hipervínculo" xfId="5198" builtinId="8" hidden="1"/>
    <cellStyle name="Hipervínculo" xfId="5200" builtinId="8" hidden="1"/>
    <cellStyle name="Hipervínculo" xfId="5202" builtinId="8" hidden="1"/>
    <cellStyle name="Hipervínculo" xfId="5204" builtinId="8" hidden="1"/>
    <cellStyle name="Hipervínculo" xfId="5206" builtinId="8" hidden="1"/>
    <cellStyle name="Hipervínculo" xfId="5208" builtinId="8" hidden="1"/>
    <cellStyle name="Hipervínculo" xfId="5210" builtinId="8" hidden="1"/>
    <cellStyle name="Hipervínculo" xfId="5212" builtinId="8" hidden="1"/>
    <cellStyle name="Hipervínculo" xfId="5214" builtinId="8" hidden="1"/>
    <cellStyle name="Hipervínculo" xfId="5216" builtinId="8" hidden="1"/>
    <cellStyle name="Hipervínculo" xfId="5218" builtinId="8" hidden="1"/>
    <cellStyle name="Hipervínculo" xfId="5220" builtinId="8" hidden="1"/>
    <cellStyle name="Hipervínculo" xfId="5222" builtinId="8" hidden="1"/>
    <cellStyle name="Hipervínculo" xfId="5224" builtinId="8" hidden="1"/>
    <cellStyle name="Hipervínculo" xfId="5226" builtinId="8" hidden="1"/>
    <cellStyle name="Hipervínculo" xfId="5228" builtinId="8" hidden="1"/>
    <cellStyle name="Hipervínculo" xfId="5230" builtinId="8" hidden="1"/>
    <cellStyle name="Hipervínculo" xfId="5232" builtinId="8" hidden="1"/>
    <cellStyle name="Hipervínculo" xfId="5234" builtinId="8" hidden="1"/>
    <cellStyle name="Hipervínculo" xfId="5236" builtinId="8" hidden="1"/>
    <cellStyle name="Hipervínculo" xfId="5238" builtinId="8" hidden="1"/>
    <cellStyle name="Hipervínculo" xfId="5240" builtinId="8" hidden="1"/>
    <cellStyle name="Hipervínculo" xfId="5242" builtinId="8" hidden="1"/>
    <cellStyle name="Hipervínculo" xfId="5244" builtinId="8" hidden="1"/>
    <cellStyle name="Hipervínculo" xfId="5246" builtinId="8" hidden="1"/>
    <cellStyle name="Hipervínculo" xfId="5248" builtinId="8" hidden="1"/>
    <cellStyle name="Hipervínculo" xfId="5250" builtinId="8" hidden="1"/>
    <cellStyle name="Hipervínculo" xfId="5252" builtinId="8" hidden="1"/>
    <cellStyle name="Hipervínculo" xfId="5254" builtinId="8" hidden="1"/>
    <cellStyle name="Hipervínculo" xfId="5256" builtinId="8" hidden="1"/>
    <cellStyle name="Hipervínculo" xfId="5258" builtinId="8" hidden="1"/>
    <cellStyle name="Hipervínculo" xfId="5260" builtinId="8" hidden="1"/>
    <cellStyle name="Hipervínculo" xfId="5262" builtinId="8" hidden="1"/>
    <cellStyle name="Hipervínculo" xfId="5264" builtinId="8" hidden="1"/>
    <cellStyle name="Hipervínculo" xfId="5266" builtinId="8" hidden="1"/>
    <cellStyle name="Hipervínculo" xfId="5268" builtinId="8" hidden="1"/>
    <cellStyle name="Hipervínculo" xfId="5270" builtinId="8" hidden="1"/>
    <cellStyle name="Hipervínculo" xfId="5272" builtinId="8" hidden="1"/>
    <cellStyle name="Hipervínculo" xfId="5274" builtinId="8" hidden="1"/>
    <cellStyle name="Hipervínculo" xfId="5276" builtinId="8" hidden="1"/>
    <cellStyle name="Hipervínculo" xfId="5278" builtinId="8" hidden="1"/>
    <cellStyle name="Hipervínculo" xfId="5280" builtinId="8" hidden="1"/>
    <cellStyle name="Hipervínculo" xfId="5282" builtinId="8" hidden="1"/>
    <cellStyle name="Hipervínculo" xfId="5284" builtinId="8" hidden="1"/>
    <cellStyle name="Hipervínculo" xfId="5286" builtinId="8" hidden="1"/>
    <cellStyle name="Hipervínculo" xfId="5288" builtinId="8" hidden="1"/>
    <cellStyle name="Hipervínculo" xfId="5290" builtinId="8" hidden="1"/>
    <cellStyle name="Hipervínculo" xfId="5292" builtinId="8" hidden="1"/>
    <cellStyle name="Hipervínculo" xfId="5294" builtinId="8" hidden="1"/>
    <cellStyle name="Hipervínculo" xfId="5296" builtinId="8" hidden="1"/>
    <cellStyle name="Hipervínculo" xfId="5298" builtinId="8" hidden="1"/>
    <cellStyle name="Hipervínculo" xfId="5300" builtinId="8" hidden="1"/>
    <cellStyle name="Hipervínculo" xfId="5302" builtinId="8" hidden="1"/>
    <cellStyle name="Hipervínculo" xfId="5304" builtinId="8" hidden="1"/>
    <cellStyle name="Hipervínculo" xfId="5306" builtinId="8" hidden="1"/>
    <cellStyle name="Hipervínculo" xfId="5308" builtinId="8" hidden="1"/>
    <cellStyle name="Hipervínculo" xfId="5310" builtinId="8" hidden="1"/>
    <cellStyle name="Hipervínculo" xfId="5312" builtinId="8" hidden="1"/>
    <cellStyle name="Hipervínculo" xfId="5314" builtinId="8" hidden="1"/>
    <cellStyle name="Hipervínculo" xfId="5316" builtinId="8" hidden="1"/>
    <cellStyle name="Hipervínculo" xfId="5318" builtinId="8" hidden="1"/>
    <cellStyle name="Hipervínculo" xfId="5320" builtinId="8" hidden="1"/>
    <cellStyle name="Hipervínculo" xfId="5322" builtinId="8" hidden="1"/>
    <cellStyle name="Hipervínculo" xfId="5324" builtinId="8" hidden="1"/>
    <cellStyle name="Hipervínculo" xfId="5326" builtinId="8" hidden="1"/>
    <cellStyle name="Hipervínculo" xfId="5328" builtinId="8" hidden="1"/>
    <cellStyle name="Hipervínculo" xfId="5330" builtinId="8" hidden="1"/>
    <cellStyle name="Hipervínculo" xfId="5332" builtinId="8" hidden="1"/>
    <cellStyle name="Hipervínculo" xfId="5334" builtinId="8" hidden="1"/>
    <cellStyle name="Hipervínculo" xfId="5336" builtinId="8" hidden="1"/>
    <cellStyle name="Hipervínculo" xfId="5338" builtinId="8" hidden="1"/>
    <cellStyle name="Hipervínculo" xfId="5340" builtinId="8" hidden="1"/>
    <cellStyle name="Hipervínculo" xfId="5342" builtinId="8" hidden="1"/>
    <cellStyle name="Hipervínculo" xfId="5344" builtinId="8" hidden="1"/>
    <cellStyle name="Hipervínculo" xfId="5346" builtinId="8" hidden="1"/>
    <cellStyle name="Hipervínculo" xfId="5348" builtinId="8" hidden="1"/>
    <cellStyle name="Hipervínculo" xfId="5350" builtinId="8" hidden="1"/>
    <cellStyle name="Hipervínculo" xfId="5352" builtinId="8" hidden="1"/>
    <cellStyle name="Hipervínculo" xfId="5354" builtinId="8" hidden="1"/>
    <cellStyle name="Hipervínculo" xfId="5356" builtinId="8" hidden="1"/>
    <cellStyle name="Hipervínculo" xfId="5358" builtinId="8" hidden="1"/>
    <cellStyle name="Hipervínculo" xfId="5360" builtinId="8" hidden="1"/>
    <cellStyle name="Hipervínculo" xfId="5362" builtinId="8" hidden="1"/>
    <cellStyle name="Hipervínculo" xfId="5364" builtinId="8" hidden="1"/>
    <cellStyle name="Hipervínculo" xfId="5366" builtinId="8" hidden="1"/>
    <cellStyle name="Hipervínculo" xfId="5368" builtinId="8" hidden="1"/>
    <cellStyle name="Hipervínculo" xfId="5370" builtinId="8" hidden="1"/>
    <cellStyle name="Hipervínculo" xfId="5372" builtinId="8" hidden="1"/>
    <cellStyle name="Hipervínculo" xfId="5374" builtinId="8" hidden="1"/>
    <cellStyle name="Hipervínculo" xfId="5376" builtinId="8" hidden="1"/>
    <cellStyle name="Hipervínculo" xfId="5378" builtinId="8" hidden="1"/>
    <cellStyle name="Hipervínculo" xfId="5380" builtinId="8" hidden="1"/>
    <cellStyle name="Hipervínculo" xfId="5382" builtinId="8" hidden="1"/>
    <cellStyle name="Hipervínculo" xfId="5384" builtinId="8" hidden="1"/>
    <cellStyle name="Hipervínculo" xfId="5386" builtinId="8" hidden="1"/>
    <cellStyle name="Hipervínculo" xfId="5388" builtinId="8" hidden="1"/>
    <cellStyle name="Hipervínculo" xfId="5390" builtinId="8" hidden="1"/>
    <cellStyle name="Hipervínculo" xfId="5392" builtinId="8" hidden="1"/>
    <cellStyle name="Hipervínculo" xfId="5394" builtinId="8" hidden="1"/>
    <cellStyle name="Hipervínculo" xfId="5396" builtinId="8" hidden="1"/>
    <cellStyle name="Hipervínculo" xfId="5398" builtinId="8" hidden="1"/>
    <cellStyle name="Hipervínculo" xfId="5400" builtinId="8" hidden="1"/>
    <cellStyle name="Hipervínculo" xfId="5402" builtinId="8" hidden="1"/>
    <cellStyle name="Hipervínculo" xfId="5404" builtinId="8" hidden="1"/>
    <cellStyle name="Hipervínculo" xfId="5406" builtinId="8" hidden="1"/>
    <cellStyle name="Hipervínculo" xfId="5408" builtinId="8" hidden="1"/>
    <cellStyle name="Hipervínculo" xfId="5410" builtinId="8" hidden="1"/>
    <cellStyle name="Hipervínculo" xfId="5412" builtinId="8" hidden="1"/>
    <cellStyle name="Hipervínculo" xfId="5414" builtinId="8" hidden="1"/>
    <cellStyle name="Hipervínculo" xfId="5416" builtinId="8" hidden="1"/>
    <cellStyle name="Hipervínculo" xfId="5418" builtinId="8" hidden="1"/>
    <cellStyle name="Hipervínculo" xfId="5420" builtinId="8" hidden="1"/>
    <cellStyle name="Hipervínculo" xfId="5422" builtinId="8" hidden="1"/>
    <cellStyle name="Hipervínculo" xfId="5424" builtinId="8" hidden="1"/>
    <cellStyle name="Hipervínculo" xfId="5426" builtinId="8" hidden="1"/>
    <cellStyle name="Hipervínculo" xfId="5428" builtinId="8" hidden="1"/>
    <cellStyle name="Hipervínculo" xfId="5430" builtinId="8" hidden="1"/>
    <cellStyle name="Hipervínculo" xfId="5432" builtinId="8" hidden="1"/>
    <cellStyle name="Hipervínculo" xfId="5434" builtinId="8" hidden="1"/>
    <cellStyle name="Hipervínculo" xfId="5436" builtinId="8" hidden="1"/>
    <cellStyle name="Hipervínculo" xfId="5438" builtinId="8" hidden="1"/>
    <cellStyle name="Hipervínculo" xfId="5440" builtinId="8" hidden="1"/>
    <cellStyle name="Hipervínculo" xfId="5442" builtinId="8" hidden="1"/>
    <cellStyle name="Hipervínculo" xfId="5444" builtinId="8" hidden="1"/>
    <cellStyle name="Hipervínculo" xfId="5446" builtinId="8" hidden="1"/>
    <cellStyle name="Hipervínculo" xfId="5448" builtinId="8" hidden="1"/>
    <cellStyle name="Hipervínculo" xfId="5450" builtinId="8" hidden="1"/>
    <cellStyle name="Hipervínculo" xfId="5452" builtinId="8" hidden="1"/>
    <cellStyle name="Hipervínculo" xfId="5454" builtinId="8" hidden="1"/>
    <cellStyle name="Hipervínculo" xfId="5456" builtinId="8" hidden="1"/>
    <cellStyle name="Hipervínculo" xfId="5458" builtinId="8" hidden="1"/>
    <cellStyle name="Hipervínculo" xfId="5460" builtinId="8" hidden="1"/>
    <cellStyle name="Hipervínculo" xfId="5462" builtinId="8" hidden="1"/>
    <cellStyle name="Hipervínculo" xfId="5464" builtinId="8" hidden="1"/>
    <cellStyle name="Hipervínculo" xfId="5466" builtinId="8" hidden="1"/>
    <cellStyle name="Hipervínculo" xfId="5468" builtinId="8" hidden="1"/>
    <cellStyle name="Hipervínculo" xfId="5470" builtinId="8" hidden="1"/>
    <cellStyle name="Hipervínculo" xfId="5472" builtinId="8" hidden="1"/>
    <cellStyle name="Hipervínculo" xfId="5474" builtinId="8" hidden="1"/>
    <cellStyle name="Hipervínculo" xfId="5476" builtinId="8" hidden="1"/>
    <cellStyle name="Hipervínculo" xfId="5478" builtinId="8" hidden="1"/>
    <cellStyle name="Hipervínculo" xfId="5480" builtinId="8" hidden="1"/>
    <cellStyle name="Hipervínculo" xfId="5482" builtinId="8" hidden="1"/>
    <cellStyle name="Hipervínculo" xfId="5484" builtinId="8" hidden="1"/>
    <cellStyle name="Hipervínculo" xfId="5486" builtinId="8" hidden="1"/>
    <cellStyle name="Hipervínculo" xfId="5488" builtinId="8" hidden="1"/>
    <cellStyle name="Hipervínculo" xfId="5490" builtinId="8" hidden="1"/>
    <cellStyle name="Hipervínculo" xfId="5492" builtinId="8" hidden="1"/>
    <cellStyle name="Hipervínculo" xfId="5494" builtinId="8" hidden="1"/>
    <cellStyle name="Hipervínculo" xfId="5496" builtinId="8" hidden="1"/>
    <cellStyle name="Hipervínculo" xfId="5498" builtinId="8" hidden="1"/>
    <cellStyle name="Hipervínculo" xfId="5500" builtinId="8" hidden="1"/>
    <cellStyle name="Hipervínculo" xfId="5502" builtinId="8" hidden="1"/>
    <cellStyle name="Hipervínculo" xfId="5504" builtinId="8" hidden="1"/>
    <cellStyle name="Hipervínculo" xfId="5506" builtinId="8" hidden="1"/>
    <cellStyle name="Hipervínculo" xfId="5508" builtinId="8" hidden="1"/>
    <cellStyle name="Hipervínculo" xfId="5510" builtinId="8" hidden="1"/>
    <cellStyle name="Hipervínculo" xfId="5512" builtinId="8" hidden="1"/>
    <cellStyle name="Hipervínculo" xfId="5514" builtinId="8" hidden="1"/>
    <cellStyle name="Hipervínculo" xfId="5516" builtinId="8" hidden="1"/>
    <cellStyle name="Hipervínculo" xfId="5518" builtinId="8" hidden="1"/>
    <cellStyle name="Hipervínculo" xfId="5520" builtinId="8" hidden="1"/>
    <cellStyle name="Hipervínculo" xfId="5522" builtinId="8" hidden="1"/>
    <cellStyle name="Hipervínculo" xfId="5524" builtinId="8" hidden="1"/>
    <cellStyle name="Hipervínculo" xfId="5526" builtinId="8" hidden="1"/>
    <cellStyle name="Hipervínculo" xfId="5528" builtinId="8" hidden="1"/>
    <cellStyle name="Hipervínculo" xfId="5530" builtinId="8" hidden="1"/>
    <cellStyle name="Hipervínculo" xfId="5532" builtinId="8" hidden="1"/>
    <cellStyle name="Hipervínculo" xfId="5534" builtinId="8" hidden="1"/>
    <cellStyle name="Hipervínculo" xfId="5536" builtinId="8" hidden="1"/>
    <cellStyle name="Hipervínculo" xfId="5538" builtinId="8" hidden="1"/>
    <cellStyle name="Hipervínculo" xfId="5540" builtinId="8" hidden="1"/>
    <cellStyle name="Hipervínculo" xfId="5542" builtinId="8" hidden="1"/>
    <cellStyle name="Hipervínculo" xfId="5544" builtinId="8" hidden="1"/>
    <cellStyle name="Hipervínculo" xfId="5546" builtinId="8" hidden="1"/>
    <cellStyle name="Hipervínculo" xfId="5548" builtinId="8" hidden="1"/>
    <cellStyle name="Hipervínculo" xfId="5550" builtinId="8" hidden="1"/>
    <cellStyle name="Hipervínculo" xfId="5552" builtinId="8" hidden="1"/>
    <cellStyle name="Hipervínculo" xfId="5554" builtinId="8" hidden="1"/>
    <cellStyle name="Hipervínculo" xfId="5556" builtinId="8" hidden="1"/>
    <cellStyle name="Hipervínculo" xfId="5558" builtinId="8" hidden="1"/>
    <cellStyle name="Hipervínculo" xfId="5560" builtinId="8" hidden="1"/>
    <cellStyle name="Hipervínculo" xfId="5562" builtinId="8" hidden="1"/>
    <cellStyle name="Hipervínculo" xfId="5564" builtinId="8" hidden="1"/>
    <cellStyle name="Hipervínculo" xfId="5566" builtinId="8" hidden="1"/>
    <cellStyle name="Hipervínculo" xfId="5568" builtinId="8" hidden="1"/>
    <cellStyle name="Hipervínculo" xfId="5570" builtinId="8" hidden="1"/>
    <cellStyle name="Hipervínculo" xfId="5572" builtinId="8" hidden="1"/>
    <cellStyle name="Hipervínculo" xfId="5574" builtinId="8" hidden="1"/>
    <cellStyle name="Hipervínculo" xfId="5576" builtinId="8" hidden="1"/>
    <cellStyle name="Hipervínculo" xfId="5578" builtinId="8" hidden="1"/>
    <cellStyle name="Hipervínculo" xfId="5580" builtinId="8" hidden="1"/>
    <cellStyle name="Hipervínculo" xfId="5582" builtinId="8" hidden="1"/>
    <cellStyle name="Hipervínculo" xfId="5584" builtinId="8" hidden="1"/>
    <cellStyle name="Hipervínculo" xfId="5586" builtinId="8" hidden="1"/>
    <cellStyle name="Hipervínculo" xfId="5588" builtinId="8" hidden="1"/>
    <cellStyle name="Hipervínculo" xfId="5590" builtinId="8" hidden="1"/>
    <cellStyle name="Hipervínculo" xfId="5592" builtinId="8" hidden="1"/>
    <cellStyle name="Hipervínculo" xfId="5594" builtinId="8" hidden="1"/>
    <cellStyle name="Hipervínculo" xfId="5596" builtinId="8" hidden="1"/>
    <cellStyle name="Hipervínculo" xfId="5598" builtinId="8" hidden="1"/>
    <cellStyle name="Hipervínculo" xfId="5600" builtinId="8" hidden="1"/>
    <cellStyle name="Hipervínculo" xfId="5602" builtinId="8" hidden="1"/>
    <cellStyle name="Hipervínculo" xfId="5604" builtinId="8" hidden="1"/>
    <cellStyle name="Hipervínculo" xfId="5606" builtinId="8" hidden="1"/>
    <cellStyle name="Hipervínculo" xfId="5608" builtinId="8" hidden="1"/>
    <cellStyle name="Hipervínculo" xfId="5610" builtinId="8" hidden="1"/>
    <cellStyle name="Hipervínculo" xfId="5612" builtinId="8" hidden="1"/>
    <cellStyle name="Hipervínculo" xfId="5614" builtinId="8" hidden="1"/>
    <cellStyle name="Hipervínculo" xfId="5616" builtinId="8" hidden="1"/>
    <cellStyle name="Hipervínculo" xfId="5618" builtinId="8" hidden="1"/>
    <cellStyle name="Hipervínculo" xfId="5620" builtinId="8" hidden="1"/>
    <cellStyle name="Hipervínculo" xfId="5622" builtinId="8" hidden="1"/>
    <cellStyle name="Hipervínculo" xfId="5624" builtinId="8" hidden="1"/>
    <cellStyle name="Hipervínculo" xfId="5626" builtinId="8" hidden="1"/>
    <cellStyle name="Hipervínculo" xfId="5628" builtinId="8" hidden="1"/>
    <cellStyle name="Hipervínculo" xfId="5630" builtinId="8" hidden="1"/>
    <cellStyle name="Hipervínculo" xfId="5632" builtinId="8" hidden="1"/>
    <cellStyle name="Hipervínculo" xfId="5634" builtinId="8" hidden="1"/>
    <cellStyle name="Hipervínculo" xfId="5636" builtinId="8" hidden="1"/>
    <cellStyle name="Hipervínculo" xfId="5638" builtinId="8" hidden="1"/>
    <cellStyle name="Hipervínculo" xfId="5640" builtinId="8" hidden="1"/>
    <cellStyle name="Hipervínculo" xfId="5642" builtinId="8" hidden="1"/>
    <cellStyle name="Hipervínculo" xfId="5644" builtinId="8" hidden="1"/>
    <cellStyle name="Hipervínculo" xfId="5646" builtinId="8" hidden="1"/>
    <cellStyle name="Hipervínculo" xfId="5648" builtinId="8" hidden="1"/>
    <cellStyle name="Hipervínculo" xfId="5650" builtinId="8" hidden="1"/>
    <cellStyle name="Hipervínculo" xfId="5652" builtinId="8" hidden="1"/>
    <cellStyle name="Hipervínculo" xfId="5654" builtinId="8" hidden="1"/>
    <cellStyle name="Hipervínculo" xfId="5656" builtinId="8" hidden="1"/>
    <cellStyle name="Hipervínculo" xfId="5658" builtinId="8" hidden="1"/>
    <cellStyle name="Hipervínculo" xfId="5660" builtinId="8" hidden="1"/>
    <cellStyle name="Hipervínculo" xfId="5662" builtinId="8" hidden="1"/>
    <cellStyle name="Hipervínculo" xfId="5664" builtinId="8" hidden="1"/>
    <cellStyle name="Hipervínculo" xfId="5666" builtinId="8" hidden="1"/>
    <cellStyle name="Hipervínculo" xfId="5668" builtinId="8" hidden="1"/>
    <cellStyle name="Hipervínculo" xfId="5670" builtinId="8" hidden="1"/>
    <cellStyle name="Hipervínculo" xfId="5672" builtinId="8" hidden="1"/>
    <cellStyle name="Hipervínculo" xfId="5674" builtinId="8" hidden="1"/>
    <cellStyle name="Hipervínculo" xfId="5676" builtinId="8" hidden="1"/>
    <cellStyle name="Hipervínculo" xfId="5678" builtinId="8" hidden="1"/>
    <cellStyle name="Hipervínculo" xfId="5680" builtinId="8" hidden="1"/>
    <cellStyle name="Hipervínculo" xfId="5682" builtinId="8" hidden="1"/>
    <cellStyle name="Hipervínculo" xfId="5684" builtinId="8" hidden="1"/>
    <cellStyle name="Hipervínculo" xfId="5686" builtinId="8" hidden="1"/>
    <cellStyle name="Hipervínculo" xfId="5688" builtinId="8" hidden="1"/>
    <cellStyle name="Hipervínculo" xfId="5690" builtinId="8" hidden="1"/>
    <cellStyle name="Hipervínculo" xfId="5692" builtinId="8" hidden="1"/>
    <cellStyle name="Hipervínculo" xfId="5694" builtinId="8" hidden="1"/>
    <cellStyle name="Hipervínculo" xfId="5696" builtinId="8" hidden="1"/>
    <cellStyle name="Hipervínculo" xfId="5698" builtinId="8" hidden="1"/>
    <cellStyle name="Hipervínculo" xfId="5700" builtinId="8" hidden="1"/>
    <cellStyle name="Hipervínculo" xfId="5702" builtinId="8" hidden="1"/>
    <cellStyle name="Hipervínculo" xfId="5704" builtinId="8" hidden="1"/>
    <cellStyle name="Hipervínculo" xfId="5706" builtinId="8" hidden="1"/>
    <cellStyle name="Hipervínculo" xfId="5708" builtinId="8" hidden="1"/>
    <cellStyle name="Hipervínculo" xfId="5710" builtinId="8" hidden="1"/>
    <cellStyle name="Hipervínculo" xfId="5712" builtinId="8" hidden="1"/>
    <cellStyle name="Hipervínculo" xfId="5714" builtinId="8" hidden="1"/>
    <cellStyle name="Hipervínculo" xfId="5716" builtinId="8" hidden="1"/>
    <cellStyle name="Hipervínculo" xfId="5718" builtinId="8" hidden="1"/>
    <cellStyle name="Hipervínculo" xfId="5720" builtinId="8" hidden="1"/>
    <cellStyle name="Hipervínculo" xfId="5722" builtinId="8" hidden="1"/>
    <cellStyle name="Hipervínculo" xfId="5724" builtinId="8" hidden="1"/>
    <cellStyle name="Hipervínculo" xfId="5726" builtinId="8" hidden="1"/>
    <cellStyle name="Hipervínculo" xfId="5728" builtinId="8" hidden="1"/>
    <cellStyle name="Hipervínculo" xfId="5730" builtinId="8" hidden="1"/>
    <cellStyle name="Hipervínculo" xfId="5732" builtinId="8" hidden="1"/>
    <cellStyle name="Hipervínculo" xfId="5734" builtinId="8" hidden="1"/>
    <cellStyle name="Hipervínculo" xfId="5736" builtinId="8" hidden="1"/>
    <cellStyle name="Hipervínculo" xfId="5738" builtinId="8" hidden="1"/>
    <cellStyle name="Hipervínculo" xfId="5740" builtinId="8" hidden="1"/>
    <cellStyle name="Hipervínculo" xfId="5742" builtinId="8" hidden="1"/>
    <cellStyle name="Hipervínculo" xfId="5744" builtinId="8" hidden="1"/>
    <cellStyle name="Hipervínculo" xfId="5746" builtinId="8" hidden="1"/>
    <cellStyle name="Hipervínculo" xfId="5748" builtinId="8" hidden="1"/>
    <cellStyle name="Hipervínculo" xfId="5750" builtinId="8" hidden="1"/>
    <cellStyle name="Hipervínculo" xfId="5752" builtinId="8" hidden="1"/>
    <cellStyle name="Hipervínculo" xfId="5754" builtinId="8" hidden="1"/>
    <cellStyle name="Hipervínculo" xfId="5756" builtinId="8" hidden="1"/>
    <cellStyle name="Hipervínculo" xfId="5758" builtinId="8" hidden="1"/>
    <cellStyle name="Hipervínculo" xfId="5760" builtinId="8" hidden="1"/>
    <cellStyle name="Hipervínculo" xfId="5762" builtinId="8" hidden="1"/>
    <cellStyle name="Hipervínculo" xfId="5764" builtinId="8" hidden="1"/>
    <cellStyle name="Hipervínculo" xfId="5766" builtinId="8" hidden="1"/>
    <cellStyle name="Hipervínculo" xfId="5768" builtinId="8" hidden="1"/>
    <cellStyle name="Hipervínculo" xfId="5770" builtinId="8" hidden="1"/>
    <cellStyle name="Hipervínculo" xfId="5772" builtinId="8" hidden="1"/>
    <cellStyle name="Hipervínculo" xfId="5774" builtinId="8" hidden="1"/>
    <cellStyle name="Hipervínculo" xfId="5776" builtinId="8" hidden="1"/>
    <cellStyle name="Hipervínculo" xfId="5778" builtinId="8" hidden="1"/>
    <cellStyle name="Hipervínculo" xfId="5780" builtinId="8" hidden="1"/>
    <cellStyle name="Hipervínculo" xfId="5782" builtinId="8" hidden="1"/>
    <cellStyle name="Hipervínculo" xfId="5784" builtinId="8" hidden="1"/>
    <cellStyle name="Hipervínculo" xfId="5786" builtinId="8" hidden="1"/>
    <cellStyle name="Hipervínculo" xfId="5788" builtinId="8" hidden="1"/>
    <cellStyle name="Hipervínculo" xfId="5790" builtinId="8" hidden="1"/>
    <cellStyle name="Hipervínculo" xfId="5792" builtinId="8" hidden="1"/>
    <cellStyle name="Hipervínculo" xfId="5794" builtinId="8" hidden="1"/>
    <cellStyle name="Hipervínculo" xfId="5796" builtinId="8" hidden="1"/>
    <cellStyle name="Hipervínculo" xfId="5798" builtinId="8" hidden="1"/>
    <cellStyle name="Hipervínculo" xfId="5800" builtinId="8" hidden="1"/>
    <cellStyle name="Hipervínculo" xfId="5802" builtinId="8" hidden="1"/>
    <cellStyle name="Hipervínculo" xfId="5804" builtinId="8" hidden="1"/>
    <cellStyle name="Hipervínculo" xfId="5806" builtinId="8" hidden="1"/>
    <cellStyle name="Hipervínculo" xfId="5808" builtinId="8" hidden="1"/>
    <cellStyle name="Hipervínculo" xfId="5810" builtinId="8" hidden="1"/>
    <cellStyle name="Hipervínculo" xfId="5812" builtinId="8" hidden="1"/>
    <cellStyle name="Hipervínculo" xfId="5814" builtinId="8" hidden="1"/>
    <cellStyle name="Hipervínculo" xfId="5816" builtinId="8" hidden="1"/>
    <cellStyle name="Hipervínculo" xfId="5818" builtinId="8" hidden="1"/>
    <cellStyle name="Hipervínculo" xfId="5820" builtinId="8" hidden="1"/>
    <cellStyle name="Hipervínculo" xfId="5822" builtinId="8" hidden="1"/>
    <cellStyle name="Hipervínculo" xfId="5824" builtinId="8" hidden="1"/>
    <cellStyle name="Hipervínculo" xfId="5826" builtinId="8" hidden="1"/>
    <cellStyle name="Hipervínculo" xfId="5828" builtinId="8" hidden="1"/>
    <cellStyle name="Hipervínculo" xfId="5830" builtinId="8" hidden="1"/>
    <cellStyle name="Hipervínculo" xfId="5832" builtinId="8" hidden="1"/>
    <cellStyle name="Hipervínculo" xfId="5834" builtinId="8" hidden="1"/>
    <cellStyle name="Hipervínculo" xfId="5836" builtinId="8" hidden="1"/>
    <cellStyle name="Hipervínculo" xfId="5838" builtinId="8" hidden="1"/>
    <cellStyle name="Hipervínculo" xfId="5840" builtinId="8" hidden="1"/>
    <cellStyle name="Hipervínculo" xfId="5842" builtinId="8" hidden="1"/>
    <cellStyle name="Hipervínculo" xfId="5844" builtinId="8" hidden="1"/>
    <cellStyle name="Hipervínculo" xfId="5846" builtinId="8" hidden="1"/>
    <cellStyle name="Hipervínculo" xfId="5848" builtinId="8" hidden="1"/>
    <cellStyle name="Hipervínculo" xfId="5850" builtinId="8" hidden="1"/>
    <cellStyle name="Hipervínculo" xfId="5852" builtinId="8" hidden="1"/>
    <cellStyle name="Hipervínculo" xfId="5854" builtinId="8" hidden="1"/>
    <cellStyle name="Hipervínculo" xfId="5856" builtinId="8" hidden="1"/>
    <cellStyle name="Hipervínculo" xfId="5858" builtinId="8" hidden="1"/>
    <cellStyle name="Hipervínculo" xfId="5860" builtinId="8" hidden="1"/>
    <cellStyle name="Hipervínculo" xfId="5862" builtinId="8" hidden="1"/>
    <cellStyle name="Hipervínculo" xfId="5864" builtinId="8" hidden="1"/>
    <cellStyle name="Hipervínculo" xfId="5866" builtinId="8" hidden="1"/>
    <cellStyle name="Hipervínculo" xfId="5868" builtinId="8" hidden="1"/>
    <cellStyle name="Hipervínculo" xfId="5870" builtinId="8" hidden="1"/>
    <cellStyle name="Hipervínculo" xfId="5872" builtinId="8" hidden="1"/>
    <cellStyle name="Hipervínculo" xfId="5874" builtinId="8" hidden="1"/>
    <cellStyle name="Hipervínculo" xfId="5876" builtinId="8" hidden="1"/>
    <cellStyle name="Hipervínculo" xfId="5878" builtinId="8" hidden="1"/>
    <cellStyle name="Hipervínculo" xfId="5880" builtinId="8" hidden="1"/>
    <cellStyle name="Hipervínculo" xfId="5882" builtinId="8" hidden="1"/>
    <cellStyle name="Hipervínculo" xfId="5884" builtinId="8" hidden="1"/>
    <cellStyle name="Hipervínculo" xfId="5886" builtinId="8" hidden="1"/>
    <cellStyle name="Hipervínculo" xfId="5888" builtinId="8" hidden="1"/>
    <cellStyle name="Hipervínculo" xfId="5890" builtinId="8" hidden="1"/>
    <cellStyle name="Hipervínculo" xfId="5892" builtinId="8" hidden="1"/>
    <cellStyle name="Hipervínculo" xfId="5894" builtinId="8" hidden="1"/>
    <cellStyle name="Hipervínculo" xfId="5896" builtinId="8" hidden="1"/>
    <cellStyle name="Hipervínculo" xfId="5898" builtinId="8" hidden="1"/>
    <cellStyle name="Hipervínculo" xfId="5900" builtinId="8" hidden="1"/>
    <cellStyle name="Hipervínculo" xfId="5902" builtinId="8" hidden="1"/>
    <cellStyle name="Hipervínculo" xfId="5904" builtinId="8" hidden="1"/>
    <cellStyle name="Hipervínculo" xfId="5906" builtinId="8" hidden="1"/>
    <cellStyle name="Hipervínculo" xfId="5908" builtinId="8" hidden="1"/>
    <cellStyle name="Hipervínculo" xfId="5910" builtinId="8" hidden="1"/>
    <cellStyle name="Hipervínculo" xfId="5912" builtinId="8" hidden="1"/>
    <cellStyle name="Hipervínculo" xfId="5914" builtinId="8" hidden="1"/>
    <cellStyle name="Hipervínculo" xfId="5916" builtinId="8" hidden="1"/>
    <cellStyle name="Hipervínculo" xfId="5918" builtinId="8" hidden="1"/>
    <cellStyle name="Hipervínculo" xfId="5920" builtinId="8" hidden="1"/>
    <cellStyle name="Hipervínculo" xfId="5922" builtinId="8" hidden="1"/>
    <cellStyle name="Hipervínculo" xfId="5924" builtinId="8" hidden="1"/>
    <cellStyle name="Hipervínculo" xfId="5926" builtinId="8" hidden="1"/>
    <cellStyle name="Hipervínculo" xfId="5928" builtinId="8" hidden="1"/>
    <cellStyle name="Hipervínculo" xfId="5930" builtinId="8" hidden="1"/>
    <cellStyle name="Hipervínculo" xfId="5932" builtinId="8" hidden="1"/>
    <cellStyle name="Hipervínculo" xfId="5934" builtinId="8" hidden="1"/>
    <cellStyle name="Hipervínculo" xfId="5936" builtinId="8" hidden="1"/>
    <cellStyle name="Hipervínculo" xfId="5938" builtinId="8" hidden="1"/>
    <cellStyle name="Hipervínculo" xfId="5940" builtinId="8" hidden="1"/>
    <cellStyle name="Hipervínculo" xfId="5942" builtinId="8" hidden="1"/>
    <cellStyle name="Hipervínculo" xfId="5944" builtinId="8" hidden="1"/>
    <cellStyle name="Hipervínculo" xfId="5946" builtinId="8" hidden="1"/>
    <cellStyle name="Hipervínculo" xfId="5948" builtinId="8" hidden="1"/>
    <cellStyle name="Hipervínculo" xfId="5950" builtinId="8" hidden="1"/>
    <cellStyle name="Hipervínculo" xfId="5952" builtinId="8" hidden="1"/>
    <cellStyle name="Hipervínculo" xfId="5954" builtinId="8" hidden="1"/>
    <cellStyle name="Hipervínculo" xfId="5956" builtinId="8" hidden="1"/>
    <cellStyle name="Hipervínculo" xfId="5958" builtinId="8" hidden="1"/>
    <cellStyle name="Hipervínculo" xfId="5960" builtinId="8" hidden="1"/>
    <cellStyle name="Hipervínculo" xfId="5962" builtinId="8" hidden="1"/>
    <cellStyle name="Hipervínculo" xfId="5964" builtinId="8" hidden="1"/>
    <cellStyle name="Hipervínculo" xfId="5966" builtinId="8" hidden="1"/>
    <cellStyle name="Hipervínculo" xfId="5968" builtinId="8" hidden="1"/>
    <cellStyle name="Hipervínculo" xfId="5970" builtinId="8" hidden="1"/>
    <cellStyle name="Hipervínculo" xfId="5972" builtinId="8" hidden="1"/>
    <cellStyle name="Hipervínculo" xfId="5974" builtinId="8" hidden="1"/>
    <cellStyle name="Hipervínculo" xfId="5976" builtinId="8" hidden="1"/>
    <cellStyle name="Hipervínculo" xfId="5978" builtinId="8" hidden="1"/>
    <cellStyle name="Hipervínculo" xfId="5980" builtinId="8" hidden="1"/>
    <cellStyle name="Hipervínculo" xfId="5982" builtinId="8" hidden="1"/>
    <cellStyle name="Hipervínculo" xfId="5984" builtinId="8" hidden="1"/>
    <cellStyle name="Hipervínculo" xfId="5986" builtinId="8" hidden="1"/>
    <cellStyle name="Hipervínculo" xfId="5988" builtinId="8" hidden="1"/>
    <cellStyle name="Hipervínculo" xfId="5990" builtinId="8" hidden="1"/>
    <cellStyle name="Hipervínculo" xfId="5992" builtinId="8" hidden="1"/>
    <cellStyle name="Hipervínculo" xfId="5994" builtinId="8" hidden="1"/>
    <cellStyle name="Hipervínculo" xfId="5996" builtinId="8" hidden="1"/>
    <cellStyle name="Hipervínculo" xfId="5998" builtinId="8" hidden="1"/>
    <cellStyle name="Hipervínculo" xfId="6000" builtinId="8" hidden="1"/>
    <cellStyle name="Hipervínculo" xfId="6002" builtinId="8" hidden="1"/>
    <cellStyle name="Hipervínculo" xfId="6004" builtinId="8" hidden="1"/>
    <cellStyle name="Hipervínculo" xfId="6006" builtinId="8" hidden="1"/>
    <cellStyle name="Hipervínculo" xfId="6008" builtinId="8" hidden="1"/>
    <cellStyle name="Hipervínculo" xfId="6010" builtinId="8" hidden="1"/>
    <cellStyle name="Hipervínculo" xfId="6012" builtinId="8" hidden="1"/>
    <cellStyle name="Hipervínculo" xfId="6014" builtinId="8" hidden="1"/>
    <cellStyle name="Hipervínculo" xfId="6016" builtinId="8" hidden="1"/>
    <cellStyle name="Hipervínculo" xfId="6018" builtinId="8" hidden="1"/>
    <cellStyle name="Hipervínculo" xfId="6020" builtinId="8" hidden="1"/>
    <cellStyle name="Hipervínculo" xfId="6022" builtinId="8" hidden="1"/>
    <cellStyle name="Hipervínculo" xfId="6024" builtinId="8" hidden="1"/>
    <cellStyle name="Hipervínculo" xfId="6026" builtinId="8" hidden="1"/>
    <cellStyle name="Hipervínculo" xfId="6028" builtinId="8" hidden="1"/>
    <cellStyle name="Hipervínculo" xfId="6030" builtinId="8" hidden="1"/>
    <cellStyle name="Hipervínculo" xfId="6032" builtinId="8" hidden="1"/>
    <cellStyle name="Hipervínculo" xfId="6034" builtinId="8" hidden="1"/>
    <cellStyle name="Hipervínculo" xfId="6036" builtinId="8" hidden="1"/>
    <cellStyle name="Hipervínculo" xfId="6038" builtinId="8" hidden="1"/>
    <cellStyle name="Hipervínculo" xfId="6040" builtinId="8" hidden="1"/>
    <cellStyle name="Hipervínculo" xfId="6042" builtinId="8" hidden="1"/>
    <cellStyle name="Hipervínculo" xfId="6044" builtinId="8" hidden="1"/>
    <cellStyle name="Hipervínculo" xfId="6046" builtinId="8" hidden="1"/>
    <cellStyle name="Hipervínculo" xfId="6048" builtinId="8" hidden="1"/>
    <cellStyle name="Hipervínculo" xfId="6050" builtinId="8" hidden="1"/>
    <cellStyle name="Hipervínculo" xfId="6052" builtinId="8" hidden="1"/>
    <cellStyle name="Hipervínculo" xfId="6054" builtinId="8" hidden="1"/>
    <cellStyle name="Hipervínculo" xfId="6056" builtinId="8" hidden="1"/>
    <cellStyle name="Hipervínculo" xfId="6058" builtinId="8" hidden="1"/>
    <cellStyle name="Hipervínculo" xfId="6060" builtinId="8" hidden="1"/>
    <cellStyle name="Hipervínculo" xfId="6062" builtinId="8" hidden="1"/>
    <cellStyle name="Hipervínculo" xfId="6064" builtinId="8" hidden="1"/>
    <cellStyle name="Hipervínculo" xfId="6066" builtinId="8" hidden="1"/>
    <cellStyle name="Hipervínculo" xfId="6068" builtinId="8" hidden="1"/>
    <cellStyle name="Hipervínculo" xfId="6070" builtinId="8" hidden="1"/>
    <cellStyle name="Hipervínculo" xfId="6072" builtinId="8" hidden="1"/>
    <cellStyle name="Hipervínculo" xfId="6074" builtinId="8" hidden="1"/>
    <cellStyle name="Hipervínculo" xfId="6076" builtinId="8" hidden="1"/>
    <cellStyle name="Hipervínculo" xfId="6078" builtinId="8" hidden="1"/>
    <cellStyle name="Hipervínculo" xfId="6080" builtinId="8" hidden="1"/>
    <cellStyle name="Hipervínculo" xfId="6082" builtinId="8" hidden="1"/>
    <cellStyle name="Hipervínculo" xfId="6084" builtinId="8" hidden="1"/>
    <cellStyle name="Hipervínculo" xfId="6086" builtinId="8" hidden="1"/>
    <cellStyle name="Hipervínculo" xfId="6088" builtinId="8" hidden="1"/>
    <cellStyle name="Hipervínculo" xfId="6090" builtinId="8" hidden="1"/>
    <cellStyle name="Hipervínculo" xfId="6092" builtinId="8" hidden="1"/>
    <cellStyle name="Hipervínculo" xfId="6094" builtinId="8" hidden="1"/>
    <cellStyle name="Hipervínculo" xfId="6096" builtinId="8" hidden="1"/>
    <cellStyle name="Hipervínculo" xfId="6098" builtinId="8" hidden="1"/>
    <cellStyle name="Hipervínculo" xfId="6100" builtinId="8" hidden="1"/>
    <cellStyle name="Hipervínculo" xfId="6102" builtinId="8" hidden="1"/>
    <cellStyle name="Hipervínculo" xfId="6104" builtinId="8" hidden="1"/>
    <cellStyle name="Hipervínculo" xfId="6106" builtinId="8" hidden="1"/>
    <cellStyle name="Hipervínculo" xfId="6108" builtinId="8" hidden="1"/>
    <cellStyle name="Hipervínculo" xfId="6110" builtinId="8" hidden="1"/>
    <cellStyle name="Hipervínculo" xfId="6112" builtinId="8" hidden="1"/>
    <cellStyle name="Hipervínculo" xfId="6114" builtinId="8" hidden="1"/>
    <cellStyle name="Hipervínculo" xfId="6116" builtinId="8" hidden="1"/>
    <cellStyle name="Hipervínculo" xfId="6118" builtinId="8" hidden="1"/>
    <cellStyle name="Hipervínculo" xfId="6120" builtinId="8" hidden="1"/>
    <cellStyle name="Hipervínculo" xfId="6122" builtinId="8" hidden="1"/>
    <cellStyle name="Hipervínculo" xfId="6124" builtinId="8" hidden="1"/>
    <cellStyle name="Hipervínculo" xfId="6126" builtinId="8" hidden="1"/>
    <cellStyle name="Hipervínculo" xfId="6128" builtinId="8" hidden="1"/>
    <cellStyle name="Hipervínculo" xfId="6130" builtinId="8" hidden="1"/>
    <cellStyle name="Hipervínculo" xfId="6132" builtinId="8" hidden="1"/>
    <cellStyle name="Hipervínculo" xfId="6134" builtinId="8" hidden="1"/>
    <cellStyle name="Hipervínculo" xfId="6136" builtinId="8" hidden="1"/>
    <cellStyle name="Hipervínculo" xfId="6138" builtinId="8" hidden="1"/>
    <cellStyle name="Hipervínculo" xfId="6140" builtinId="8" hidden="1"/>
    <cellStyle name="Hipervínculo" xfId="6142" builtinId="8" hidden="1"/>
    <cellStyle name="Hipervínculo" xfId="6144" builtinId="8" hidden="1"/>
    <cellStyle name="Hipervínculo" xfId="6146" builtinId="8" hidden="1"/>
    <cellStyle name="Hipervínculo" xfId="6148" builtinId="8" hidden="1"/>
    <cellStyle name="Hipervínculo" xfId="6150" builtinId="8" hidden="1"/>
    <cellStyle name="Hipervínculo" xfId="6152" builtinId="8" hidden="1"/>
    <cellStyle name="Hipervínculo" xfId="6154" builtinId="8" hidden="1"/>
    <cellStyle name="Hipervínculo" xfId="6156" builtinId="8" hidden="1"/>
    <cellStyle name="Hipervínculo" xfId="6158" builtinId="8" hidden="1"/>
    <cellStyle name="Hipervínculo" xfId="6160" builtinId="8" hidden="1"/>
    <cellStyle name="Hipervínculo" xfId="6162" builtinId="8" hidden="1"/>
    <cellStyle name="Hipervínculo" xfId="6164" builtinId="8" hidden="1"/>
    <cellStyle name="Hipervínculo" xfId="6166" builtinId="8" hidden="1"/>
    <cellStyle name="Hipervínculo" xfId="6168" builtinId="8" hidden="1"/>
    <cellStyle name="Hipervínculo" xfId="6170" builtinId="8" hidden="1"/>
    <cellStyle name="Hipervínculo" xfId="6172" builtinId="8" hidden="1"/>
    <cellStyle name="Hipervínculo" xfId="6174" builtinId="8" hidden="1"/>
    <cellStyle name="Hipervínculo" xfId="6176" builtinId="8" hidden="1"/>
    <cellStyle name="Hipervínculo" xfId="6178" builtinId="8" hidden="1"/>
    <cellStyle name="Hipervínculo" xfId="6180" builtinId="8" hidden="1"/>
    <cellStyle name="Hipervínculo" xfId="6182" builtinId="8" hidden="1"/>
    <cellStyle name="Hipervínculo" xfId="6184" builtinId="8" hidden="1"/>
    <cellStyle name="Hipervínculo" xfId="6186" builtinId="8" hidden="1"/>
    <cellStyle name="Hipervínculo" xfId="6188" builtinId="8" hidden="1"/>
    <cellStyle name="Hipervínculo" xfId="6190" builtinId="8" hidden="1"/>
    <cellStyle name="Hipervínculo" xfId="6192" builtinId="8" hidden="1"/>
    <cellStyle name="Hipervínculo" xfId="6194" builtinId="8" hidden="1"/>
    <cellStyle name="Hipervínculo" xfId="6196" builtinId="8" hidden="1"/>
    <cellStyle name="Hipervínculo" xfId="6198" builtinId="8" hidden="1"/>
    <cellStyle name="Hipervínculo" xfId="6200" builtinId="8" hidden="1"/>
    <cellStyle name="Hipervínculo" xfId="6202" builtinId="8" hidden="1"/>
    <cellStyle name="Hipervínculo" xfId="6204" builtinId="8" hidden="1"/>
    <cellStyle name="Hipervínculo" xfId="6206" builtinId="8" hidden="1"/>
    <cellStyle name="Hipervínculo" xfId="6208" builtinId="8" hidden="1"/>
    <cellStyle name="Hipervínculo" xfId="6210" builtinId="8" hidden="1"/>
    <cellStyle name="Hipervínculo" xfId="6212" builtinId="8" hidden="1"/>
    <cellStyle name="Hipervínculo" xfId="6214" builtinId="8" hidden="1"/>
    <cellStyle name="Hipervínculo" xfId="6216" builtinId="8" hidden="1"/>
    <cellStyle name="Hipervínculo" xfId="6218" builtinId="8" hidden="1"/>
    <cellStyle name="Hipervínculo" xfId="6220" builtinId="8" hidden="1"/>
    <cellStyle name="Hipervínculo" xfId="6222" builtinId="8" hidden="1"/>
    <cellStyle name="Hipervínculo" xfId="6224" builtinId="8" hidden="1"/>
    <cellStyle name="Hipervínculo" xfId="6226" builtinId="8" hidden="1"/>
    <cellStyle name="Hipervínculo" xfId="6228" builtinId="8" hidden="1"/>
    <cellStyle name="Hipervínculo" xfId="6230" builtinId="8" hidden="1"/>
    <cellStyle name="Hipervínculo" xfId="6232" builtinId="8" hidden="1"/>
    <cellStyle name="Hipervínculo" xfId="6234" builtinId="8" hidden="1"/>
    <cellStyle name="Hipervínculo" xfId="6236" builtinId="8" hidden="1"/>
    <cellStyle name="Hipervínculo" xfId="6238" builtinId="8" hidden="1"/>
    <cellStyle name="Hipervínculo" xfId="6240" builtinId="8" hidden="1"/>
    <cellStyle name="Hipervínculo" xfId="6242" builtinId="8" hidden="1"/>
    <cellStyle name="Hipervínculo" xfId="6244" builtinId="8" hidden="1"/>
    <cellStyle name="Hipervínculo" xfId="6246" builtinId="8" hidden="1"/>
    <cellStyle name="Hipervínculo" xfId="6248" builtinId="8" hidden="1"/>
    <cellStyle name="Hipervínculo" xfId="6250" builtinId="8" hidden="1"/>
    <cellStyle name="Hipervínculo" xfId="6252" builtinId="8" hidden="1"/>
    <cellStyle name="Hipervínculo" xfId="6254" builtinId="8" hidden="1"/>
    <cellStyle name="Hipervínculo" xfId="6256" builtinId="8" hidden="1"/>
    <cellStyle name="Hipervínculo" xfId="6258" builtinId="8" hidden="1"/>
    <cellStyle name="Hipervínculo" xfId="6260" builtinId="8" hidden="1"/>
    <cellStyle name="Hipervínculo" xfId="6262" builtinId="8" hidden="1"/>
    <cellStyle name="Hipervínculo" xfId="6264" builtinId="8" hidden="1"/>
    <cellStyle name="Hipervínculo" xfId="6266" builtinId="8" hidden="1"/>
    <cellStyle name="Hipervínculo" xfId="6268" builtinId="8" hidden="1"/>
    <cellStyle name="Hipervínculo" xfId="6270" builtinId="8" hidden="1"/>
    <cellStyle name="Hipervínculo" xfId="6272" builtinId="8" hidden="1"/>
    <cellStyle name="Hipervínculo" xfId="6274" builtinId="8" hidden="1"/>
    <cellStyle name="Hipervínculo" xfId="6276" builtinId="8" hidden="1"/>
    <cellStyle name="Hipervínculo" xfId="6278" builtinId="8" hidden="1"/>
    <cellStyle name="Hipervínculo" xfId="6280" builtinId="8" hidden="1"/>
    <cellStyle name="Hipervínculo" xfId="6282" builtinId="8" hidden="1"/>
    <cellStyle name="Hipervínculo" xfId="6284" builtinId="8" hidden="1"/>
    <cellStyle name="Hipervínculo" xfId="6286" builtinId="8" hidden="1"/>
    <cellStyle name="Hipervínculo" xfId="6288" builtinId="8" hidden="1"/>
    <cellStyle name="Hipervínculo" xfId="6290" builtinId="8" hidden="1"/>
    <cellStyle name="Hipervínculo" xfId="6292" builtinId="8" hidden="1"/>
    <cellStyle name="Hipervínculo" xfId="6294" builtinId="8" hidden="1"/>
    <cellStyle name="Hipervínculo" xfId="6296" builtinId="8" hidden="1"/>
    <cellStyle name="Hipervínculo" xfId="6298" builtinId="8" hidden="1"/>
    <cellStyle name="Hipervínculo" xfId="6300" builtinId="8" hidden="1"/>
    <cellStyle name="Hipervínculo" xfId="6302" builtinId="8" hidden="1"/>
    <cellStyle name="Hipervínculo" xfId="6304" builtinId="8" hidden="1"/>
    <cellStyle name="Hipervínculo" xfId="6306" builtinId="8" hidden="1"/>
    <cellStyle name="Hipervínculo" xfId="6308" builtinId="8" hidden="1"/>
    <cellStyle name="Hipervínculo" xfId="6310" builtinId="8" hidden="1"/>
    <cellStyle name="Hipervínculo" xfId="6312" builtinId="8" hidden="1"/>
    <cellStyle name="Hipervínculo" xfId="6314" builtinId="8" hidden="1"/>
    <cellStyle name="Hipervínculo" xfId="6316" builtinId="8" hidden="1"/>
    <cellStyle name="Hipervínculo" xfId="6318" builtinId="8" hidden="1"/>
    <cellStyle name="Hipervínculo" xfId="6320" builtinId="8" hidden="1"/>
    <cellStyle name="Hipervínculo" xfId="6322" builtinId="8" hidden="1"/>
    <cellStyle name="Hipervínculo" xfId="6324" builtinId="8" hidden="1"/>
    <cellStyle name="Hipervínculo" xfId="6326" builtinId="8" hidden="1"/>
    <cellStyle name="Hipervínculo" xfId="6328" builtinId="8" hidden="1"/>
    <cellStyle name="Hipervínculo" xfId="6330" builtinId="8" hidden="1"/>
    <cellStyle name="Hipervínculo" xfId="6332" builtinId="8" hidden="1"/>
    <cellStyle name="Hipervínculo" xfId="6334" builtinId="8" hidden="1"/>
    <cellStyle name="Hipervínculo" xfId="6336" builtinId="8" hidden="1"/>
    <cellStyle name="Hipervínculo" xfId="6338" builtinId="8" hidden="1"/>
    <cellStyle name="Hipervínculo" xfId="6340" builtinId="8" hidden="1"/>
    <cellStyle name="Hipervínculo" xfId="6342" builtinId="8" hidden="1"/>
    <cellStyle name="Hipervínculo" xfId="6344" builtinId="8" hidden="1"/>
    <cellStyle name="Hipervínculo" xfId="6346" builtinId="8" hidden="1"/>
    <cellStyle name="Hipervínculo" xfId="6348" builtinId="8" hidden="1"/>
    <cellStyle name="Hipervínculo" xfId="6350" builtinId="8" hidden="1"/>
    <cellStyle name="Hipervínculo" xfId="6352" builtinId="8" hidden="1"/>
    <cellStyle name="Hipervínculo" xfId="6354" builtinId="8" hidden="1"/>
    <cellStyle name="Hipervínculo" xfId="6356" builtinId="8" hidden="1"/>
    <cellStyle name="Hipervínculo 10" xfId="1676"/>
    <cellStyle name="Hipervínculo 100" xfId="1677"/>
    <cellStyle name="Hipervínculo 101" xfId="1678"/>
    <cellStyle name="Hipervínculo 102" xfId="1679"/>
    <cellStyle name="Hipervínculo 103" xfId="1680"/>
    <cellStyle name="Hipervínculo 104" xfId="1681"/>
    <cellStyle name="Hipervínculo 105" xfId="1682"/>
    <cellStyle name="Hipervínculo 106" xfId="1683"/>
    <cellStyle name="Hipervínculo 107" xfId="1684"/>
    <cellStyle name="Hipervínculo 108" xfId="1685"/>
    <cellStyle name="Hipervínculo 109" xfId="1686"/>
    <cellStyle name="Hipervínculo 11" xfId="1687"/>
    <cellStyle name="Hipervínculo 110" xfId="1688"/>
    <cellStyle name="Hipervínculo 111" xfId="1689"/>
    <cellStyle name="Hipervínculo 112" xfId="1690"/>
    <cellStyle name="Hipervínculo 113" xfId="1691"/>
    <cellStyle name="Hipervínculo 114" xfId="1692"/>
    <cellStyle name="Hipervínculo 115" xfId="1693"/>
    <cellStyle name="Hipervínculo 116" xfId="1694"/>
    <cellStyle name="Hipervínculo 117" xfId="1695"/>
    <cellStyle name="Hipervínculo 118" xfId="1696"/>
    <cellStyle name="Hipervínculo 119" xfId="1697"/>
    <cellStyle name="Hipervínculo 12" xfId="1698"/>
    <cellStyle name="Hipervínculo 120" xfId="1699"/>
    <cellStyle name="Hipervínculo 121" xfId="1700"/>
    <cellStyle name="Hipervínculo 122" xfId="1701"/>
    <cellStyle name="Hipervínculo 123" xfId="1702"/>
    <cellStyle name="Hipervínculo 124" xfId="1703"/>
    <cellStyle name="Hipervínculo 125" xfId="1704"/>
    <cellStyle name="Hipervínculo 126" xfId="1705"/>
    <cellStyle name="Hipervínculo 127" xfId="1706"/>
    <cellStyle name="Hipervínculo 128" xfId="1707"/>
    <cellStyle name="Hipervínculo 129" xfId="1708"/>
    <cellStyle name="Hipervínculo 13" xfId="1709"/>
    <cellStyle name="Hipervínculo 130" xfId="1710"/>
    <cellStyle name="Hipervínculo 131" xfId="1711"/>
    <cellStyle name="Hipervínculo 132" xfId="1712"/>
    <cellStyle name="Hipervínculo 133" xfId="1713"/>
    <cellStyle name="Hipervínculo 134" xfId="1714"/>
    <cellStyle name="Hipervínculo 135" xfId="1715"/>
    <cellStyle name="Hipervínculo 136" xfId="1716"/>
    <cellStyle name="Hipervínculo 137" xfId="1717"/>
    <cellStyle name="Hipervínculo 138" xfId="1718"/>
    <cellStyle name="Hipervínculo 139" xfId="1719"/>
    <cellStyle name="Hipervínculo 14" xfId="1720"/>
    <cellStyle name="Hipervínculo 140" xfId="1721"/>
    <cellStyle name="Hipervínculo 141" xfId="1722"/>
    <cellStyle name="Hipervínculo 142" xfId="1723"/>
    <cellStyle name="Hipervínculo 143" xfId="1724"/>
    <cellStyle name="Hipervínculo 144" xfId="1725"/>
    <cellStyle name="Hipervínculo 145" xfId="1726"/>
    <cellStyle name="Hipervínculo 146" xfId="1727"/>
    <cellStyle name="Hipervínculo 147" xfId="1728"/>
    <cellStyle name="Hipervínculo 148" xfId="1729"/>
    <cellStyle name="Hipervínculo 149" xfId="1730"/>
    <cellStyle name="Hipervínculo 15" xfId="1731"/>
    <cellStyle name="Hipervínculo 150" xfId="1732"/>
    <cellStyle name="Hipervínculo 151" xfId="1733"/>
    <cellStyle name="Hipervínculo 152" xfId="1734"/>
    <cellStyle name="Hipervínculo 153" xfId="1735"/>
    <cellStyle name="Hipervínculo 154" xfId="1736"/>
    <cellStyle name="Hipervínculo 155" xfId="1737"/>
    <cellStyle name="Hipervínculo 156" xfId="1738"/>
    <cellStyle name="Hipervínculo 157" xfId="1739"/>
    <cellStyle name="Hipervínculo 158" xfId="1740"/>
    <cellStyle name="Hipervínculo 159" xfId="1741"/>
    <cellStyle name="Hipervínculo 16" xfId="1742"/>
    <cellStyle name="Hipervínculo 160" xfId="1743"/>
    <cellStyle name="Hipervínculo 161" xfId="1744"/>
    <cellStyle name="Hipervínculo 162" xfId="1745"/>
    <cellStyle name="Hipervínculo 163" xfId="1746"/>
    <cellStyle name="Hipervínculo 164" xfId="1747"/>
    <cellStyle name="Hipervínculo 165" xfId="1748"/>
    <cellStyle name="Hipervínculo 166" xfId="1749"/>
    <cellStyle name="Hipervínculo 167" xfId="1750"/>
    <cellStyle name="Hipervínculo 168" xfId="1751"/>
    <cellStyle name="Hipervínculo 169" xfId="1752"/>
    <cellStyle name="Hipervínculo 17" xfId="1753"/>
    <cellStyle name="Hipervínculo 170" xfId="1754"/>
    <cellStyle name="Hipervínculo 171" xfId="1755"/>
    <cellStyle name="Hipervínculo 172" xfId="1756"/>
    <cellStyle name="Hipervínculo 173" xfId="1757"/>
    <cellStyle name="Hipervínculo 174" xfId="1758"/>
    <cellStyle name="Hipervínculo 175" xfId="1759"/>
    <cellStyle name="Hipervínculo 176" xfId="1760"/>
    <cellStyle name="Hipervínculo 177" xfId="1761"/>
    <cellStyle name="Hipervínculo 178" xfId="1762"/>
    <cellStyle name="Hipervínculo 179" xfId="1763"/>
    <cellStyle name="Hipervínculo 18" xfId="1764"/>
    <cellStyle name="Hipervínculo 180" xfId="1765"/>
    <cellStyle name="Hipervínculo 181" xfId="1766"/>
    <cellStyle name="Hipervínculo 182" xfId="1767"/>
    <cellStyle name="Hipervínculo 183" xfId="1768"/>
    <cellStyle name="Hipervínculo 184" xfId="1769"/>
    <cellStyle name="Hipervínculo 185" xfId="1770"/>
    <cellStyle name="Hipervínculo 186" xfId="1771"/>
    <cellStyle name="Hipervínculo 187" xfId="1772"/>
    <cellStyle name="Hipervínculo 188" xfId="1773"/>
    <cellStyle name="Hipervínculo 189" xfId="1774"/>
    <cellStyle name="Hipervínculo 19" xfId="1775"/>
    <cellStyle name="Hipervínculo 190" xfId="1776"/>
    <cellStyle name="Hipervínculo 191" xfId="1777"/>
    <cellStyle name="Hipervínculo 192" xfId="1778"/>
    <cellStyle name="Hipervínculo 193" xfId="1779"/>
    <cellStyle name="Hipervínculo 194" xfId="1780"/>
    <cellStyle name="Hipervínculo 195" xfId="1781"/>
    <cellStyle name="Hipervínculo 196" xfId="1782"/>
    <cellStyle name="Hipervínculo 197" xfId="1783"/>
    <cellStyle name="Hipervínculo 198" xfId="1784"/>
    <cellStyle name="Hipervínculo 199" xfId="1785"/>
    <cellStyle name="Hipervínculo 2" xfId="1786"/>
    <cellStyle name="Hipervínculo 20" xfId="1787"/>
    <cellStyle name="Hipervínculo 200" xfId="1788"/>
    <cellStyle name="Hipervínculo 201" xfId="1789"/>
    <cellStyle name="Hipervínculo 202" xfId="1790"/>
    <cellStyle name="Hipervínculo 203" xfId="1791"/>
    <cellStyle name="Hipervínculo 204" xfId="1792"/>
    <cellStyle name="Hipervínculo 205" xfId="1793"/>
    <cellStyle name="Hipervínculo 206" xfId="1794"/>
    <cellStyle name="Hipervínculo 207" xfId="1795"/>
    <cellStyle name="Hipervínculo 208" xfId="1796"/>
    <cellStyle name="Hipervínculo 209" xfId="1797"/>
    <cellStyle name="Hipervínculo 21" xfId="1798"/>
    <cellStyle name="Hipervínculo 210" xfId="1799"/>
    <cellStyle name="Hipervínculo 211" xfId="1800"/>
    <cellStyle name="Hipervínculo 212" xfId="1801"/>
    <cellStyle name="Hipervínculo 213" xfId="1802"/>
    <cellStyle name="Hipervínculo 214" xfId="1803"/>
    <cellStyle name="Hipervínculo 215" xfId="1804"/>
    <cellStyle name="Hipervínculo 216" xfId="1805"/>
    <cellStyle name="Hipervínculo 217" xfId="1806"/>
    <cellStyle name="Hipervínculo 218" xfId="1807"/>
    <cellStyle name="Hipervínculo 219" xfId="1808"/>
    <cellStyle name="Hipervínculo 22" xfId="1809"/>
    <cellStyle name="Hipervínculo 220" xfId="1810"/>
    <cellStyle name="Hipervínculo 221" xfId="1811"/>
    <cellStyle name="Hipervínculo 222" xfId="1812"/>
    <cellStyle name="Hipervínculo 223" xfId="1813"/>
    <cellStyle name="Hipervínculo 224" xfId="1814"/>
    <cellStyle name="Hipervínculo 225" xfId="1815"/>
    <cellStyle name="Hipervínculo 226" xfId="1816"/>
    <cellStyle name="Hipervínculo 227" xfId="1817"/>
    <cellStyle name="Hipervínculo 228" xfId="1818"/>
    <cellStyle name="Hipervínculo 229" xfId="1819"/>
    <cellStyle name="Hipervínculo 23" xfId="1820"/>
    <cellStyle name="Hipervínculo 230" xfId="1821"/>
    <cellStyle name="Hipervínculo 231" xfId="1822"/>
    <cellStyle name="Hipervínculo 232" xfId="1823"/>
    <cellStyle name="Hipervínculo 233" xfId="1824"/>
    <cellStyle name="Hipervínculo 234" xfId="1825"/>
    <cellStyle name="Hipervínculo 235" xfId="1826"/>
    <cellStyle name="Hipervínculo 236" xfId="1827"/>
    <cellStyle name="Hipervínculo 237" xfId="1828"/>
    <cellStyle name="Hipervínculo 238" xfId="1829"/>
    <cellStyle name="Hipervínculo 239" xfId="1830"/>
    <cellStyle name="Hipervínculo 24" xfId="1831"/>
    <cellStyle name="Hipervínculo 240" xfId="1832"/>
    <cellStyle name="Hipervínculo 241" xfId="1833"/>
    <cellStyle name="Hipervínculo 242" xfId="1834"/>
    <cellStyle name="Hipervínculo 243" xfId="1835"/>
    <cellStyle name="Hipervínculo 244" xfId="1836"/>
    <cellStyle name="Hipervínculo 245" xfId="1837"/>
    <cellStyle name="Hipervínculo 246" xfId="1838"/>
    <cellStyle name="Hipervínculo 247" xfId="1839"/>
    <cellStyle name="Hipervínculo 248" xfId="1840"/>
    <cellStyle name="Hipervínculo 249" xfId="1841"/>
    <cellStyle name="Hipervínculo 25" xfId="1842"/>
    <cellStyle name="Hipervínculo 250" xfId="1843"/>
    <cellStyle name="Hipervínculo 251" xfId="1844"/>
    <cellStyle name="Hipervínculo 252" xfId="1845"/>
    <cellStyle name="Hipervínculo 253" xfId="1846"/>
    <cellStyle name="Hipervínculo 254" xfId="1847"/>
    <cellStyle name="Hipervínculo 255" xfId="1848"/>
    <cellStyle name="Hipervínculo 256" xfId="1849"/>
    <cellStyle name="Hipervínculo 257" xfId="1850"/>
    <cellStyle name="Hipervínculo 258" xfId="1851"/>
    <cellStyle name="Hipervínculo 259" xfId="1852"/>
    <cellStyle name="Hipervínculo 26" xfId="1853"/>
    <cellStyle name="Hipervínculo 260" xfId="1854"/>
    <cellStyle name="Hipervínculo 261" xfId="1855"/>
    <cellStyle name="Hipervínculo 262" xfId="1856"/>
    <cellStyle name="Hipervínculo 263" xfId="1857"/>
    <cellStyle name="Hipervínculo 264" xfId="1858"/>
    <cellStyle name="Hipervínculo 265" xfId="1859"/>
    <cellStyle name="Hipervínculo 266" xfId="1860"/>
    <cellStyle name="Hipervínculo 267" xfId="1861"/>
    <cellStyle name="Hipervínculo 268" xfId="1862"/>
    <cellStyle name="Hipervínculo 269" xfId="1863"/>
    <cellStyle name="Hipervínculo 27" xfId="1864"/>
    <cellStyle name="Hipervínculo 270" xfId="1865"/>
    <cellStyle name="Hipervínculo 271" xfId="1866"/>
    <cellStyle name="Hipervínculo 272" xfId="1867"/>
    <cellStyle name="Hipervínculo 273" xfId="1868"/>
    <cellStyle name="Hipervínculo 274" xfId="1869"/>
    <cellStyle name="Hipervínculo 275" xfId="1870"/>
    <cellStyle name="Hipervínculo 276" xfId="1871"/>
    <cellStyle name="Hipervínculo 277" xfId="1872"/>
    <cellStyle name="Hipervínculo 278" xfId="1873"/>
    <cellStyle name="Hipervínculo 279" xfId="1874"/>
    <cellStyle name="Hipervínculo 28" xfId="1875"/>
    <cellStyle name="Hipervínculo 280" xfId="1876"/>
    <cellStyle name="Hipervínculo 281" xfId="1877"/>
    <cellStyle name="Hipervínculo 282" xfId="1878"/>
    <cellStyle name="Hipervínculo 283" xfId="1879"/>
    <cellStyle name="Hipervínculo 284" xfId="1880"/>
    <cellStyle name="Hipervínculo 285" xfId="1881"/>
    <cellStyle name="Hipervínculo 286" xfId="1882"/>
    <cellStyle name="Hipervínculo 287" xfId="1883"/>
    <cellStyle name="Hipervínculo 288" xfId="1884"/>
    <cellStyle name="Hipervínculo 289" xfId="1885"/>
    <cellStyle name="Hipervínculo 29" xfId="1886"/>
    <cellStyle name="Hipervínculo 290" xfId="1887"/>
    <cellStyle name="Hipervínculo 291" xfId="1888"/>
    <cellStyle name="Hipervínculo 292" xfId="1889"/>
    <cellStyle name="Hipervínculo 293" xfId="1890"/>
    <cellStyle name="Hipervínculo 294" xfId="1891"/>
    <cellStyle name="Hipervínculo 295" xfId="1892"/>
    <cellStyle name="Hipervínculo 296" xfId="1893"/>
    <cellStyle name="Hipervínculo 297" xfId="1894"/>
    <cellStyle name="Hipervínculo 298" xfId="1895"/>
    <cellStyle name="Hipervínculo 299" xfId="1896"/>
    <cellStyle name="Hipervínculo 3" xfId="1897"/>
    <cellStyle name="Hipervínculo 30" xfId="1898"/>
    <cellStyle name="Hipervínculo 300" xfId="1899"/>
    <cellStyle name="Hipervínculo 301" xfId="1900"/>
    <cellStyle name="Hipervínculo 302" xfId="1901"/>
    <cellStyle name="Hipervínculo 303" xfId="1902"/>
    <cellStyle name="Hipervínculo 304" xfId="1903"/>
    <cellStyle name="Hipervínculo 305" xfId="1904"/>
    <cellStyle name="Hipervínculo 306" xfId="1905"/>
    <cellStyle name="Hipervínculo 307" xfId="1906"/>
    <cellStyle name="Hipervínculo 308" xfId="1907"/>
    <cellStyle name="Hipervínculo 309" xfId="1908"/>
    <cellStyle name="Hipervínculo 31" xfId="1909"/>
    <cellStyle name="Hipervínculo 310" xfId="1910"/>
    <cellStyle name="Hipervínculo 311" xfId="1911"/>
    <cellStyle name="Hipervínculo 312" xfId="1912"/>
    <cellStyle name="Hipervínculo 313" xfId="1913"/>
    <cellStyle name="Hipervínculo 314" xfId="1914"/>
    <cellStyle name="Hipervínculo 315" xfId="1915"/>
    <cellStyle name="Hipervínculo 316" xfId="1916"/>
    <cellStyle name="Hipervínculo 317" xfId="1917"/>
    <cellStyle name="Hipervínculo 318" xfId="1918"/>
    <cellStyle name="Hipervínculo 319" xfId="1919"/>
    <cellStyle name="Hipervínculo 32" xfId="1920"/>
    <cellStyle name="Hipervínculo 320" xfId="1921"/>
    <cellStyle name="Hipervínculo 321" xfId="1922"/>
    <cellStyle name="Hipervínculo 322" xfId="1923"/>
    <cellStyle name="Hipervínculo 323" xfId="1924"/>
    <cellStyle name="Hipervínculo 324" xfId="1925"/>
    <cellStyle name="Hipervínculo 325" xfId="1926"/>
    <cellStyle name="Hipervínculo 326" xfId="1927"/>
    <cellStyle name="Hipervínculo 327" xfId="1928"/>
    <cellStyle name="Hipervínculo 328" xfId="1929"/>
    <cellStyle name="Hipervínculo 329" xfId="1930"/>
    <cellStyle name="Hipervínculo 33" xfId="1931"/>
    <cellStyle name="Hipervínculo 330" xfId="1932"/>
    <cellStyle name="Hipervínculo 331" xfId="1933"/>
    <cellStyle name="Hipervínculo 332" xfId="1934"/>
    <cellStyle name="Hipervínculo 333" xfId="1935"/>
    <cellStyle name="Hipervínculo 334" xfId="1936"/>
    <cellStyle name="Hipervínculo 335" xfId="1937"/>
    <cellStyle name="Hipervínculo 336" xfId="1938"/>
    <cellStyle name="Hipervínculo 337" xfId="1939"/>
    <cellStyle name="Hipervínculo 338" xfId="1940"/>
    <cellStyle name="Hipervínculo 339" xfId="1941"/>
    <cellStyle name="Hipervínculo 34" xfId="1942"/>
    <cellStyle name="Hipervínculo 340" xfId="1943"/>
    <cellStyle name="Hipervínculo 341" xfId="1944"/>
    <cellStyle name="Hipervínculo 342" xfId="1945"/>
    <cellStyle name="Hipervínculo 343" xfId="1946"/>
    <cellStyle name="Hipervínculo 344" xfId="1947"/>
    <cellStyle name="Hipervínculo 345" xfId="1948"/>
    <cellStyle name="Hipervínculo 346" xfId="1949"/>
    <cellStyle name="Hipervínculo 347" xfId="1950"/>
    <cellStyle name="Hipervínculo 348" xfId="1951"/>
    <cellStyle name="Hipervínculo 349" xfId="1952"/>
    <cellStyle name="Hipervínculo 35" xfId="1953"/>
    <cellStyle name="Hipervínculo 350" xfId="1954"/>
    <cellStyle name="Hipervínculo 351" xfId="1955"/>
    <cellStyle name="Hipervínculo 352" xfId="1956"/>
    <cellStyle name="Hipervínculo 353" xfId="1957"/>
    <cellStyle name="Hipervínculo 354" xfId="1958"/>
    <cellStyle name="Hipervínculo 355" xfId="1959"/>
    <cellStyle name="Hipervínculo 356" xfId="1960"/>
    <cellStyle name="Hipervínculo 357" xfId="1961"/>
    <cellStyle name="Hipervínculo 358" xfId="1962"/>
    <cellStyle name="Hipervínculo 359" xfId="1963"/>
    <cellStyle name="Hipervínculo 36" xfId="1964"/>
    <cellStyle name="Hipervínculo 360" xfId="1965"/>
    <cellStyle name="Hipervínculo 361" xfId="1966"/>
    <cellStyle name="Hipervínculo 362" xfId="1967"/>
    <cellStyle name="Hipervínculo 363" xfId="1968"/>
    <cellStyle name="Hipervínculo 364" xfId="1969"/>
    <cellStyle name="Hipervínculo 365" xfId="1970"/>
    <cellStyle name="Hipervínculo 366" xfId="1971"/>
    <cellStyle name="Hipervínculo 367" xfId="1972"/>
    <cellStyle name="Hipervínculo 368" xfId="1973"/>
    <cellStyle name="Hipervínculo 369" xfId="1974"/>
    <cellStyle name="Hipervínculo 37" xfId="1975"/>
    <cellStyle name="Hipervínculo 370" xfId="1976"/>
    <cellStyle name="Hipervínculo 371" xfId="1977"/>
    <cellStyle name="Hipervínculo 372" xfId="1978"/>
    <cellStyle name="Hipervínculo 373" xfId="1979"/>
    <cellStyle name="Hipervínculo 374" xfId="1980"/>
    <cellStyle name="Hipervínculo 375" xfId="1981"/>
    <cellStyle name="Hipervínculo 376" xfId="1982"/>
    <cellStyle name="Hipervínculo 377" xfId="1983"/>
    <cellStyle name="Hipervínculo 378" xfId="1984"/>
    <cellStyle name="Hipervínculo 379" xfId="1985"/>
    <cellStyle name="Hipervínculo 38" xfId="1986"/>
    <cellStyle name="Hipervínculo 380" xfId="1987"/>
    <cellStyle name="Hipervínculo 381" xfId="1988"/>
    <cellStyle name="Hipervínculo 382" xfId="1989"/>
    <cellStyle name="Hipervínculo 383" xfId="1990"/>
    <cellStyle name="Hipervínculo 384" xfId="1991"/>
    <cellStyle name="Hipervínculo 385" xfId="1992"/>
    <cellStyle name="Hipervínculo 386" xfId="1993"/>
    <cellStyle name="Hipervínculo 387" xfId="1994"/>
    <cellStyle name="Hipervínculo 388" xfId="1995"/>
    <cellStyle name="Hipervínculo 389" xfId="1996"/>
    <cellStyle name="Hipervínculo 39" xfId="1997"/>
    <cellStyle name="Hipervínculo 390" xfId="1998"/>
    <cellStyle name="Hipervínculo 391" xfId="1999"/>
    <cellStyle name="Hipervínculo 392" xfId="2000"/>
    <cellStyle name="Hipervínculo 393" xfId="2001"/>
    <cellStyle name="Hipervínculo 394" xfId="2002"/>
    <cellStyle name="Hipervínculo 395" xfId="2003"/>
    <cellStyle name="Hipervínculo 396" xfId="2004"/>
    <cellStyle name="Hipervínculo 397" xfId="2005"/>
    <cellStyle name="Hipervínculo 398" xfId="2006"/>
    <cellStyle name="Hipervínculo 399" xfId="2007"/>
    <cellStyle name="Hipervínculo 4" xfId="2008"/>
    <cellStyle name="Hipervínculo 40" xfId="2009"/>
    <cellStyle name="Hipervínculo 400" xfId="2010"/>
    <cellStyle name="Hipervínculo 401" xfId="2011"/>
    <cellStyle name="Hipervínculo 402" xfId="2012"/>
    <cellStyle name="Hipervínculo 403" xfId="2013"/>
    <cellStyle name="Hipervínculo 404" xfId="2014"/>
    <cellStyle name="Hipervínculo 405" xfId="2015"/>
    <cellStyle name="Hipervínculo 406" xfId="2016"/>
    <cellStyle name="Hipervínculo 407" xfId="2017"/>
    <cellStyle name="Hipervínculo 408" xfId="2018"/>
    <cellStyle name="Hipervínculo 409" xfId="2019"/>
    <cellStyle name="Hipervínculo 41" xfId="2020"/>
    <cellStyle name="Hipervínculo 410" xfId="2021"/>
    <cellStyle name="Hipervínculo 411" xfId="2022"/>
    <cellStyle name="Hipervínculo 412" xfId="2023"/>
    <cellStyle name="Hipervínculo 413" xfId="2024"/>
    <cellStyle name="Hipervínculo 414" xfId="2025"/>
    <cellStyle name="Hipervínculo 415" xfId="2026"/>
    <cellStyle name="Hipervínculo 416" xfId="2027"/>
    <cellStyle name="Hipervínculo 417" xfId="2028"/>
    <cellStyle name="Hipervínculo 418" xfId="2029"/>
    <cellStyle name="Hipervínculo 419" xfId="2030"/>
    <cellStyle name="Hipervínculo 42" xfId="2031"/>
    <cellStyle name="Hipervínculo 420" xfId="2032"/>
    <cellStyle name="Hipervínculo 421" xfId="2033"/>
    <cellStyle name="Hipervínculo 422" xfId="2034"/>
    <cellStyle name="Hipervínculo 423" xfId="2035"/>
    <cellStyle name="Hipervínculo 424" xfId="2036"/>
    <cellStyle name="Hipervínculo 425" xfId="2037"/>
    <cellStyle name="Hipervínculo 426" xfId="2038"/>
    <cellStyle name="Hipervínculo 427" xfId="2039"/>
    <cellStyle name="Hipervínculo 428" xfId="2040"/>
    <cellStyle name="Hipervínculo 429" xfId="2041"/>
    <cellStyle name="Hipervínculo 43" xfId="2042"/>
    <cellStyle name="Hipervínculo 430" xfId="2043"/>
    <cellStyle name="Hipervínculo 431" xfId="2044"/>
    <cellStyle name="Hipervínculo 432" xfId="2045"/>
    <cellStyle name="Hipervínculo 433" xfId="2046"/>
    <cellStyle name="Hipervínculo 434" xfId="2047"/>
    <cellStyle name="Hipervínculo 435" xfId="2048"/>
    <cellStyle name="Hipervínculo 436" xfId="2049"/>
    <cellStyle name="Hipervínculo 437" xfId="2050"/>
    <cellStyle name="Hipervínculo 438" xfId="2051"/>
    <cellStyle name="Hipervínculo 439" xfId="2052"/>
    <cellStyle name="Hipervínculo 44" xfId="2053"/>
    <cellStyle name="Hipervínculo 440" xfId="2054"/>
    <cellStyle name="Hipervínculo 441" xfId="2055"/>
    <cellStyle name="Hipervínculo 442" xfId="2056"/>
    <cellStyle name="Hipervínculo 443" xfId="2057"/>
    <cellStyle name="Hipervínculo 444" xfId="2058"/>
    <cellStyle name="Hipervínculo 445" xfId="2059"/>
    <cellStyle name="Hipervínculo 446" xfId="2060"/>
    <cellStyle name="Hipervínculo 447" xfId="2061"/>
    <cellStyle name="Hipervínculo 448" xfId="2062"/>
    <cellStyle name="Hipervínculo 449" xfId="2063"/>
    <cellStyle name="Hipervínculo 45" xfId="2064"/>
    <cellStyle name="Hipervínculo 450" xfId="2065"/>
    <cellStyle name="Hipervínculo 451" xfId="2066"/>
    <cellStyle name="Hipervínculo 452" xfId="2067"/>
    <cellStyle name="Hipervínculo 453" xfId="2068"/>
    <cellStyle name="Hipervínculo 454" xfId="2069"/>
    <cellStyle name="Hipervínculo 455" xfId="2070"/>
    <cellStyle name="Hipervínculo 456" xfId="2071"/>
    <cellStyle name="Hipervínculo 46" xfId="2072"/>
    <cellStyle name="Hipervínculo 47" xfId="2073"/>
    <cellStyle name="Hipervínculo 48" xfId="2074"/>
    <cellStyle name="Hipervínculo 49" xfId="2075"/>
    <cellStyle name="Hipervínculo 5" xfId="2076"/>
    <cellStyle name="Hipervínculo 50" xfId="2077"/>
    <cellStyle name="Hipervínculo 51" xfId="2078"/>
    <cellStyle name="Hipervínculo 52" xfId="2079"/>
    <cellStyle name="Hipervínculo 53" xfId="2080"/>
    <cellStyle name="Hipervínculo 54" xfId="2081"/>
    <cellStyle name="Hipervínculo 55" xfId="2082"/>
    <cellStyle name="Hipervínculo 56" xfId="2083"/>
    <cellStyle name="Hipervínculo 57" xfId="2084"/>
    <cellStyle name="Hipervínculo 58" xfId="2085"/>
    <cellStyle name="Hipervínculo 59" xfId="2086"/>
    <cellStyle name="Hipervínculo 6" xfId="2087"/>
    <cellStyle name="Hipervínculo 60" xfId="2088"/>
    <cellStyle name="Hipervínculo 61" xfId="2089"/>
    <cellStyle name="Hipervínculo 62" xfId="2090"/>
    <cellStyle name="Hipervínculo 63" xfId="2091"/>
    <cellStyle name="Hipervínculo 64" xfId="2092"/>
    <cellStyle name="Hipervínculo 65" xfId="2093"/>
    <cellStyle name="Hipervínculo 66" xfId="2094"/>
    <cellStyle name="Hipervínculo 67" xfId="2095"/>
    <cellStyle name="Hipervínculo 68" xfId="2096"/>
    <cellStyle name="Hipervínculo 69" xfId="2097"/>
    <cellStyle name="Hipervínculo 7" xfId="2098"/>
    <cellStyle name="Hipervínculo 70" xfId="2099"/>
    <cellStyle name="Hipervínculo 71" xfId="2100"/>
    <cellStyle name="Hipervínculo 72" xfId="2101"/>
    <cellStyle name="Hipervínculo 73" xfId="2102"/>
    <cellStyle name="Hipervínculo 74" xfId="2103"/>
    <cellStyle name="Hipervínculo 75" xfId="2104"/>
    <cellStyle name="Hipervínculo 76" xfId="2105"/>
    <cellStyle name="Hipervínculo 77" xfId="2106"/>
    <cellStyle name="Hipervínculo 78" xfId="2107"/>
    <cellStyle name="Hipervínculo 79" xfId="2108"/>
    <cellStyle name="Hipervínculo 8" xfId="2109"/>
    <cellStyle name="Hipervínculo 80" xfId="2110"/>
    <cellStyle name="Hipervínculo 81" xfId="2111"/>
    <cellStyle name="Hipervínculo 82" xfId="2112"/>
    <cellStyle name="Hipervínculo 83" xfId="2113"/>
    <cellStyle name="Hipervínculo 84" xfId="2114"/>
    <cellStyle name="Hipervínculo 85" xfId="2115"/>
    <cellStyle name="Hipervínculo 86" xfId="2116"/>
    <cellStyle name="Hipervínculo 87" xfId="2117"/>
    <cellStyle name="Hipervínculo 88" xfId="2118"/>
    <cellStyle name="Hipervínculo 89" xfId="2119"/>
    <cellStyle name="Hipervínculo 9" xfId="2120"/>
    <cellStyle name="Hipervínculo 90" xfId="2121"/>
    <cellStyle name="Hipervínculo 91" xfId="2122"/>
    <cellStyle name="Hipervínculo 92" xfId="2123"/>
    <cellStyle name="Hipervínculo 93" xfId="2124"/>
    <cellStyle name="Hipervínculo 94" xfId="2125"/>
    <cellStyle name="Hipervínculo 95" xfId="2126"/>
    <cellStyle name="Hipervínculo 96" xfId="2127"/>
    <cellStyle name="Hipervínculo 97" xfId="2128"/>
    <cellStyle name="Hipervínculo 98" xfId="2129"/>
    <cellStyle name="Hipervínculo 99" xfId="2130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223" builtinId="9" hidden="1"/>
    <cellStyle name="Hipervínculo visitado" xfId="225" builtinId="9" hidden="1"/>
    <cellStyle name="Hipervínculo visitado" xfId="227" builtinId="9" hidden="1"/>
    <cellStyle name="Hipervínculo visitado" xfId="229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7" builtinId="9" hidden="1"/>
    <cellStyle name="Hipervínculo visitado" xfId="239" builtinId="9" hidden="1"/>
    <cellStyle name="Hipervínculo visitado" xfId="241" builtinId="9" hidden="1"/>
    <cellStyle name="Hipervínculo visitado" xfId="243" builtinId="9" hidden="1"/>
    <cellStyle name="Hipervínculo visitado" xfId="245" builtinId="9" hidden="1"/>
    <cellStyle name="Hipervínculo visitado" xfId="247" builtinId="9" hidden="1"/>
    <cellStyle name="Hipervínculo visitado" xfId="249" builtinId="9" hidden="1"/>
    <cellStyle name="Hipervínculo visitado" xfId="251" builtinId="9" hidden="1"/>
    <cellStyle name="Hipervínculo visitado" xfId="253" builtinId="9" hidden="1"/>
    <cellStyle name="Hipervínculo visitado" xfId="255" builtinId="9" hidden="1"/>
    <cellStyle name="Hipervínculo visitado" xfId="257" builtinId="9" hidden="1"/>
    <cellStyle name="Hipervínculo visitado" xfId="259" builtinId="9" hidden="1"/>
    <cellStyle name="Hipervínculo visitado" xfId="261" builtinId="9" hidden="1"/>
    <cellStyle name="Hipervínculo visitado" xfId="263" builtinId="9" hidden="1"/>
    <cellStyle name="Hipervínculo visitado" xfId="265" builtinId="9" hidden="1"/>
    <cellStyle name="Hipervínculo visitado" xfId="267" builtinId="9" hidden="1"/>
    <cellStyle name="Hipervínculo visitado" xfId="269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7" builtinId="9" hidden="1"/>
    <cellStyle name="Hipervínculo visitado" xfId="319" builtinId="9" hidden="1"/>
    <cellStyle name="Hipervínculo visitado" xfId="321" builtinId="9" hidden="1"/>
    <cellStyle name="Hipervínculo visitado" xfId="323" builtinId="9" hidden="1"/>
    <cellStyle name="Hipervínculo visitado" xfId="325" builtinId="9" hidden="1"/>
    <cellStyle name="Hipervínculo visitado" xfId="327" builtinId="9" hidden="1"/>
    <cellStyle name="Hipervínculo visitado" xfId="329" builtinId="9" hidden="1"/>
    <cellStyle name="Hipervínculo visitado" xfId="331" builtinId="9" hidden="1"/>
    <cellStyle name="Hipervínculo visitado" xfId="333" builtinId="9" hidden="1"/>
    <cellStyle name="Hipervínculo visitado" xfId="335" builtinId="9" hidden="1"/>
    <cellStyle name="Hipervínculo visitado" xfId="337" builtinId="9" hidden="1"/>
    <cellStyle name="Hipervínculo visitado" xfId="339" builtinId="9" hidden="1"/>
    <cellStyle name="Hipervínculo visitado" xfId="341" builtinId="9" hidden="1"/>
    <cellStyle name="Hipervínculo visitado" xfId="343" builtinId="9" hidden="1"/>
    <cellStyle name="Hipervínculo visitado" xfId="345" builtinId="9" hidden="1"/>
    <cellStyle name="Hipervínculo visitado" xfId="347" builtinId="9" hidden="1"/>
    <cellStyle name="Hipervínculo visitado" xfId="349" builtinId="9" hidden="1"/>
    <cellStyle name="Hipervínculo visitado" xfId="351" builtinId="9" hidden="1"/>
    <cellStyle name="Hipervínculo visitado" xfId="353" builtinId="9" hidden="1"/>
    <cellStyle name="Hipervínculo visitado" xfId="355" builtinId="9" hidden="1"/>
    <cellStyle name="Hipervínculo visitado" xfId="357" builtinId="9" hidden="1"/>
    <cellStyle name="Hipervínculo visitado" xfId="359" builtinId="9" hidden="1"/>
    <cellStyle name="Hipervínculo visitado" xfId="361" builtinId="9" hidden="1"/>
    <cellStyle name="Hipervínculo visitado" xfId="363" builtinId="9" hidden="1"/>
    <cellStyle name="Hipervínculo visitado" xfId="365" builtinId="9" hidden="1"/>
    <cellStyle name="Hipervínculo visitado" xfId="367" builtinId="9" hidden="1"/>
    <cellStyle name="Hipervínculo visitado" xfId="369" builtinId="9" hidden="1"/>
    <cellStyle name="Hipervínculo visitado" xfId="371" builtinId="9" hidden="1"/>
    <cellStyle name="Hipervínculo visitado" xfId="373" builtinId="9" hidden="1"/>
    <cellStyle name="Hipervínculo visitado" xfId="375" builtinId="9" hidden="1"/>
    <cellStyle name="Hipervínculo visitado" xfId="377" builtinId="9" hidden="1"/>
    <cellStyle name="Hipervínculo visitado" xfId="379" builtinId="9" hidden="1"/>
    <cellStyle name="Hipervínculo visitado" xfId="381" builtinId="9" hidden="1"/>
    <cellStyle name="Hipervínculo visitado" xfId="385" builtinId="9" hidden="1"/>
    <cellStyle name="Hipervínculo visitado" xfId="387" builtinId="9" hidden="1"/>
    <cellStyle name="Hipervínculo visitado" xfId="389" builtinId="9" hidden="1"/>
    <cellStyle name="Hipervínculo visitado" xfId="391" builtinId="9" hidden="1"/>
    <cellStyle name="Hipervínculo visitado" xfId="393" builtinId="9" hidden="1"/>
    <cellStyle name="Hipervínculo visitado" xfId="395" builtinId="9" hidden="1"/>
    <cellStyle name="Hipervínculo visitado" xfId="397" builtinId="9" hidden="1"/>
    <cellStyle name="Hipervínculo visitado" xfId="399" builtinId="9" hidden="1"/>
    <cellStyle name="Hipervínculo visitado" xfId="401" builtinId="9" hidden="1"/>
    <cellStyle name="Hipervínculo visitado" xfId="403" builtinId="9" hidden="1"/>
    <cellStyle name="Hipervínculo visitado" xfId="405" builtinId="9" hidden="1"/>
    <cellStyle name="Hipervínculo visitado" xfId="407" builtinId="9" hidden="1"/>
    <cellStyle name="Hipervínculo visitado" xfId="409" builtinId="9" hidden="1"/>
    <cellStyle name="Hipervínculo visitado" xfId="411" builtinId="9" hidden="1"/>
    <cellStyle name="Hipervínculo visitado" xfId="413" builtinId="9" hidden="1"/>
    <cellStyle name="Hipervínculo visitado" xfId="415" builtinId="9" hidden="1"/>
    <cellStyle name="Hipervínculo visitado" xfId="417" builtinId="9" hidden="1"/>
    <cellStyle name="Hipervínculo visitado" xfId="419" builtinId="9" hidden="1"/>
    <cellStyle name="Hipervínculo visitado" xfId="421" builtinId="9" hidden="1"/>
    <cellStyle name="Hipervínculo visitado" xfId="423" builtinId="9" hidden="1"/>
    <cellStyle name="Hipervínculo visitado" xfId="425" builtinId="9" hidden="1"/>
    <cellStyle name="Hipervínculo visitado" xfId="427" builtinId="9" hidden="1"/>
    <cellStyle name="Hipervínculo visitado" xfId="429" builtinId="9" hidden="1"/>
    <cellStyle name="Hipervínculo visitado" xfId="431" builtinId="9" hidden="1"/>
    <cellStyle name="Hipervínculo visitado" xfId="433" builtinId="9" hidden="1"/>
    <cellStyle name="Hipervínculo visitado" xfId="435" builtinId="9" hidden="1"/>
    <cellStyle name="Hipervínculo visitado" xfId="437" builtinId="9" hidden="1"/>
    <cellStyle name="Hipervínculo visitado" xfId="439" builtinId="9" hidden="1"/>
    <cellStyle name="Hipervínculo visitado" xfId="441" builtinId="9" hidden="1"/>
    <cellStyle name="Hipervínculo visitado" xfId="443" builtinId="9" hidden="1"/>
    <cellStyle name="Hipervínculo visitado" xfId="445" builtinId="9" hidden="1"/>
    <cellStyle name="Hipervínculo visitado" xfId="447" builtinId="9" hidden="1"/>
    <cellStyle name="Hipervínculo visitado" xfId="449" builtinId="9" hidden="1"/>
    <cellStyle name="Hipervínculo visitado" xfId="451" builtinId="9" hidden="1"/>
    <cellStyle name="Hipervínculo visitado" xfId="453" builtinId="9" hidden="1"/>
    <cellStyle name="Hipervínculo visitado" xfId="455" builtinId="9" hidden="1"/>
    <cellStyle name="Hipervínculo visitado" xfId="457" builtinId="9" hidden="1"/>
    <cellStyle name="Hipervínculo visitado" xfId="459" builtinId="9" hidden="1"/>
    <cellStyle name="Hipervínculo visitado" xfId="461" builtinId="9" hidden="1"/>
    <cellStyle name="Hipervínculo visitado" xfId="463" builtinId="9" hidden="1"/>
    <cellStyle name="Hipervínculo visitado" xfId="465" builtinId="9" hidden="1"/>
    <cellStyle name="Hipervínculo visitado" xfId="467" builtinId="9" hidden="1"/>
    <cellStyle name="Hipervínculo visitado" xfId="469" builtinId="9" hidden="1"/>
    <cellStyle name="Hipervínculo visitado" xfId="471" builtinId="9" hidden="1"/>
    <cellStyle name="Hipervínculo visitado" xfId="473" builtinId="9" hidden="1"/>
    <cellStyle name="Hipervínculo visitado" xfId="475" builtinId="9" hidden="1"/>
    <cellStyle name="Hipervínculo visitado" xfId="477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Hipervínculo visitado" xfId="760" builtinId="9" hidden="1"/>
    <cellStyle name="Hipervínculo visitado" xfId="762" builtinId="9" hidden="1"/>
    <cellStyle name="Hipervínculo visitado" xfId="764" builtinId="9" hidden="1"/>
    <cellStyle name="Hipervínculo visitado" xfId="766" builtinId="9" hidden="1"/>
    <cellStyle name="Hipervínculo visitado" xfId="768" builtinId="9" hidden="1"/>
    <cellStyle name="Hipervínculo visitado" xfId="770" builtinId="9" hidden="1"/>
    <cellStyle name="Hipervínculo visitado" xfId="772" builtinId="9" hidden="1"/>
    <cellStyle name="Hipervínculo visitado" xfId="774" builtinId="9" hidden="1"/>
    <cellStyle name="Hipervínculo visitado" xfId="776" builtinId="9" hidden="1"/>
    <cellStyle name="Hipervínculo visitado" xfId="778" builtinId="9" hidden="1"/>
    <cellStyle name="Hipervínculo visitado" xfId="780" builtinId="9" hidden="1"/>
    <cellStyle name="Hipervínculo visitado" xfId="782" builtinId="9" hidden="1"/>
    <cellStyle name="Hipervínculo visitado" xfId="784" builtinId="9" hidden="1"/>
    <cellStyle name="Hipervínculo visitado" xfId="786" builtinId="9" hidden="1"/>
    <cellStyle name="Hipervínculo visitado" xfId="788" builtinId="9" hidden="1"/>
    <cellStyle name="Hipervínculo visitado" xfId="790" builtinId="9" hidden="1"/>
    <cellStyle name="Hipervínculo visitado" xfId="792" builtinId="9" hidden="1"/>
    <cellStyle name="Hipervínculo visitado" xfId="794" builtinId="9" hidden="1"/>
    <cellStyle name="Hipervínculo visitado" xfId="796" builtinId="9" hidden="1"/>
    <cellStyle name="Hipervínculo visitado" xfId="798" builtinId="9" hidden="1"/>
    <cellStyle name="Hipervínculo visitado" xfId="800" builtinId="9" hidden="1"/>
    <cellStyle name="Hipervínculo visitado" xfId="802" builtinId="9" hidden="1"/>
    <cellStyle name="Hipervínculo visitado" xfId="804" builtinId="9" hidden="1"/>
    <cellStyle name="Hipervínculo visitado" xfId="806" builtinId="9" hidden="1"/>
    <cellStyle name="Hipervínculo visitado" xfId="808" builtinId="9" hidden="1"/>
    <cellStyle name="Hipervínculo visitado" xfId="810" builtinId="9" hidden="1"/>
    <cellStyle name="Hipervínculo visitado" xfId="812" builtinId="9" hidden="1"/>
    <cellStyle name="Hipervínculo visitado" xfId="814" builtinId="9" hidden="1"/>
    <cellStyle name="Hipervínculo visitado" xfId="816" builtinId="9" hidden="1"/>
    <cellStyle name="Hipervínculo visitado" xfId="818" builtinId="9" hidden="1"/>
    <cellStyle name="Hipervínculo visitado" xfId="820" builtinId="9" hidden="1"/>
    <cellStyle name="Hipervínculo visitado" xfId="822" builtinId="9" hidden="1"/>
    <cellStyle name="Hipervínculo visitado" xfId="824" builtinId="9" hidden="1"/>
    <cellStyle name="Hipervínculo visitado" xfId="826" builtinId="9" hidden="1"/>
    <cellStyle name="Hipervínculo visitado" xfId="828" builtinId="9" hidden="1"/>
    <cellStyle name="Hipervínculo visitado" xfId="830" builtinId="9" hidden="1"/>
    <cellStyle name="Hipervínculo visitado" xfId="832" builtinId="9" hidden="1"/>
    <cellStyle name="Hipervínculo visitado" xfId="834" builtinId="9" hidden="1"/>
    <cellStyle name="Hipervínculo visitado" xfId="836" builtinId="9" hidden="1"/>
    <cellStyle name="Hipervínculo visitado" xfId="838" builtinId="9" hidden="1"/>
    <cellStyle name="Hipervínculo visitado" xfId="840" builtinId="9" hidden="1"/>
    <cellStyle name="Hipervínculo visitado" xfId="842" builtinId="9" hidden="1"/>
    <cellStyle name="Hipervínculo visitado" xfId="844" builtinId="9" hidden="1"/>
    <cellStyle name="Hipervínculo visitado" xfId="846" builtinId="9" hidden="1"/>
    <cellStyle name="Hipervínculo visitado" xfId="848" builtinId="9" hidden="1"/>
    <cellStyle name="Hipervínculo visitado" xfId="850" builtinId="9" hidden="1"/>
    <cellStyle name="Hipervínculo visitado" xfId="852" builtinId="9" hidden="1"/>
    <cellStyle name="Hipervínculo visitado" xfId="854" builtinId="9" hidden="1"/>
    <cellStyle name="Hipervínculo visitado" xfId="856" builtinId="9" hidden="1"/>
    <cellStyle name="Hipervínculo visitado" xfId="858" builtinId="9" hidden="1"/>
    <cellStyle name="Hipervínculo visitado" xfId="860" builtinId="9" hidden="1"/>
    <cellStyle name="Hipervínculo visitado" xfId="862" builtinId="9" hidden="1"/>
    <cellStyle name="Hipervínculo visitado" xfId="864" builtinId="9" hidden="1"/>
    <cellStyle name="Hipervínculo visitado" xfId="866" builtinId="9" hidden="1"/>
    <cellStyle name="Hipervínculo visitado" xfId="868" builtinId="9" hidden="1"/>
    <cellStyle name="Hipervínculo visitado" xfId="870" builtinId="9" hidden="1"/>
    <cellStyle name="Hipervínculo visitado" xfId="872" builtinId="9" hidden="1"/>
    <cellStyle name="Hipervínculo visitado" xfId="874" builtinId="9" hidden="1"/>
    <cellStyle name="Hipervínculo visitado" xfId="876" builtinId="9" hidden="1"/>
    <cellStyle name="Hipervínculo visitado" xfId="878" builtinId="9" hidden="1"/>
    <cellStyle name="Hipervínculo visitado" xfId="880" builtinId="9" hidden="1"/>
    <cellStyle name="Hipervínculo visitado" xfId="882" builtinId="9" hidden="1"/>
    <cellStyle name="Hipervínculo visitado" xfId="884" builtinId="9" hidden="1"/>
    <cellStyle name="Hipervínculo visitado" xfId="886" builtinId="9" hidden="1"/>
    <cellStyle name="Hipervínculo visitado" xfId="888" builtinId="9" hidden="1"/>
    <cellStyle name="Hipervínculo visitado" xfId="890" builtinId="9" hidden="1"/>
    <cellStyle name="Hipervínculo visitado" xfId="892" builtinId="9" hidden="1"/>
    <cellStyle name="Hipervínculo visitado" xfId="894" builtinId="9" hidden="1"/>
    <cellStyle name="Hipervínculo visitado" xfId="896" builtinId="9" hidden="1"/>
    <cellStyle name="Hipervínculo visitado" xfId="898" builtinId="9" hidden="1"/>
    <cellStyle name="Hipervínculo visitado" xfId="900" builtinId="9" hidden="1"/>
    <cellStyle name="Hipervínculo visitado" xfId="902" builtinId="9" hidden="1"/>
    <cellStyle name="Hipervínculo visitado" xfId="904" builtinId="9" hidden="1"/>
    <cellStyle name="Hipervínculo visitado" xfId="906" builtinId="9" hidden="1"/>
    <cellStyle name="Hipervínculo visitado" xfId="908" builtinId="9" hidden="1"/>
    <cellStyle name="Hipervínculo visitado" xfId="910" builtinId="9" hidden="1"/>
    <cellStyle name="Hipervínculo visitado" xfId="912" builtinId="9" hidden="1"/>
    <cellStyle name="Hipervínculo visitado" xfId="914" builtinId="9" hidden="1"/>
    <cellStyle name="Hipervínculo visitado" xfId="916" builtinId="9" hidden="1"/>
    <cellStyle name="Hipervínculo visitado" xfId="918" builtinId="9" hidden="1"/>
    <cellStyle name="Hipervínculo visitado" xfId="920" builtinId="9" hidden="1"/>
    <cellStyle name="Hipervínculo visitado" xfId="922" builtinId="9" hidden="1"/>
    <cellStyle name="Hipervínculo visitado" xfId="924" builtinId="9" hidden="1"/>
    <cellStyle name="Hipervínculo visitado" xfId="926" builtinId="9" hidden="1"/>
    <cellStyle name="Hipervínculo visitado" xfId="928" builtinId="9" hidden="1"/>
    <cellStyle name="Hipervínculo visitado" xfId="930" builtinId="9" hidden="1"/>
    <cellStyle name="Hipervínculo visitado" xfId="932" builtinId="9" hidden="1"/>
    <cellStyle name="Hipervínculo visitado" xfId="934" builtinId="9" hidden="1"/>
    <cellStyle name="Hipervínculo visitado" xfId="936" builtinId="9" hidden="1"/>
    <cellStyle name="Hipervínculo visitado" xfId="938" builtinId="9" hidden="1"/>
    <cellStyle name="Hipervínculo visitado" xfId="940" builtinId="9" hidden="1"/>
    <cellStyle name="Hipervínculo visitado" xfId="942" builtinId="9" hidden="1"/>
    <cellStyle name="Hipervínculo visitado" xfId="944" builtinId="9" hidden="1"/>
    <cellStyle name="Hipervínculo visitado" xfId="946" builtinId="9" hidden="1"/>
    <cellStyle name="Hipervínculo visitado" xfId="948" builtinId="9" hidden="1"/>
    <cellStyle name="Hipervínculo visitado" xfId="950" builtinId="9" hidden="1"/>
    <cellStyle name="Hipervínculo visitado" xfId="952" builtinId="9" hidden="1"/>
    <cellStyle name="Hipervínculo visitado" xfId="954" builtinId="9" hidden="1"/>
    <cellStyle name="Hipervínculo visitado" xfId="956" builtinId="9" hidden="1"/>
    <cellStyle name="Hipervínculo visitado" xfId="958" builtinId="9" hidden="1"/>
    <cellStyle name="Hipervínculo visitado" xfId="960" builtinId="9" hidden="1"/>
    <cellStyle name="Hipervínculo visitado" xfId="962" builtinId="9" hidden="1"/>
    <cellStyle name="Hipervínculo visitado" xfId="964" builtinId="9" hidden="1"/>
    <cellStyle name="Hipervínculo visitado" xfId="966" builtinId="9" hidden="1"/>
    <cellStyle name="Hipervínculo visitado" xfId="968" builtinId="9" hidden="1"/>
    <cellStyle name="Hipervínculo visitado" xfId="970" builtinId="9" hidden="1"/>
    <cellStyle name="Hipervínculo visitado" xfId="972" builtinId="9" hidden="1"/>
    <cellStyle name="Hipervínculo visitado" xfId="974" builtinId="9" hidden="1"/>
    <cellStyle name="Hipervínculo visitado" xfId="976" builtinId="9" hidden="1"/>
    <cellStyle name="Hipervínculo visitado" xfId="978" builtinId="9" hidden="1"/>
    <cellStyle name="Hipervínculo visitado" xfId="980" builtinId="9" hidden="1"/>
    <cellStyle name="Hipervínculo visitado" xfId="982" builtinId="9" hidden="1"/>
    <cellStyle name="Hipervínculo visitado" xfId="984" builtinId="9" hidden="1"/>
    <cellStyle name="Hipervínculo visitado" xfId="986" builtinId="9" hidden="1"/>
    <cellStyle name="Hipervínculo visitado" xfId="988" builtinId="9" hidden="1"/>
    <cellStyle name="Hipervínculo visitado" xfId="990" builtinId="9" hidden="1"/>
    <cellStyle name="Hipervínculo visitado" xfId="992" builtinId="9" hidden="1"/>
    <cellStyle name="Hipervínculo visitado" xfId="994" builtinId="9" hidden="1"/>
    <cellStyle name="Hipervínculo visitado" xfId="996" builtinId="9" hidden="1"/>
    <cellStyle name="Hipervínculo visitado" xfId="998" builtinId="9" hidden="1"/>
    <cellStyle name="Hipervínculo visitado" xfId="1000" builtinId="9" hidden="1"/>
    <cellStyle name="Hipervínculo visitado" xfId="1002" builtinId="9" hidden="1"/>
    <cellStyle name="Hipervínculo visitado" xfId="1004" builtinId="9" hidden="1"/>
    <cellStyle name="Hipervínculo visitado" xfId="1006" builtinId="9" hidden="1"/>
    <cellStyle name="Hipervínculo visitado" xfId="1008" builtinId="9" hidden="1"/>
    <cellStyle name="Hipervínculo visitado" xfId="1010" builtinId="9" hidden="1"/>
    <cellStyle name="Hipervínculo visitado" xfId="1012" builtinId="9" hidden="1"/>
    <cellStyle name="Hipervínculo visitado" xfId="1014" builtinId="9" hidden="1"/>
    <cellStyle name="Hipervínculo visitado" xfId="1016" builtinId="9" hidden="1"/>
    <cellStyle name="Hipervínculo visitado" xfId="1018" builtinId="9" hidden="1"/>
    <cellStyle name="Hipervínculo visitado" xfId="1020" builtinId="9" hidden="1"/>
    <cellStyle name="Hipervínculo visitado" xfId="1022" builtinId="9" hidden="1"/>
    <cellStyle name="Hipervínculo visitado" xfId="1024" builtinId="9" hidden="1"/>
    <cellStyle name="Hipervínculo visitado" xfId="1026" builtinId="9" hidden="1"/>
    <cellStyle name="Hipervínculo visitado" xfId="1028" builtinId="9" hidden="1"/>
    <cellStyle name="Hipervínculo visitado" xfId="1030" builtinId="9" hidden="1"/>
    <cellStyle name="Hipervínculo visitado" xfId="1032" builtinId="9" hidden="1"/>
    <cellStyle name="Hipervínculo visitado" xfId="1034" builtinId="9" hidden="1"/>
    <cellStyle name="Hipervínculo visitado" xfId="1036" builtinId="9" hidden="1"/>
    <cellStyle name="Hipervínculo visitado" xfId="1038" builtinId="9" hidden="1"/>
    <cellStyle name="Hipervínculo visitado" xfId="1040" builtinId="9" hidden="1"/>
    <cellStyle name="Hipervínculo visitado" xfId="1042" builtinId="9" hidden="1"/>
    <cellStyle name="Hipervínculo visitado" xfId="1044" builtinId="9" hidden="1"/>
    <cellStyle name="Hipervínculo visitado" xfId="1046" builtinId="9" hidden="1"/>
    <cellStyle name="Hipervínculo visitado" xfId="1048" builtinId="9" hidden="1"/>
    <cellStyle name="Hipervínculo visitado" xfId="1050" builtinId="9" hidden="1"/>
    <cellStyle name="Hipervínculo visitado" xfId="1052" builtinId="9" hidden="1"/>
    <cellStyle name="Hipervínculo visitado" xfId="1054" builtinId="9" hidden="1"/>
    <cellStyle name="Hipervínculo visitado" xfId="1056" builtinId="9" hidden="1"/>
    <cellStyle name="Hipervínculo visitado" xfId="1058" builtinId="9" hidden="1"/>
    <cellStyle name="Hipervínculo visitado" xfId="1060" builtinId="9" hidden="1"/>
    <cellStyle name="Hipervínculo visitado" xfId="1062" builtinId="9" hidden="1"/>
    <cellStyle name="Hipervínculo visitado" xfId="1064" builtinId="9" hidden="1"/>
    <cellStyle name="Hipervínculo visitado" xfId="1066" builtinId="9" hidden="1"/>
    <cellStyle name="Hipervínculo visitado" xfId="1068" builtinId="9" hidden="1"/>
    <cellStyle name="Hipervínculo visitado" xfId="1070" builtinId="9" hidden="1"/>
    <cellStyle name="Hipervínculo visitado" xfId="1072" builtinId="9" hidden="1"/>
    <cellStyle name="Hipervínculo visitado" xfId="1074" builtinId="9" hidden="1"/>
    <cellStyle name="Hipervínculo visitado" xfId="1076" builtinId="9" hidden="1"/>
    <cellStyle name="Hipervínculo visitado" xfId="1078" builtinId="9" hidden="1"/>
    <cellStyle name="Hipervínculo visitado" xfId="1080" builtinId="9" hidden="1"/>
    <cellStyle name="Hipervínculo visitado" xfId="1082" builtinId="9" hidden="1"/>
    <cellStyle name="Hipervínculo visitado" xfId="1084" builtinId="9" hidden="1"/>
    <cellStyle name="Hipervínculo visitado" xfId="1086" builtinId="9" hidden="1"/>
    <cellStyle name="Hipervínculo visitado" xfId="1088" builtinId="9" hidden="1"/>
    <cellStyle name="Hipervínculo visitado" xfId="1090" builtinId="9" hidden="1"/>
    <cellStyle name="Hipervínculo visitado" xfId="1092" builtinId="9" hidden="1"/>
    <cellStyle name="Hipervínculo visitado" xfId="1094" builtinId="9" hidden="1"/>
    <cellStyle name="Hipervínculo visitado" xfId="1096" builtinId="9" hidden="1"/>
    <cellStyle name="Hipervínculo visitado" xfId="1098" builtinId="9" hidden="1"/>
    <cellStyle name="Hipervínculo visitado" xfId="1100" builtinId="9" hidden="1"/>
    <cellStyle name="Hipervínculo visitado" xfId="1102" builtinId="9" hidden="1"/>
    <cellStyle name="Hipervínculo visitado" xfId="1104" builtinId="9" hidden="1"/>
    <cellStyle name="Hipervínculo visitado" xfId="1106" builtinId="9" hidden="1"/>
    <cellStyle name="Hipervínculo visitado" xfId="1108" builtinId="9" hidden="1"/>
    <cellStyle name="Hipervínculo visitado" xfId="1110" builtinId="9" hidden="1"/>
    <cellStyle name="Hipervínculo visitado" xfId="1112" builtinId="9" hidden="1"/>
    <cellStyle name="Hipervínculo visitado" xfId="1114" builtinId="9" hidden="1"/>
    <cellStyle name="Hipervínculo visitado" xfId="1116" builtinId="9" hidden="1"/>
    <cellStyle name="Hipervínculo visitado" xfId="1118" builtinId="9" hidden="1"/>
    <cellStyle name="Hipervínculo visitado" xfId="1120" builtinId="9" hidden="1"/>
    <cellStyle name="Hipervínculo visitado" xfId="1122" builtinId="9" hidden="1"/>
    <cellStyle name="Hipervínculo visitado" xfId="1124" builtinId="9" hidden="1"/>
    <cellStyle name="Hipervínculo visitado" xfId="1126" builtinId="9" hidden="1"/>
    <cellStyle name="Hipervínculo visitado" xfId="1128" builtinId="9" hidden="1"/>
    <cellStyle name="Hipervínculo visitado" xfId="1130" builtinId="9" hidden="1"/>
    <cellStyle name="Hipervínculo visitado" xfId="1132" builtinId="9" hidden="1"/>
    <cellStyle name="Hipervínculo visitado" xfId="1134" builtinId="9" hidden="1"/>
    <cellStyle name="Hipervínculo visitado" xfId="1136" builtinId="9" hidden="1"/>
    <cellStyle name="Hipervínculo visitado" xfId="1138" builtinId="9" hidden="1"/>
    <cellStyle name="Hipervínculo visitado" xfId="1140" builtinId="9" hidden="1"/>
    <cellStyle name="Hipervínculo visitado" xfId="1142" builtinId="9" hidden="1"/>
    <cellStyle name="Hipervínculo visitado" xfId="1144" builtinId="9" hidden="1"/>
    <cellStyle name="Hipervínculo visitado" xfId="1146" builtinId="9" hidden="1"/>
    <cellStyle name="Hipervínculo visitado" xfId="1148" builtinId="9" hidden="1"/>
    <cellStyle name="Hipervínculo visitado" xfId="1150" builtinId="9" hidden="1"/>
    <cellStyle name="Hipervínculo visitado" xfId="1152" builtinId="9" hidden="1"/>
    <cellStyle name="Hipervínculo visitado" xfId="1154" builtinId="9" hidden="1"/>
    <cellStyle name="Hipervínculo visitado" xfId="1156" builtinId="9" hidden="1"/>
    <cellStyle name="Hipervínculo visitado" xfId="1158" builtinId="9" hidden="1"/>
    <cellStyle name="Hipervínculo visitado" xfId="1160" builtinId="9" hidden="1"/>
    <cellStyle name="Hipervínculo visitado" xfId="1162" builtinId="9" hidden="1"/>
    <cellStyle name="Hipervínculo visitado" xfId="1164" builtinId="9" hidden="1"/>
    <cellStyle name="Hipervínculo visitado" xfId="1166" builtinId="9" hidden="1"/>
    <cellStyle name="Hipervínculo visitado" xfId="1168" builtinId="9" hidden="1"/>
    <cellStyle name="Hipervínculo visitado" xfId="1170" builtinId="9" hidden="1"/>
    <cellStyle name="Hipervínculo visitado" xfId="1172" builtinId="9" hidden="1"/>
    <cellStyle name="Hipervínculo visitado" xfId="1174" builtinId="9" hidden="1"/>
    <cellStyle name="Hipervínculo visitado" xfId="1176" builtinId="9" hidden="1"/>
    <cellStyle name="Hipervínculo visitado" xfId="1178" builtinId="9" hidden="1"/>
    <cellStyle name="Hipervínculo visitado" xfId="1180" builtinId="9" hidden="1"/>
    <cellStyle name="Hipervínculo visitado" xfId="1182" builtinId="9" hidden="1"/>
    <cellStyle name="Hipervínculo visitado" xfId="1184" builtinId="9" hidden="1"/>
    <cellStyle name="Hipervínculo visitado" xfId="1186" builtinId="9" hidden="1"/>
    <cellStyle name="Hipervínculo visitado" xfId="1188" builtinId="9" hidden="1"/>
    <cellStyle name="Hipervínculo visitado" xfId="1190" builtinId="9" hidden="1"/>
    <cellStyle name="Hipervínculo visitado" xfId="1192" builtinId="9" hidden="1"/>
    <cellStyle name="Hipervínculo visitado" xfId="1194" builtinId="9" hidden="1"/>
    <cellStyle name="Hipervínculo visitado" xfId="1196" builtinId="9" hidden="1"/>
    <cellStyle name="Hipervínculo visitado" xfId="1198" builtinId="9" hidden="1"/>
    <cellStyle name="Hipervínculo visitado" xfId="1200" builtinId="9" hidden="1"/>
    <cellStyle name="Hipervínculo visitado" xfId="1202" builtinId="9" hidden="1"/>
    <cellStyle name="Hipervínculo visitado" xfId="1204" builtinId="9" hidden="1"/>
    <cellStyle name="Hipervínculo visitado" xfId="1206" builtinId="9" hidden="1"/>
    <cellStyle name="Hipervínculo visitado" xfId="1208" builtinId="9" hidden="1"/>
    <cellStyle name="Hipervínculo visitado" xfId="1210" builtinId="9" hidden="1"/>
    <cellStyle name="Hipervínculo visitado" xfId="1212" builtinId="9" hidden="1"/>
    <cellStyle name="Hipervínculo visitado" xfId="1214" builtinId="9" hidden="1"/>
    <cellStyle name="Hipervínculo visitado" xfId="1216" builtinId="9" hidden="1"/>
    <cellStyle name="Hipervínculo visitado" xfId="1218" builtinId="9" hidden="1"/>
    <cellStyle name="Hipervínculo visitado" xfId="1220" builtinId="9" hidden="1"/>
    <cellStyle name="Hipervínculo visitado" xfId="1222" builtinId="9" hidden="1"/>
    <cellStyle name="Hipervínculo visitado" xfId="1224" builtinId="9" hidden="1"/>
    <cellStyle name="Hipervínculo visitado" xfId="1226" builtinId="9" hidden="1"/>
    <cellStyle name="Hipervínculo visitado" xfId="1228" builtinId="9" hidden="1"/>
    <cellStyle name="Hipervínculo visitado" xfId="1230" builtinId="9" hidden="1"/>
    <cellStyle name="Hipervínculo visitado" xfId="1232" builtinId="9" hidden="1"/>
    <cellStyle name="Hipervínculo visitado" xfId="1234" builtinId="9" hidden="1"/>
    <cellStyle name="Hipervínculo visitado" xfId="1236" builtinId="9" hidden="1"/>
    <cellStyle name="Hipervínculo visitado" xfId="1238" builtinId="9" hidden="1"/>
    <cellStyle name="Hipervínculo visitado" xfId="1240" builtinId="9" hidden="1"/>
    <cellStyle name="Hipervínculo visitado" xfId="1242" builtinId="9" hidden="1"/>
    <cellStyle name="Hipervínculo visitado" xfId="1244" builtinId="9" hidden="1"/>
    <cellStyle name="Hipervínculo visitado" xfId="1246" builtinId="9" hidden="1"/>
    <cellStyle name="Hipervínculo visitado" xfId="1248" builtinId="9" hidden="1"/>
    <cellStyle name="Hipervínculo visitado" xfId="1250" builtinId="9" hidden="1"/>
    <cellStyle name="Hipervínculo visitado" xfId="1252" builtinId="9" hidden="1"/>
    <cellStyle name="Hipervínculo visitado" xfId="1254" builtinId="9" hidden="1"/>
    <cellStyle name="Hipervínculo visitado" xfId="1256" builtinId="9" hidden="1"/>
    <cellStyle name="Hipervínculo visitado" xfId="1258" builtinId="9" hidden="1"/>
    <cellStyle name="Hipervínculo visitado" xfId="1260" builtinId="9" hidden="1"/>
    <cellStyle name="Hipervínculo visitado" xfId="1262" builtinId="9" hidden="1"/>
    <cellStyle name="Hipervínculo visitado" xfId="1264" builtinId="9" hidden="1"/>
    <cellStyle name="Hipervínculo visitado" xfId="1266" builtinId="9" hidden="1"/>
    <cellStyle name="Hipervínculo visitado" xfId="1268" builtinId="9" hidden="1"/>
    <cellStyle name="Hipervínculo visitado" xfId="1270" builtinId="9" hidden="1"/>
    <cellStyle name="Hipervínculo visitado" xfId="1272" builtinId="9" hidden="1"/>
    <cellStyle name="Hipervínculo visitado" xfId="1274" builtinId="9" hidden="1"/>
    <cellStyle name="Hipervínculo visitado" xfId="1276" builtinId="9" hidden="1"/>
    <cellStyle name="Hipervínculo visitado" xfId="1278" builtinId="9" hidden="1"/>
    <cellStyle name="Hipervínculo visitado" xfId="1280" builtinId="9" hidden="1"/>
    <cellStyle name="Hipervínculo visitado" xfId="1282" builtinId="9" hidden="1"/>
    <cellStyle name="Hipervínculo visitado" xfId="1284" builtinId="9" hidden="1"/>
    <cellStyle name="Hipervínculo visitado" xfId="1286" builtinId="9" hidden="1"/>
    <cellStyle name="Hipervínculo visitado" xfId="1288" builtinId="9" hidden="1"/>
    <cellStyle name="Hipervínculo visitado" xfId="1290" builtinId="9" hidden="1"/>
    <cellStyle name="Hipervínculo visitado" xfId="1292" builtinId="9" hidden="1"/>
    <cellStyle name="Hipervínculo visitado" xfId="1294" builtinId="9" hidden="1"/>
    <cellStyle name="Hipervínculo visitado" xfId="1296" builtinId="9" hidden="1"/>
    <cellStyle name="Hipervínculo visitado" xfId="1298" builtinId="9" hidden="1"/>
    <cellStyle name="Hipervínculo visitado" xfId="1300" builtinId="9" hidden="1"/>
    <cellStyle name="Hipervínculo visitado" xfId="1302" builtinId="9" hidden="1"/>
    <cellStyle name="Hipervínculo visitado" xfId="1304" builtinId="9" hidden="1"/>
    <cellStyle name="Hipervínculo visitado" xfId="1306" builtinId="9" hidden="1"/>
    <cellStyle name="Hipervínculo visitado" xfId="1308" builtinId="9" hidden="1"/>
    <cellStyle name="Hipervínculo visitado" xfId="1310" builtinId="9" hidden="1"/>
    <cellStyle name="Hipervínculo visitado" xfId="1312" builtinId="9" hidden="1"/>
    <cellStyle name="Hipervínculo visitado" xfId="1314" builtinId="9" hidden="1"/>
    <cellStyle name="Hipervínculo visitado" xfId="1316" builtinId="9" hidden="1"/>
    <cellStyle name="Hipervínculo visitado" xfId="1318" builtinId="9" hidden="1"/>
    <cellStyle name="Hipervínculo visitado" xfId="1320" builtinId="9" hidden="1"/>
    <cellStyle name="Hipervínculo visitado" xfId="1322" builtinId="9" hidden="1"/>
    <cellStyle name="Hipervínculo visitado" xfId="1324" builtinId="9" hidden="1"/>
    <cellStyle name="Hipervínculo visitado" xfId="1326" builtinId="9" hidden="1"/>
    <cellStyle name="Hipervínculo visitado" xfId="1328" builtinId="9" hidden="1"/>
    <cellStyle name="Hipervínculo visitado" xfId="1330" builtinId="9" hidden="1"/>
    <cellStyle name="Hipervínculo visitado" xfId="1332" builtinId="9" hidden="1"/>
    <cellStyle name="Hipervínculo visitado" xfId="1334" builtinId="9" hidden="1"/>
    <cellStyle name="Hipervínculo visitado" xfId="1336" builtinId="9" hidden="1"/>
    <cellStyle name="Hipervínculo visitado" xfId="1338" builtinId="9" hidden="1"/>
    <cellStyle name="Hipervínculo visitado" xfId="1340" builtinId="9" hidden="1"/>
    <cellStyle name="Hipervínculo visitado" xfId="1342" builtinId="9" hidden="1"/>
    <cellStyle name="Hipervínculo visitado" xfId="1344" builtinId="9" hidden="1"/>
    <cellStyle name="Hipervínculo visitado" xfId="1346" builtinId="9" hidden="1"/>
    <cellStyle name="Hipervínculo visitado" xfId="1348" builtinId="9" hidden="1"/>
    <cellStyle name="Hipervínculo visitado" xfId="1350" builtinId="9" hidden="1"/>
    <cellStyle name="Hipervínculo visitado" xfId="1352" builtinId="9" hidden="1"/>
    <cellStyle name="Hipervínculo visitado" xfId="1354" builtinId="9" hidden="1"/>
    <cellStyle name="Hipervínculo visitado" xfId="1356" builtinId="9" hidden="1"/>
    <cellStyle name="Hipervínculo visitado" xfId="1358" builtinId="9" hidden="1"/>
    <cellStyle name="Hipervínculo visitado" xfId="1360" builtinId="9" hidden="1"/>
    <cellStyle name="Hipervínculo visitado" xfId="1362" builtinId="9" hidden="1"/>
    <cellStyle name="Hipervínculo visitado" xfId="1364" builtinId="9" hidden="1"/>
    <cellStyle name="Hipervínculo visitado" xfId="1366" builtinId="9" hidden="1"/>
    <cellStyle name="Hipervínculo visitado" xfId="1368" builtinId="9" hidden="1"/>
    <cellStyle name="Hipervínculo visitado" xfId="1370" builtinId="9" hidden="1"/>
    <cellStyle name="Hipervínculo visitado" xfId="1372" builtinId="9" hidden="1"/>
    <cellStyle name="Hipervínculo visitado" xfId="1374" builtinId="9" hidden="1"/>
    <cellStyle name="Hipervínculo visitado" xfId="1376" builtinId="9" hidden="1"/>
    <cellStyle name="Hipervínculo visitado" xfId="1378" builtinId="9" hidden="1"/>
    <cellStyle name="Hipervínculo visitado" xfId="1380" builtinId="9" hidden="1"/>
    <cellStyle name="Hipervínculo visitado" xfId="1382" builtinId="9" hidden="1"/>
    <cellStyle name="Hipervínculo visitado" xfId="1384" builtinId="9" hidden="1"/>
    <cellStyle name="Hipervínculo visitado" xfId="1386" builtinId="9" hidden="1"/>
    <cellStyle name="Hipervínculo visitado" xfId="1388" builtinId="9" hidden="1"/>
    <cellStyle name="Hipervínculo visitado" xfId="1390" builtinId="9" hidden="1"/>
    <cellStyle name="Hipervínculo visitado" xfId="1392" builtinId="9" hidden="1"/>
    <cellStyle name="Hipervínculo visitado" xfId="1394" builtinId="9" hidden="1"/>
    <cellStyle name="Hipervínculo visitado" xfId="1396" builtinId="9" hidden="1"/>
    <cellStyle name="Hipervínculo visitado" xfId="1398" builtinId="9" hidden="1"/>
    <cellStyle name="Hipervínculo visitado" xfId="1400" builtinId="9" hidden="1"/>
    <cellStyle name="Hipervínculo visitado" xfId="1402" builtinId="9" hidden="1"/>
    <cellStyle name="Hipervínculo visitado" xfId="1404" builtinId="9" hidden="1"/>
    <cellStyle name="Hipervínculo visitado" xfId="1406" builtinId="9" hidden="1"/>
    <cellStyle name="Hipervínculo visitado" xfId="1408" builtinId="9" hidden="1"/>
    <cellStyle name="Hipervínculo visitado" xfId="1410" builtinId="9" hidden="1"/>
    <cellStyle name="Hipervínculo visitado" xfId="1412" builtinId="9" hidden="1"/>
    <cellStyle name="Hipervínculo visitado" xfId="1414" builtinId="9" hidden="1"/>
    <cellStyle name="Hipervínculo visitado" xfId="1416" builtinId="9" hidden="1"/>
    <cellStyle name="Hipervínculo visitado" xfId="1418" builtinId="9" hidden="1"/>
    <cellStyle name="Hipervínculo visitado" xfId="1420" builtinId="9" hidden="1"/>
    <cellStyle name="Hipervínculo visitado" xfId="1422" builtinId="9" hidden="1"/>
    <cellStyle name="Hipervínculo visitado" xfId="1424" builtinId="9" hidden="1"/>
    <cellStyle name="Hipervínculo visitado" xfId="1426" builtinId="9" hidden="1"/>
    <cellStyle name="Hipervínculo visitado" xfId="1428" builtinId="9" hidden="1"/>
    <cellStyle name="Hipervínculo visitado" xfId="1430" builtinId="9" hidden="1"/>
    <cellStyle name="Hipervínculo visitado" xfId="1432" builtinId="9" hidden="1"/>
    <cellStyle name="Hipervínculo visitado" xfId="1434" builtinId="9" hidden="1"/>
    <cellStyle name="Hipervínculo visitado" xfId="1436" builtinId="9" hidden="1"/>
    <cellStyle name="Hipervínculo visitado" xfId="1438" builtinId="9" hidden="1"/>
    <cellStyle name="Hipervínculo visitado" xfId="1440" builtinId="9" hidden="1"/>
    <cellStyle name="Hipervínculo visitado" xfId="1442" builtinId="9" hidden="1"/>
    <cellStyle name="Hipervínculo visitado" xfId="1444" builtinId="9" hidden="1"/>
    <cellStyle name="Hipervínculo visitado" xfId="1446" builtinId="9" hidden="1"/>
    <cellStyle name="Hipervínculo visitado" xfId="1448" builtinId="9" hidden="1"/>
    <cellStyle name="Hipervínculo visitado" xfId="1450" builtinId="9" hidden="1"/>
    <cellStyle name="Hipervínculo visitado" xfId="1452" builtinId="9" hidden="1"/>
    <cellStyle name="Hipervínculo visitado" xfId="1454" builtinId="9" hidden="1"/>
    <cellStyle name="Hipervínculo visitado" xfId="1456" builtinId="9" hidden="1"/>
    <cellStyle name="Hipervínculo visitado" xfId="1458" builtinId="9" hidden="1"/>
    <cellStyle name="Hipervínculo visitado" xfId="1460" builtinId="9" hidden="1"/>
    <cellStyle name="Hipervínculo visitado" xfId="1462" builtinId="9" hidden="1"/>
    <cellStyle name="Hipervínculo visitado" xfId="1464" builtinId="9" hidden="1"/>
    <cellStyle name="Hipervínculo visitado" xfId="1466" builtinId="9" hidden="1"/>
    <cellStyle name="Hipervínculo visitado" xfId="1468" builtinId="9" hidden="1"/>
    <cellStyle name="Hipervínculo visitado" xfId="1470" builtinId="9" hidden="1"/>
    <cellStyle name="Hipervínculo visitado" xfId="1472" builtinId="9" hidden="1"/>
    <cellStyle name="Hipervínculo visitado" xfId="1474" builtinId="9" hidden="1"/>
    <cellStyle name="Hipervínculo visitado" xfId="1476" builtinId="9" hidden="1"/>
    <cellStyle name="Hipervínculo visitado" xfId="1478" builtinId="9" hidden="1"/>
    <cellStyle name="Hipervínculo visitado" xfId="1480" builtinId="9" hidden="1"/>
    <cellStyle name="Hipervínculo visitado" xfId="1482" builtinId="9" hidden="1"/>
    <cellStyle name="Hipervínculo visitado" xfId="1484" builtinId="9" hidden="1"/>
    <cellStyle name="Hipervínculo visitado" xfId="1486" builtinId="9" hidden="1"/>
    <cellStyle name="Hipervínculo visitado" xfId="1488" builtinId="9" hidden="1"/>
    <cellStyle name="Hipervínculo visitado" xfId="1490" builtinId="9" hidden="1"/>
    <cellStyle name="Hipervínculo visitado" xfId="1492" builtinId="9" hidden="1"/>
    <cellStyle name="Hipervínculo visitado" xfId="1494" builtinId="9" hidden="1"/>
    <cellStyle name="Hipervínculo visitado" xfId="1496" builtinId="9" hidden="1"/>
    <cellStyle name="Hipervínculo visitado" xfId="1498" builtinId="9" hidden="1"/>
    <cellStyle name="Hipervínculo visitado" xfId="1500" builtinId="9" hidden="1"/>
    <cellStyle name="Hipervínculo visitado" xfId="1502" builtinId="9" hidden="1"/>
    <cellStyle name="Hipervínculo visitado" xfId="1504" builtinId="9" hidden="1"/>
    <cellStyle name="Hipervínculo visitado" xfId="1506" builtinId="9" hidden="1"/>
    <cellStyle name="Hipervínculo visitado" xfId="1508" builtinId="9" hidden="1"/>
    <cellStyle name="Hipervínculo visitado" xfId="1510" builtinId="9" hidden="1"/>
    <cellStyle name="Hipervínculo visitado" xfId="1512" builtinId="9" hidden="1"/>
    <cellStyle name="Hipervínculo visitado" xfId="1514" builtinId="9" hidden="1"/>
    <cellStyle name="Hipervínculo visitado" xfId="1516" builtinId="9" hidden="1"/>
    <cellStyle name="Hipervínculo visitado" xfId="1518" builtinId="9" hidden="1"/>
    <cellStyle name="Hipervínculo visitado" xfId="1520" builtinId="9" hidden="1"/>
    <cellStyle name="Hipervínculo visitado" xfId="1522" builtinId="9" hidden="1"/>
    <cellStyle name="Hipervínculo visitado" xfId="1524" builtinId="9" hidden="1"/>
    <cellStyle name="Hipervínculo visitado" xfId="1526" builtinId="9" hidden="1"/>
    <cellStyle name="Hipervínculo visitado" xfId="1528" builtinId="9" hidden="1"/>
    <cellStyle name="Hipervínculo visitado" xfId="1530" builtinId="9" hidden="1"/>
    <cellStyle name="Hipervínculo visitado" xfId="1532" builtinId="9" hidden="1"/>
    <cellStyle name="Hipervínculo visitado" xfId="1534" builtinId="9" hidden="1"/>
    <cellStyle name="Hipervínculo visitado" xfId="1536" builtinId="9" hidden="1"/>
    <cellStyle name="Hipervínculo visitado" xfId="1538" builtinId="9" hidden="1"/>
    <cellStyle name="Hipervínculo visitado" xfId="1540" builtinId="9" hidden="1"/>
    <cellStyle name="Hipervínculo visitado" xfId="1542" builtinId="9" hidden="1"/>
    <cellStyle name="Hipervínculo visitado" xfId="1544" builtinId="9" hidden="1"/>
    <cellStyle name="Hipervínculo visitado" xfId="1546" builtinId="9" hidden="1"/>
    <cellStyle name="Hipervínculo visitado" xfId="1548" builtinId="9" hidden="1"/>
    <cellStyle name="Hipervínculo visitado" xfId="1550" builtinId="9" hidden="1"/>
    <cellStyle name="Hipervínculo visitado" xfId="1552" builtinId="9" hidden="1"/>
    <cellStyle name="Hipervínculo visitado" xfId="1554" builtinId="9" hidden="1"/>
    <cellStyle name="Hipervínculo visitado" xfId="1556" builtinId="9" hidden="1"/>
    <cellStyle name="Hipervínculo visitado" xfId="1558" builtinId="9" hidden="1"/>
    <cellStyle name="Hipervínculo visitado" xfId="1560" builtinId="9" hidden="1"/>
    <cellStyle name="Hipervínculo visitado" xfId="1562" builtinId="9" hidden="1"/>
    <cellStyle name="Hipervínculo visitado" xfId="1564" builtinId="9" hidden="1"/>
    <cellStyle name="Hipervínculo visitado" xfId="1566" builtinId="9" hidden="1"/>
    <cellStyle name="Hipervínculo visitado" xfId="1568" builtinId="9" hidden="1"/>
    <cellStyle name="Hipervínculo visitado" xfId="1570" builtinId="9" hidden="1"/>
    <cellStyle name="Hipervínculo visitado" xfId="1572" builtinId="9" hidden="1"/>
    <cellStyle name="Hipervínculo visitado" xfId="1574" builtinId="9" hidden="1"/>
    <cellStyle name="Hipervínculo visitado" xfId="1576" builtinId="9" hidden="1"/>
    <cellStyle name="Hipervínculo visitado" xfId="1578" builtinId="9" hidden="1"/>
    <cellStyle name="Hipervínculo visitado" xfId="1580" builtinId="9" hidden="1"/>
    <cellStyle name="Hipervínculo visitado" xfId="1582" builtinId="9" hidden="1"/>
    <cellStyle name="Hipervínculo visitado" xfId="1584" builtinId="9" hidden="1"/>
    <cellStyle name="Hipervínculo visitado" xfId="1586" builtinId="9" hidden="1"/>
    <cellStyle name="Hipervínculo visitado" xfId="1588" builtinId="9" hidden="1"/>
    <cellStyle name="Hipervínculo visitado" xfId="1590" builtinId="9" hidden="1"/>
    <cellStyle name="Hipervínculo visitado" xfId="1592" builtinId="9" hidden="1"/>
    <cellStyle name="Hipervínculo visitado" xfId="1594" builtinId="9" hidden="1"/>
    <cellStyle name="Hipervínculo visitado" xfId="1596" builtinId="9" hidden="1"/>
    <cellStyle name="Hipervínculo visitado" xfId="1598" builtinId="9" hidden="1"/>
    <cellStyle name="Hipervínculo visitado" xfId="1600" builtinId="9" hidden="1"/>
    <cellStyle name="Hipervínculo visitado" xfId="1602" builtinId="9" hidden="1"/>
    <cellStyle name="Hipervínculo visitado" xfId="1604" builtinId="9" hidden="1"/>
    <cellStyle name="Hipervínculo visitado" xfId="1606" builtinId="9" hidden="1"/>
    <cellStyle name="Hipervínculo visitado" xfId="1608" builtinId="9" hidden="1"/>
    <cellStyle name="Hipervínculo visitado" xfId="1610" builtinId="9" hidden="1"/>
    <cellStyle name="Hipervínculo visitado" xfId="1612" builtinId="9" hidden="1"/>
    <cellStyle name="Hipervínculo visitado" xfId="1614" builtinId="9" hidden="1"/>
    <cellStyle name="Hipervínculo visitado" xfId="1616" builtinId="9" hidden="1"/>
    <cellStyle name="Hipervínculo visitado" xfId="1618" builtinId="9" hidden="1"/>
    <cellStyle name="Hipervínculo visitado" xfId="1620" builtinId="9" hidden="1"/>
    <cellStyle name="Hipervínculo visitado" xfId="1622" builtinId="9" hidden="1"/>
    <cellStyle name="Hipervínculo visitado" xfId="1624" builtinId="9" hidden="1"/>
    <cellStyle name="Hipervínculo visitado" xfId="1626" builtinId="9" hidden="1"/>
    <cellStyle name="Hipervínculo visitado" xfId="1628" builtinId="9" hidden="1"/>
    <cellStyle name="Hipervínculo visitado" xfId="1630" builtinId="9" hidden="1"/>
    <cellStyle name="Hipervínculo visitado" xfId="1632" builtinId="9" hidden="1"/>
    <cellStyle name="Hipervínculo visitado" xfId="1634" builtinId="9" hidden="1"/>
    <cellStyle name="Hipervínculo visitado" xfId="1636" builtinId="9" hidden="1"/>
    <cellStyle name="Hipervínculo visitado" xfId="1638" builtinId="9" hidden="1"/>
    <cellStyle name="Hipervínculo visitado" xfId="1640" builtinId="9" hidden="1"/>
    <cellStyle name="Hipervínculo visitado" xfId="1642" builtinId="9" hidden="1"/>
    <cellStyle name="Hipervínculo visitado" xfId="1644" builtinId="9" hidden="1"/>
    <cellStyle name="Hipervínculo visitado" xfId="1646" builtinId="9" hidden="1"/>
    <cellStyle name="Hipervínculo visitado" xfId="1648" builtinId="9" hidden="1"/>
    <cellStyle name="Hipervínculo visitado" xfId="1650" builtinId="9" hidden="1"/>
    <cellStyle name="Hipervínculo visitado" xfId="1652" builtinId="9" hidden="1"/>
    <cellStyle name="Hipervínculo visitado" xfId="1654" builtinId="9" hidden="1"/>
    <cellStyle name="Hipervínculo visitado" xfId="1656" builtinId="9" hidden="1"/>
    <cellStyle name="Hipervínculo visitado" xfId="1658" builtinId="9" hidden="1"/>
    <cellStyle name="Hipervínculo visitado" xfId="1660" builtinId="9" hidden="1"/>
    <cellStyle name="Hipervínculo visitado" xfId="1662" builtinId="9" hidden="1"/>
    <cellStyle name="Hipervínculo visitado" xfId="1664" builtinId="9" hidden="1"/>
    <cellStyle name="Hipervínculo visitado" xfId="1666" builtinId="9" hidden="1"/>
    <cellStyle name="Hipervínculo visitado" xfId="1668" builtinId="9" hidden="1"/>
    <cellStyle name="Hipervínculo visitado" xfId="1670" builtinId="9" hidden="1"/>
    <cellStyle name="Hipervínculo visitado" xfId="1672" builtinId="9" hidden="1"/>
    <cellStyle name="Hipervínculo visitado" xfId="2609" builtinId="9" hidden="1"/>
    <cellStyle name="Hipervínculo visitado" xfId="2611" builtinId="9" hidden="1"/>
    <cellStyle name="Hipervínculo visitado" xfId="2613" builtinId="9" hidden="1"/>
    <cellStyle name="Hipervínculo visitado" xfId="2615" builtinId="9" hidden="1"/>
    <cellStyle name="Hipervínculo visitado" xfId="2617" builtinId="9" hidden="1"/>
    <cellStyle name="Hipervínculo visitado" xfId="2619" builtinId="9" hidden="1"/>
    <cellStyle name="Hipervínculo visitado" xfId="2621" builtinId="9" hidden="1"/>
    <cellStyle name="Hipervínculo visitado" xfId="2623" builtinId="9" hidden="1"/>
    <cellStyle name="Hipervínculo visitado" xfId="2625" builtinId="9" hidden="1"/>
    <cellStyle name="Hipervínculo visitado" xfId="2627" builtinId="9" hidden="1"/>
    <cellStyle name="Hipervínculo visitado" xfId="2629" builtinId="9" hidden="1"/>
    <cellStyle name="Hipervínculo visitado" xfId="2631" builtinId="9" hidden="1"/>
    <cellStyle name="Hipervínculo visitado" xfId="2633" builtinId="9" hidden="1"/>
    <cellStyle name="Hipervínculo visitado" xfId="2635" builtinId="9" hidden="1"/>
    <cellStyle name="Hipervínculo visitado" xfId="2637" builtinId="9" hidden="1"/>
    <cellStyle name="Hipervínculo visitado" xfId="2639" builtinId="9" hidden="1"/>
    <cellStyle name="Hipervínculo visitado" xfId="2641" builtinId="9" hidden="1"/>
    <cellStyle name="Hipervínculo visitado" xfId="2643" builtinId="9" hidden="1"/>
    <cellStyle name="Hipervínculo visitado" xfId="2645" builtinId="9" hidden="1"/>
    <cellStyle name="Hipervínculo visitado" xfId="2647" builtinId="9" hidden="1"/>
    <cellStyle name="Hipervínculo visitado" xfId="2649" builtinId="9" hidden="1"/>
    <cellStyle name="Hipervínculo visitado" xfId="2651" builtinId="9" hidden="1"/>
    <cellStyle name="Hipervínculo visitado" xfId="2653" builtinId="9" hidden="1"/>
    <cellStyle name="Hipervínculo visitado" xfId="2655" builtinId="9" hidden="1"/>
    <cellStyle name="Hipervínculo visitado" xfId="2657" builtinId="9" hidden="1"/>
    <cellStyle name="Hipervínculo visitado" xfId="2659" builtinId="9" hidden="1"/>
    <cellStyle name="Hipervínculo visitado" xfId="2661" builtinId="9" hidden="1"/>
    <cellStyle name="Hipervínculo visitado" xfId="2663" builtinId="9" hidden="1"/>
    <cellStyle name="Hipervínculo visitado" xfId="2665" builtinId="9" hidden="1"/>
    <cellStyle name="Hipervínculo visitado" xfId="2667" builtinId="9" hidden="1"/>
    <cellStyle name="Hipervínculo visitado" xfId="2669" builtinId="9" hidden="1"/>
    <cellStyle name="Hipervínculo visitado" xfId="2671" builtinId="9" hidden="1"/>
    <cellStyle name="Hipervínculo visitado" xfId="2673" builtinId="9" hidden="1"/>
    <cellStyle name="Hipervínculo visitado" xfId="2675" builtinId="9" hidden="1"/>
    <cellStyle name="Hipervínculo visitado" xfId="2678" builtinId="9" hidden="1"/>
    <cellStyle name="Hipervínculo visitado" xfId="2680" builtinId="9" hidden="1"/>
    <cellStyle name="Hipervínculo visitado" xfId="2682" builtinId="9" hidden="1"/>
    <cellStyle name="Hipervínculo visitado" xfId="2684" builtinId="9" hidden="1"/>
    <cellStyle name="Hipervínculo visitado" xfId="2686" builtinId="9" hidden="1"/>
    <cellStyle name="Hipervínculo visitado" xfId="2688" builtinId="9" hidden="1"/>
    <cellStyle name="Hipervínculo visitado" xfId="2690" builtinId="9" hidden="1"/>
    <cellStyle name="Hipervínculo visitado" xfId="2692" builtinId="9" hidden="1"/>
    <cellStyle name="Hipervínculo visitado" xfId="2694" builtinId="9" hidden="1"/>
    <cellStyle name="Hipervínculo visitado" xfId="2696" builtinId="9" hidden="1"/>
    <cellStyle name="Hipervínculo visitado" xfId="2698" builtinId="9" hidden="1"/>
    <cellStyle name="Hipervínculo visitado" xfId="2700" builtinId="9" hidden="1"/>
    <cellStyle name="Hipervínculo visitado" xfId="2702" builtinId="9" hidden="1"/>
    <cellStyle name="Hipervínculo visitado" xfId="2704" builtinId="9" hidden="1"/>
    <cellStyle name="Hipervínculo visitado" xfId="2706" builtinId="9" hidden="1"/>
    <cellStyle name="Hipervínculo visitado" xfId="2708" builtinId="9" hidden="1"/>
    <cellStyle name="Hipervínculo visitado" xfId="2710" builtinId="9" hidden="1"/>
    <cellStyle name="Hipervínculo visitado" xfId="2712" builtinId="9" hidden="1"/>
    <cellStyle name="Hipervínculo visitado" xfId="2714" builtinId="9" hidden="1"/>
    <cellStyle name="Hipervínculo visitado" xfId="2716" builtinId="9" hidden="1"/>
    <cellStyle name="Hipervínculo visitado" xfId="2718" builtinId="9" hidden="1"/>
    <cellStyle name="Hipervínculo visitado" xfId="2720" builtinId="9" hidden="1"/>
    <cellStyle name="Hipervínculo visitado" xfId="2722" builtinId="9" hidden="1"/>
    <cellStyle name="Hipervínculo visitado" xfId="2724" builtinId="9" hidden="1"/>
    <cellStyle name="Hipervínculo visitado" xfId="2726" builtinId="9" hidden="1"/>
    <cellStyle name="Hipervínculo visitado" xfId="2728" builtinId="9" hidden="1"/>
    <cellStyle name="Hipervínculo visitado" xfId="2730" builtinId="9" hidden="1"/>
    <cellStyle name="Hipervínculo visitado" xfId="2732" builtinId="9" hidden="1"/>
    <cellStyle name="Hipervínculo visitado" xfId="2734" builtinId="9" hidden="1"/>
    <cellStyle name="Hipervínculo visitado" xfId="2736" builtinId="9" hidden="1"/>
    <cellStyle name="Hipervínculo visitado" xfId="2738" builtinId="9" hidden="1"/>
    <cellStyle name="Hipervínculo visitado" xfId="2740" builtinId="9" hidden="1"/>
    <cellStyle name="Hipervínculo visitado" xfId="2742" builtinId="9" hidden="1"/>
    <cellStyle name="Hipervínculo visitado" xfId="2744" builtinId="9" hidden="1"/>
    <cellStyle name="Hipervínculo visitado" xfId="2746" builtinId="9" hidden="1"/>
    <cellStyle name="Hipervínculo visitado" xfId="2748" builtinId="9" hidden="1"/>
    <cellStyle name="Hipervínculo visitado" xfId="2750" builtinId="9" hidden="1"/>
    <cellStyle name="Hipervínculo visitado" xfId="2752" builtinId="9" hidden="1"/>
    <cellStyle name="Hipervínculo visitado" xfId="2754" builtinId="9" hidden="1"/>
    <cellStyle name="Hipervínculo visitado" xfId="2756" builtinId="9" hidden="1"/>
    <cellStyle name="Hipervínculo visitado" xfId="2758" builtinId="9" hidden="1"/>
    <cellStyle name="Hipervínculo visitado" xfId="2760" builtinId="9" hidden="1"/>
    <cellStyle name="Hipervínculo visitado" xfId="2762" builtinId="9" hidden="1"/>
    <cellStyle name="Hipervínculo visitado" xfId="2764" builtinId="9" hidden="1"/>
    <cellStyle name="Hipervínculo visitado" xfId="2766" builtinId="9" hidden="1"/>
    <cellStyle name="Hipervínculo visitado" xfId="2768" builtinId="9" hidden="1"/>
    <cellStyle name="Hipervínculo visitado" xfId="2770" builtinId="9" hidden="1"/>
    <cellStyle name="Hipervínculo visitado" xfId="2772" builtinId="9" hidden="1"/>
    <cellStyle name="Hipervínculo visitado" xfId="2774" builtinId="9" hidden="1"/>
    <cellStyle name="Hipervínculo visitado" xfId="2776" builtinId="9" hidden="1"/>
    <cellStyle name="Hipervínculo visitado" xfId="2778" builtinId="9" hidden="1"/>
    <cellStyle name="Hipervínculo visitado" xfId="2780" builtinId="9" hidden="1"/>
    <cellStyle name="Hipervínculo visitado" xfId="2782" builtinId="9" hidden="1"/>
    <cellStyle name="Hipervínculo visitado" xfId="2784" builtinId="9" hidden="1"/>
    <cellStyle name="Hipervínculo visitado" xfId="2786" builtinId="9" hidden="1"/>
    <cellStyle name="Hipervínculo visitado" xfId="2788" builtinId="9" hidden="1"/>
    <cellStyle name="Hipervínculo visitado" xfId="2790" builtinId="9" hidden="1"/>
    <cellStyle name="Hipervínculo visitado" xfId="2792" builtinId="9" hidden="1"/>
    <cellStyle name="Hipervínculo visitado" xfId="2794" builtinId="9" hidden="1"/>
    <cellStyle name="Hipervínculo visitado" xfId="2796" builtinId="9" hidden="1"/>
    <cellStyle name="Hipervínculo visitado" xfId="2798" builtinId="9" hidden="1"/>
    <cellStyle name="Hipervínculo visitado" xfId="2800" builtinId="9" hidden="1"/>
    <cellStyle name="Hipervínculo visitado" xfId="2802" builtinId="9" hidden="1"/>
    <cellStyle name="Hipervínculo visitado" xfId="2804" builtinId="9" hidden="1"/>
    <cellStyle name="Hipervínculo visitado" xfId="2806" builtinId="9" hidden="1"/>
    <cellStyle name="Hipervínculo visitado" xfId="2808" builtinId="9" hidden="1"/>
    <cellStyle name="Hipervínculo visitado" xfId="2810" builtinId="9" hidden="1"/>
    <cellStyle name="Hipervínculo visitado" xfId="2812" builtinId="9" hidden="1"/>
    <cellStyle name="Hipervínculo visitado" xfId="2814" builtinId="9" hidden="1"/>
    <cellStyle name="Hipervínculo visitado" xfId="2816" builtinId="9" hidden="1"/>
    <cellStyle name="Hipervínculo visitado" xfId="2818" builtinId="9" hidden="1"/>
    <cellStyle name="Hipervínculo visitado" xfId="2820" builtinId="9" hidden="1"/>
    <cellStyle name="Hipervínculo visitado" xfId="2822" builtinId="9" hidden="1"/>
    <cellStyle name="Hipervínculo visitado" xfId="2824" builtinId="9" hidden="1"/>
    <cellStyle name="Hipervínculo visitado" xfId="2826" builtinId="9" hidden="1"/>
    <cellStyle name="Hipervínculo visitado" xfId="2828" builtinId="9" hidden="1"/>
    <cellStyle name="Hipervínculo visitado" xfId="2830" builtinId="9" hidden="1"/>
    <cellStyle name="Hipervínculo visitado" xfId="2832" builtinId="9" hidden="1"/>
    <cellStyle name="Hipervínculo visitado" xfId="2834" builtinId="9" hidden="1"/>
    <cellStyle name="Hipervínculo visitado" xfId="2836" builtinId="9" hidden="1"/>
    <cellStyle name="Hipervínculo visitado" xfId="2838" builtinId="9" hidden="1"/>
    <cellStyle name="Hipervínculo visitado" xfId="2840" builtinId="9" hidden="1"/>
    <cellStyle name="Hipervínculo visitado" xfId="2842" builtinId="9" hidden="1"/>
    <cellStyle name="Hipervínculo visitado" xfId="2844" builtinId="9" hidden="1"/>
    <cellStyle name="Hipervínculo visitado" xfId="2846" builtinId="9" hidden="1"/>
    <cellStyle name="Hipervínculo visitado" xfId="2848" builtinId="9" hidden="1"/>
    <cellStyle name="Hipervínculo visitado" xfId="2850" builtinId="9" hidden="1"/>
    <cellStyle name="Hipervínculo visitado" xfId="2852" builtinId="9" hidden="1"/>
    <cellStyle name="Hipervínculo visitado" xfId="2854" builtinId="9" hidden="1"/>
    <cellStyle name="Hipervínculo visitado" xfId="2856" builtinId="9" hidden="1"/>
    <cellStyle name="Hipervínculo visitado" xfId="2858" builtinId="9" hidden="1"/>
    <cellStyle name="Hipervínculo visitado" xfId="2860" builtinId="9" hidden="1"/>
    <cellStyle name="Hipervínculo visitado" xfId="2862" builtinId="9" hidden="1"/>
    <cellStyle name="Hipervínculo visitado" xfId="2864" builtinId="9" hidden="1"/>
    <cellStyle name="Hipervínculo visitado" xfId="2866" builtinId="9" hidden="1"/>
    <cellStyle name="Hipervínculo visitado" xfId="2868" builtinId="9" hidden="1"/>
    <cellStyle name="Hipervínculo visitado" xfId="2870" builtinId="9" hidden="1"/>
    <cellStyle name="Hipervínculo visitado" xfId="2872" builtinId="9" hidden="1"/>
    <cellStyle name="Hipervínculo visitado" xfId="2874" builtinId="9" hidden="1"/>
    <cellStyle name="Hipervínculo visitado" xfId="2876" builtinId="9" hidden="1"/>
    <cellStyle name="Hipervínculo visitado" xfId="2878" builtinId="9" hidden="1"/>
    <cellStyle name="Hipervínculo visitado" xfId="2880" builtinId="9" hidden="1"/>
    <cellStyle name="Hipervínculo visitado" xfId="2882" builtinId="9" hidden="1"/>
    <cellStyle name="Hipervínculo visitado" xfId="2884" builtinId="9" hidden="1"/>
    <cellStyle name="Hipervínculo visitado" xfId="2886" builtinId="9" hidden="1"/>
    <cellStyle name="Hipervínculo visitado" xfId="2888" builtinId="9" hidden="1"/>
    <cellStyle name="Hipervínculo visitado" xfId="2890" builtinId="9" hidden="1"/>
    <cellStyle name="Hipervínculo visitado" xfId="2892" builtinId="9" hidden="1"/>
    <cellStyle name="Hipervínculo visitado" xfId="2894" builtinId="9" hidden="1"/>
    <cellStyle name="Hipervínculo visitado" xfId="2896" builtinId="9" hidden="1"/>
    <cellStyle name="Hipervínculo visitado" xfId="2898" builtinId="9" hidden="1"/>
    <cellStyle name="Hipervínculo visitado" xfId="2900" builtinId="9" hidden="1"/>
    <cellStyle name="Hipervínculo visitado" xfId="2902" builtinId="9" hidden="1"/>
    <cellStyle name="Hipervínculo visitado" xfId="2904" builtinId="9" hidden="1"/>
    <cellStyle name="Hipervínculo visitado" xfId="2906" builtinId="9" hidden="1"/>
    <cellStyle name="Hipervínculo visitado" xfId="2908" builtinId="9" hidden="1"/>
    <cellStyle name="Hipervínculo visitado" xfId="2910" builtinId="9" hidden="1"/>
    <cellStyle name="Hipervínculo visitado" xfId="2912" builtinId="9" hidden="1"/>
    <cellStyle name="Hipervínculo visitado" xfId="2914" builtinId="9" hidden="1"/>
    <cellStyle name="Hipervínculo visitado" xfId="2916" builtinId="9" hidden="1"/>
    <cellStyle name="Hipervínculo visitado" xfId="2918" builtinId="9" hidden="1"/>
    <cellStyle name="Hipervínculo visitado" xfId="2920" builtinId="9" hidden="1"/>
    <cellStyle name="Hipervínculo visitado" xfId="2922" builtinId="9" hidden="1"/>
    <cellStyle name="Hipervínculo visitado" xfId="2924" builtinId="9" hidden="1"/>
    <cellStyle name="Hipervínculo visitado" xfId="2926" builtinId="9" hidden="1"/>
    <cellStyle name="Hipervínculo visitado" xfId="2928" builtinId="9" hidden="1"/>
    <cellStyle name="Hipervínculo visitado" xfId="2930" builtinId="9" hidden="1"/>
    <cellStyle name="Hipervínculo visitado" xfId="2932" builtinId="9" hidden="1"/>
    <cellStyle name="Hipervínculo visitado" xfId="2934" builtinId="9" hidden="1"/>
    <cellStyle name="Hipervínculo visitado" xfId="2936" builtinId="9" hidden="1"/>
    <cellStyle name="Hipervínculo visitado" xfId="2938" builtinId="9" hidden="1"/>
    <cellStyle name="Hipervínculo visitado" xfId="2940" builtinId="9" hidden="1"/>
    <cellStyle name="Hipervínculo visitado" xfId="2942" builtinId="9" hidden="1"/>
    <cellStyle name="Hipervínculo visitado" xfId="2944" builtinId="9" hidden="1"/>
    <cellStyle name="Hipervínculo visitado" xfId="2946" builtinId="9" hidden="1"/>
    <cellStyle name="Hipervínculo visitado" xfId="2948" builtinId="9" hidden="1"/>
    <cellStyle name="Hipervínculo visitado" xfId="2950" builtinId="9" hidden="1"/>
    <cellStyle name="Hipervínculo visitado" xfId="2952" builtinId="9" hidden="1"/>
    <cellStyle name="Hipervínculo visitado" xfId="2954" builtinId="9" hidden="1"/>
    <cellStyle name="Hipervínculo visitado" xfId="2956" builtinId="9" hidden="1"/>
    <cellStyle name="Hipervínculo visitado" xfId="2958" builtinId="9" hidden="1"/>
    <cellStyle name="Hipervínculo visitado" xfId="2960" builtinId="9" hidden="1"/>
    <cellStyle name="Hipervínculo visitado" xfId="2962" builtinId="9" hidden="1"/>
    <cellStyle name="Hipervínculo visitado" xfId="2964" builtinId="9" hidden="1"/>
    <cellStyle name="Hipervínculo visitado" xfId="2966" builtinId="9" hidden="1"/>
    <cellStyle name="Hipervínculo visitado" xfId="2968" builtinId="9" hidden="1"/>
    <cellStyle name="Hipervínculo visitado" xfId="2970" builtinId="9" hidden="1"/>
    <cellStyle name="Hipervínculo visitado" xfId="2972" builtinId="9" hidden="1"/>
    <cellStyle name="Hipervínculo visitado" xfId="2974" builtinId="9" hidden="1"/>
    <cellStyle name="Hipervínculo visitado" xfId="2976" builtinId="9" hidden="1"/>
    <cellStyle name="Hipervínculo visitado" xfId="2978" builtinId="9" hidden="1"/>
    <cellStyle name="Hipervínculo visitado" xfId="2980" builtinId="9" hidden="1"/>
    <cellStyle name="Hipervínculo visitado" xfId="2982" builtinId="9" hidden="1"/>
    <cellStyle name="Hipervínculo visitado" xfId="2984" builtinId="9" hidden="1"/>
    <cellStyle name="Hipervínculo visitado" xfId="2986" builtinId="9" hidden="1"/>
    <cellStyle name="Hipervínculo visitado" xfId="2988" builtinId="9" hidden="1"/>
    <cellStyle name="Hipervínculo visitado" xfId="2990" builtinId="9" hidden="1"/>
    <cellStyle name="Hipervínculo visitado" xfId="2992" builtinId="9" hidden="1"/>
    <cellStyle name="Hipervínculo visitado" xfId="2994" builtinId="9" hidden="1"/>
    <cellStyle name="Hipervínculo visitado" xfId="2996" builtinId="9" hidden="1"/>
    <cellStyle name="Hipervínculo visitado" xfId="2998" builtinId="9" hidden="1"/>
    <cellStyle name="Hipervínculo visitado" xfId="3000" builtinId="9" hidden="1"/>
    <cellStyle name="Hipervínculo visitado" xfId="3002" builtinId="9" hidden="1"/>
    <cellStyle name="Hipervínculo visitado" xfId="3004" builtinId="9" hidden="1"/>
    <cellStyle name="Hipervínculo visitado" xfId="3006" builtinId="9" hidden="1"/>
    <cellStyle name="Hipervínculo visitado" xfId="3008" builtinId="9" hidden="1"/>
    <cellStyle name="Hipervínculo visitado" xfId="3010" builtinId="9" hidden="1"/>
    <cellStyle name="Hipervínculo visitado" xfId="3012" builtinId="9" hidden="1"/>
    <cellStyle name="Hipervínculo visitado" xfId="3014" builtinId="9" hidden="1"/>
    <cellStyle name="Hipervínculo visitado" xfId="3016" builtinId="9" hidden="1"/>
    <cellStyle name="Hipervínculo visitado" xfId="3018" builtinId="9" hidden="1"/>
    <cellStyle name="Hipervínculo visitado" xfId="3020" builtinId="9" hidden="1"/>
    <cellStyle name="Hipervínculo visitado" xfId="3022" builtinId="9" hidden="1"/>
    <cellStyle name="Hipervínculo visitado" xfId="3024" builtinId="9" hidden="1"/>
    <cellStyle name="Hipervínculo visitado" xfId="3026" builtinId="9" hidden="1"/>
    <cellStyle name="Hipervínculo visitado" xfId="3028" builtinId="9" hidden="1"/>
    <cellStyle name="Hipervínculo visitado" xfId="3030" builtinId="9" hidden="1"/>
    <cellStyle name="Hipervínculo visitado" xfId="3032" builtinId="9" hidden="1"/>
    <cellStyle name="Hipervínculo visitado" xfId="3034" builtinId="9" hidden="1"/>
    <cellStyle name="Hipervínculo visitado" xfId="3036" builtinId="9" hidden="1"/>
    <cellStyle name="Hipervínculo visitado" xfId="3038" builtinId="9" hidden="1"/>
    <cellStyle name="Hipervínculo visitado" xfId="3040" builtinId="9" hidden="1"/>
    <cellStyle name="Hipervínculo visitado" xfId="3042" builtinId="9" hidden="1"/>
    <cellStyle name="Hipervínculo visitado" xfId="3044" builtinId="9" hidden="1"/>
    <cellStyle name="Hipervínculo visitado" xfId="3046" builtinId="9" hidden="1"/>
    <cellStyle name="Hipervínculo visitado" xfId="3048" builtinId="9" hidden="1"/>
    <cellStyle name="Hipervínculo visitado" xfId="3050" builtinId="9" hidden="1"/>
    <cellStyle name="Hipervínculo visitado" xfId="3052" builtinId="9" hidden="1"/>
    <cellStyle name="Hipervínculo visitado" xfId="3054" builtinId="9" hidden="1"/>
    <cellStyle name="Hipervínculo visitado" xfId="3056" builtinId="9" hidden="1"/>
    <cellStyle name="Hipervínculo visitado" xfId="3058" builtinId="9" hidden="1"/>
    <cellStyle name="Hipervínculo visitado" xfId="3060" builtinId="9" hidden="1"/>
    <cellStyle name="Hipervínculo visitado" xfId="3062" builtinId="9" hidden="1"/>
    <cellStyle name="Hipervínculo visitado" xfId="3064" builtinId="9" hidden="1"/>
    <cellStyle name="Hipervínculo visitado" xfId="3066" builtinId="9" hidden="1"/>
    <cellStyle name="Hipervínculo visitado" xfId="3068" builtinId="9" hidden="1"/>
    <cellStyle name="Hipervínculo visitado" xfId="3070" builtinId="9" hidden="1"/>
    <cellStyle name="Hipervínculo visitado" xfId="3072" builtinId="9" hidden="1"/>
    <cellStyle name="Hipervínculo visitado" xfId="3074" builtinId="9" hidden="1"/>
    <cellStyle name="Hipervínculo visitado" xfId="3076" builtinId="9" hidden="1"/>
    <cellStyle name="Hipervínculo visitado" xfId="3078" builtinId="9" hidden="1"/>
    <cellStyle name="Hipervínculo visitado" xfId="3080" builtinId="9" hidden="1"/>
    <cellStyle name="Hipervínculo visitado" xfId="3082" builtinId="9" hidden="1"/>
    <cellStyle name="Hipervínculo visitado" xfId="3084" builtinId="9" hidden="1"/>
    <cellStyle name="Hipervínculo visitado" xfId="3086" builtinId="9" hidden="1"/>
    <cellStyle name="Hipervínculo visitado" xfId="3088" builtinId="9" hidden="1"/>
    <cellStyle name="Hipervínculo visitado" xfId="3090" builtinId="9" hidden="1"/>
    <cellStyle name="Hipervínculo visitado" xfId="3092" builtinId="9" hidden="1"/>
    <cellStyle name="Hipervínculo visitado" xfId="3094" builtinId="9" hidden="1"/>
    <cellStyle name="Hipervínculo visitado" xfId="3096" builtinId="9" hidden="1"/>
    <cellStyle name="Hipervínculo visitado" xfId="3098" builtinId="9" hidden="1"/>
    <cellStyle name="Hipervínculo visitado" xfId="3100" builtinId="9" hidden="1"/>
    <cellStyle name="Hipervínculo visitado" xfId="3102" builtinId="9" hidden="1"/>
    <cellStyle name="Hipervínculo visitado" xfId="3104" builtinId="9" hidden="1"/>
    <cellStyle name="Hipervínculo visitado" xfId="3106" builtinId="9" hidden="1"/>
    <cellStyle name="Hipervínculo visitado" xfId="3108" builtinId="9" hidden="1"/>
    <cellStyle name="Hipervínculo visitado" xfId="3110" builtinId="9" hidden="1"/>
    <cellStyle name="Hipervínculo visitado" xfId="3112" builtinId="9" hidden="1"/>
    <cellStyle name="Hipervínculo visitado" xfId="3114" builtinId="9" hidden="1"/>
    <cellStyle name="Hipervínculo visitado" xfId="3116" builtinId="9" hidden="1"/>
    <cellStyle name="Hipervínculo visitado" xfId="3118" builtinId="9" hidden="1"/>
    <cellStyle name="Hipervínculo visitado" xfId="3120" builtinId="9" hidden="1"/>
    <cellStyle name="Hipervínculo visitado" xfId="3122" builtinId="9" hidden="1"/>
    <cellStyle name="Hipervínculo visitado" xfId="3124" builtinId="9" hidden="1"/>
    <cellStyle name="Hipervínculo visitado" xfId="3126" builtinId="9" hidden="1"/>
    <cellStyle name="Hipervínculo visitado" xfId="3128" builtinId="9" hidden="1"/>
    <cellStyle name="Hipervínculo visitado" xfId="3130" builtinId="9" hidden="1"/>
    <cellStyle name="Hipervínculo visitado" xfId="3132" builtinId="9" hidden="1"/>
    <cellStyle name="Hipervínculo visitado" xfId="3134" builtinId="9" hidden="1"/>
    <cellStyle name="Hipervínculo visitado" xfId="3136" builtinId="9" hidden="1"/>
    <cellStyle name="Hipervínculo visitado" xfId="3138" builtinId="9" hidden="1"/>
    <cellStyle name="Hipervínculo visitado" xfId="3140" builtinId="9" hidden="1"/>
    <cellStyle name="Hipervínculo visitado" xfId="3142" builtinId="9" hidden="1"/>
    <cellStyle name="Hipervínculo visitado" xfId="3144" builtinId="9" hidden="1"/>
    <cellStyle name="Hipervínculo visitado" xfId="3146" builtinId="9" hidden="1"/>
    <cellStyle name="Hipervínculo visitado" xfId="3148" builtinId="9" hidden="1"/>
    <cellStyle name="Hipervínculo visitado" xfId="3150" builtinId="9" hidden="1"/>
    <cellStyle name="Hipervínculo visitado" xfId="3152" builtinId="9" hidden="1"/>
    <cellStyle name="Hipervínculo visitado" xfId="3154" builtinId="9" hidden="1"/>
    <cellStyle name="Hipervínculo visitado" xfId="3156" builtinId="9" hidden="1"/>
    <cellStyle name="Hipervínculo visitado" xfId="3158" builtinId="9" hidden="1"/>
    <cellStyle name="Hipervínculo visitado" xfId="3160" builtinId="9" hidden="1"/>
    <cellStyle name="Hipervínculo visitado" xfId="3162" builtinId="9" hidden="1"/>
    <cellStyle name="Hipervínculo visitado" xfId="3164" builtinId="9" hidden="1"/>
    <cellStyle name="Hipervínculo visitado" xfId="3166" builtinId="9" hidden="1"/>
    <cellStyle name="Hipervínculo visitado" xfId="3168" builtinId="9" hidden="1"/>
    <cellStyle name="Hipervínculo visitado" xfId="3170" builtinId="9" hidden="1"/>
    <cellStyle name="Hipervínculo visitado" xfId="3172" builtinId="9" hidden="1"/>
    <cellStyle name="Hipervínculo visitado" xfId="3174" builtinId="9" hidden="1"/>
    <cellStyle name="Hipervínculo visitado" xfId="3176" builtinId="9" hidden="1"/>
    <cellStyle name="Hipervínculo visitado" xfId="3178" builtinId="9" hidden="1"/>
    <cellStyle name="Hipervínculo visitado" xfId="3180" builtinId="9" hidden="1"/>
    <cellStyle name="Hipervínculo visitado" xfId="3182" builtinId="9" hidden="1"/>
    <cellStyle name="Hipervínculo visitado" xfId="3184" builtinId="9" hidden="1"/>
    <cellStyle name="Hipervínculo visitado" xfId="3186" builtinId="9" hidden="1"/>
    <cellStyle name="Hipervínculo visitado" xfId="3188" builtinId="9" hidden="1"/>
    <cellStyle name="Hipervínculo visitado" xfId="3190" builtinId="9" hidden="1"/>
    <cellStyle name="Hipervínculo visitado" xfId="3192" builtinId="9" hidden="1"/>
    <cellStyle name="Hipervínculo visitado" xfId="3194" builtinId="9" hidden="1"/>
    <cellStyle name="Hipervínculo visitado" xfId="3196" builtinId="9" hidden="1"/>
    <cellStyle name="Hipervínculo visitado" xfId="3198" builtinId="9" hidden="1"/>
    <cellStyle name="Hipervínculo visitado" xfId="3200" builtinId="9" hidden="1"/>
    <cellStyle name="Hipervínculo visitado" xfId="3202" builtinId="9" hidden="1"/>
    <cellStyle name="Hipervínculo visitado" xfId="3204" builtinId="9" hidden="1"/>
    <cellStyle name="Hipervínculo visitado" xfId="3206" builtinId="9" hidden="1"/>
    <cellStyle name="Hipervínculo visitado" xfId="3208" builtinId="9" hidden="1"/>
    <cellStyle name="Hipervínculo visitado" xfId="3210" builtinId="9" hidden="1"/>
    <cellStyle name="Hipervínculo visitado" xfId="3212" builtinId="9" hidden="1"/>
    <cellStyle name="Hipervínculo visitado" xfId="3214" builtinId="9" hidden="1"/>
    <cellStyle name="Hipervínculo visitado" xfId="3217" builtinId="9" hidden="1"/>
    <cellStyle name="Hipervínculo visitado" xfId="3219" builtinId="9" hidden="1"/>
    <cellStyle name="Hipervínculo visitado" xfId="3221" builtinId="9" hidden="1"/>
    <cellStyle name="Hipervínculo visitado" xfId="3223" builtinId="9" hidden="1"/>
    <cellStyle name="Hipervínculo visitado" xfId="3225" builtinId="9" hidden="1"/>
    <cellStyle name="Hipervínculo visitado" xfId="3227" builtinId="9" hidden="1"/>
    <cellStyle name="Hipervínculo visitado" xfId="3229" builtinId="9" hidden="1"/>
    <cellStyle name="Hipervínculo visitado" xfId="3231" builtinId="9" hidden="1"/>
    <cellStyle name="Hipervínculo visitado" xfId="3233" builtinId="9" hidden="1"/>
    <cellStyle name="Hipervínculo visitado" xfId="3235" builtinId="9" hidden="1"/>
    <cellStyle name="Hipervínculo visitado" xfId="3237" builtinId="9" hidden="1"/>
    <cellStyle name="Hipervínculo visitado" xfId="3239" builtinId="9" hidden="1"/>
    <cellStyle name="Hipervínculo visitado" xfId="3241" builtinId="9" hidden="1"/>
    <cellStyle name="Hipervínculo visitado" xfId="3243" builtinId="9" hidden="1"/>
    <cellStyle name="Hipervínculo visitado" xfId="3245" builtinId="9" hidden="1"/>
    <cellStyle name="Hipervínculo visitado" xfId="3247" builtinId="9" hidden="1"/>
    <cellStyle name="Hipervínculo visitado" xfId="3249" builtinId="9" hidden="1"/>
    <cellStyle name="Hipervínculo visitado" xfId="3251" builtinId="9" hidden="1"/>
    <cellStyle name="Hipervínculo visitado" xfId="3253" builtinId="9" hidden="1"/>
    <cellStyle name="Hipervínculo visitado" xfId="3255" builtinId="9" hidden="1"/>
    <cellStyle name="Hipervínculo visitado" xfId="3257" builtinId="9" hidden="1"/>
    <cellStyle name="Hipervínculo visitado" xfId="3259" builtinId="9" hidden="1"/>
    <cellStyle name="Hipervínculo visitado" xfId="3261" builtinId="9" hidden="1"/>
    <cellStyle name="Hipervínculo visitado" xfId="3263" builtinId="9" hidden="1"/>
    <cellStyle name="Hipervínculo visitado" xfId="3265" builtinId="9" hidden="1"/>
    <cellStyle name="Hipervínculo visitado" xfId="3267" builtinId="9" hidden="1"/>
    <cellStyle name="Hipervínculo visitado" xfId="3269" builtinId="9" hidden="1"/>
    <cellStyle name="Hipervínculo visitado" xfId="3271" builtinId="9" hidden="1"/>
    <cellStyle name="Hipervínculo visitado" xfId="3273" builtinId="9" hidden="1"/>
    <cellStyle name="Hipervínculo visitado" xfId="3275" builtinId="9" hidden="1"/>
    <cellStyle name="Hipervínculo visitado" xfId="3277" builtinId="9" hidden="1"/>
    <cellStyle name="Hipervínculo visitado" xfId="3279" builtinId="9" hidden="1"/>
    <cellStyle name="Hipervínculo visitado" xfId="3281" builtinId="9" hidden="1"/>
    <cellStyle name="Hipervínculo visitado" xfId="3283" builtinId="9" hidden="1"/>
    <cellStyle name="Hipervínculo visitado" xfId="3285" builtinId="9" hidden="1"/>
    <cellStyle name="Hipervínculo visitado" xfId="3287" builtinId="9" hidden="1"/>
    <cellStyle name="Hipervínculo visitado" xfId="3289" builtinId="9" hidden="1"/>
    <cellStyle name="Hipervínculo visitado" xfId="3291" builtinId="9" hidden="1"/>
    <cellStyle name="Hipervínculo visitado" xfId="3293" builtinId="9" hidden="1"/>
    <cellStyle name="Hipervínculo visitado" xfId="3295" builtinId="9" hidden="1"/>
    <cellStyle name="Hipervínculo visitado" xfId="3297" builtinId="9" hidden="1"/>
    <cellStyle name="Hipervínculo visitado" xfId="3299" builtinId="9" hidden="1"/>
    <cellStyle name="Hipervínculo visitado" xfId="3301" builtinId="9" hidden="1"/>
    <cellStyle name="Hipervínculo visitado" xfId="3303" builtinId="9" hidden="1"/>
    <cellStyle name="Hipervínculo visitado" xfId="3305" builtinId="9" hidden="1"/>
    <cellStyle name="Hipervínculo visitado" xfId="3307" builtinId="9" hidden="1"/>
    <cellStyle name="Hipervínculo visitado" xfId="3309" builtinId="9" hidden="1"/>
    <cellStyle name="Hipervínculo visitado" xfId="3311" builtinId="9" hidden="1"/>
    <cellStyle name="Hipervínculo visitado" xfId="3313" builtinId="9" hidden="1"/>
    <cellStyle name="Hipervínculo visitado" xfId="3315" builtinId="9" hidden="1"/>
    <cellStyle name="Hipervínculo visitado" xfId="3317" builtinId="9" hidden="1"/>
    <cellStyle name="Hipervínculo visitado" xfId="3319" builtinId="9" hidden="1"/>
    <cellStyle name="Hipervínculo visitado" xfId="3321" builtinId="9" hidden="1"/>
    <cellStyle name="Hipervínculo visitado" xfId="3323" builtinId="9" hidden="1"/>
    <cellStyle name="Hipervínculo visitado" xfId="3325" builtinId="9" hidden="1"/>
    <cellStyle name="Hipervínculo visitado" xfId="3327" builtinId="9" hidden="1"/>
    <cellStyle name="Hipervínculo visitado" xfId="3329" builtinId="9" hidden="1"/>
    <cellStyle name="Hipervínculo visitado" xfId="3331" builtinId="9" hidden="1"/>
    <cellStyle name="Hipervínculo visitado" xfId="3333" builtinId="9" hidden="1"/>
    <cellStyle name="Hipervínculo visitado" xfId="3335" builtinId="9" hidden="1"/>
    <cellStyle name="Hipervínculo visitado" xfId="3337" builtinId="9" hidden="1"/>
    <cellStyle name="Hipervínculo visitado" xfId="3339" builtinId="9" hidden="1"/>
    <cellStyle name="Hipervínculo visitado" xfId="3341" builtinId="9" hidden="1"/>
    <cellStyle name="Hipervínculo visitado" xfId="3343" builtinId="9" hidden="1"/>
    <cellStyle name="Hipervínculo visitado" xfId="3345" builtinId="9" hidden="1"/>
    <cellStyle name="Hipervínculo visitado" xfId="3347" builtinId="9" hidden="1"/>
    <cellStyle name="Hipervínculo visitado" xfId="3349" builtinId="9" hidden="1"/>
    <cellStyle name="Hipervínculo visitado" xfId="3351" builtinId="9" hidden="1"/>
    <cellStyle name="Hipervínculo visitado" xfId="3353" builtinId="9" hidden="1"/>
    <cellStyle name="Hipervínculo visitado" xfId="3355" builtinId="9" hidden="1"/>
    <cellStyle name="Hipervínculo visitado" xfId="3357" builtinId="9" hidden="1"/>
    <cellStyle name="Hipervínculo visitado" xfId="3359" builtinId="9" hidden="1"/>
    <cellStyle name="Hipervínculo visitado" xfId="3361" builtinId="9" hidden="1"/>
    <cellStyle name="Hipervínculo visitado" xfId="3363" builtinId="9" hidden="1"/>
    <cellStyle name="Hipervínculo visitado" xfId="3365" builtinId="9" hidden="1"/>
    <cellStyle name="Hipervínculo visitado" xfId="3367" builtinId="9" hidden="1"/>
    <cellStyle name="Hipervínculo visitado" xfId="3369" builtinId="9" hidden="1"/>
    <cellStyle name="Hipervínculo visitado" xfId="3371" builtinId="9" hidden="1"/>
    <cellStyle name="Hipervínculo visitado" xfId="3373" builtinId="9" hidden="1"/>
    <cellStyle name="Hipervínculo visitado" xfId="3375" builtinId="9" hidden="1"/>
    <cellStyle name="Hipervínculo visitado" xfId="3377" builtinId="9" hidden="1"/>
    <cellStyle name="Hipervínculo visitado" xfId="3379" builtinId="9" hidden="1"/>
    <cellStyle name="Hipervínculo visitado" xfId="3381" builtinId="9" hidden="1"/>
    <cellStyle name="Hipervínculo visitado" xfId="3383" builtinId="9" hidden="1"/>
    <cellStyle name="Hipervínculo visitado" xfId="3385" builtinId="9" hidden="1"/>
    <cellStyle name="Hipervínculo visitado" xfId="3387" builtinId="9" hidden="1"/>
    <cellStyle name="Hipervínculo visitado" xfId="3389" builtinId="9" hidden="1"/>
    <cellStyle name="Hipervínculo visitado" xfId="3391" builtinId="9" hidden="1"/>
    <cellStyle name="Hipervínculo visitado" xfId="3393" builtinId="9" hidden="1"/>
    <cellStyle name="Hipervínculo visitado" xfId="3395" builtinId="9" hidden="1"/>
    <cellStyle name="Hipervínculo visitado" xfId="3397" builtinId="9" hidden="1"/>
    <cellStyle name="Hipervínculo visitado" xfId="3399" builtinId="9" hidden="1"/>
    <cellStyle name="Hipervínculo visitado" xfId="3401" builtinId="9" hidden="1"/>
    <cellStyle name="Hipervínculo visitado" xfId="3403" builtinId="9" hidden="1"/>
    <cellStyle name="Hipervínculo visitado" xfId="3405" builtinId="9" hidden="1"/>
    <cellStyle name="Hipervínculo visitado" xfId="3407" builtinId="9" hidden="1"/>
    <cellStyle name="Hipervínculo visitado" xfId="3409" builtinId="9" hidden="1"/>
    <cellStyle name="Hipervínculo visitado" xfId="3411" builtinId="9" hidden="1"/>
    <cellStyle name="Hipervínculo visitado" xfId="3413" builtinId="9" hidden="1"/>
    <cellStyle name="Hipervínculo visitado" xfId="3415" builtinId="9" hidden="1"/>
    <cellStyle name="Hipervínculo visitado" xfId="3417" builtinId="9" hidden="1"/>
    <cellStyle name="Hipervínculo visitado" xfId="3419" builtinId="9" hidden="1"/>
    <cellStyle name="Hipervínculo visitado" xfId="3421" builtinId="9" hidden="1"/>
    <cellStyle name="Hipervínculo visitado" xfId="3423" builtinId="9" hidden="1"/>
    <cellStyle name="Hipervínculo visitado" xfId="3425" builtinId="9" hidden="1"/>
    <cellStyle name="Hipervínculo visitado" xfId="3427" builtinId="9" hidden="1"/>
    <cellStyle name="Hipervínculo visitado" xfId="3429" builtinId="9" hidden="1"/>
    <cellStyle name="Hipervínculo visitado" xfId="3431" builtinId="9" hidden="1"/>
    <cellStyle name="Hipervínculo visitado" xfId="3433" builtinId="9" hidden="1"/>
    <cellStyle name="Hipervínculo visitado" xfId="3435" builtinId="9" hidden="1"/>
    <cellStyle name="Hipervínculo visitado" xfId="3437" builtinId="9" hidden="1"/>
    <cellStyle name="Hipervínculo visitado" xfId="3439" builtinId="9" hidden="1"/>
    <cellStyle name="Hipervínculo visitado" xfId="3441" builtinId="9" hidden="1"/>
    <cellStyle name="Hipervínculo visitado" xfId="3443" builtinId="9" hidden="1"/>
    <cellStyle name="Hipervínculo visitado" xfId="3445" builtinId="9" hidden="1"/>
    <cellStyle name="Hipervínculo visitado" xfId="3447" builtinId="9" hidden="1"/>
    <cellStyle name="Hipervínculo visitado" xfId="3449" builtinId="9" hidden="1"/>
    <cellStyle name="Hipervínculo visitado" xfId="3451" builtinId="9" hidden="1"/>
    <cellStyle name="Hipervínculo visitado" xfId="3453" builtinId="9" hidden="1"/>
    <cellStyle name="Hipervínculo visitado" xfId="3455" builtinId="9" hidden="1"/>
    <cellStyle name="Hipervínculo visitado" xfId="3457" builtinId="9" hidden="1"/>
    <cellStyle name="Hipervínculo visitado" xfId="3459" builtinId="9" hidden="1"/>
    <cellStyle name="Hipervínculo visitado" xfId="3461" builtinId="9" hidden="1"/>
    <cellStyle name="Hipervínculo visitado" xfId="3463" builtinId="9" hidden="1"/>
    <cellStyle name="Hipervínculo visitado" xfId="3465" builtinId="9" hidden="1"/>
    <cellStyle name="Hipervínculo visitado" xfId="3467" builtinId="9" hidden="1"/>
    <cellStyle name="Hipervínculo visitado" xfId="3469" builtinId="9" hidden="1"/>
    <cellStyle name="Hipervínculo visitado" xfId="3471" builtinId="9" hidden="1"/>
    <cellStyle name="Hipervínculo visitado" xfId="3473" builtinId="9" hidden="1"/>
    <cellStyle name="Hipervínculo visitado" xfId="3475" builtinId="9" hidden="1"/>
    <cellStyle name="Hipervínculo visitado" xfId="3477" builtinId="9" hidden="1"/>
    <cellStyle name="Hipervínculo visitado" xfId="3479" builtinId="9" hidden="1"/>
    <cellStyle name="Hipervínculo visitado" xfId="3481" builtinId="9" hidden="1"/>
    <cellStyle name="Hipervínculo visitado" xfId="3483" builtinId="9" hidden="1"/>
    <cellStyle name="Hipervínculo visitado" xfId="3485" builtinId="9" hidden="1"/>
    <cellStyle name="Hipervínculo visitado" xfId="3487" builtinId="9" hidden="1"/>
    <cellStyle name="Hipervínculo visitado" xfId="3489" builtinId="9" hidden="1"/>
    <cellStyle name="Hipervínculo visitado" xfId="3491" builtinId="9" hidden="1"/>
    <cellStyle name="Hipervínculo visitado" xfId="3493" builtinId="9" hidden="1"/>
    <cellStyle name="Hipervínculo visitado" xfId="3495" builtinId="9" hidden="1"/>
    <cellStyle name="Hipervínculo visitado" xfId="3497" builtinId="9" hidden="1"/>
    <cellStyle name="Hipervínculo visitado" xfId="3499" builtinId="9" hidden="1"/>
    <cellStyle name="Hipervínculo visitado" xfId="3501" builtinId="9" hidden="1"/>
    <cellStyle name="Hipervínculo visitado" xfId="3503" builtinId="9" hidden="1"/>
    <cellStyle name="Hipervínculo visitado" xfId="3505" builtinId="9" hidden="1"/>
    <cellStyle name="Hipervínculo visitado" xfId="3507" builtinId="9" hidden="1"/>
    <cellStyle name="Hipervínculo visitado" xfId="3509" builtinId="9" hidden="1"/>
    <cellStyle name="Hipervínculo visitado" xfId="3511" builtinId="9" hidden="1"/>
    <cellStyle name="Hipervínculo visitado" xfId="3513" builtinId="9" hidden="1"/>
    <cellStyle name="Hipervínculo visitado" xfId="3515" builtinId="9" hidden="1"/>
    <cellStyle name="Hipervínculo visitado" xfId="3517" builtinId="9" hidden="1"/>
    <cellStyle name="Hipervínculo visitado" xfId="3519" builtinId="9" hidden="1"/>
    <cellStyle name="Hipervínculo visitado" xfId="3521" builtinId="9" hidden="1"/>
    <cellStyle name="Hipervínculo visitado" xfId="3523" builtinId="9" hidden="1"/>
    <cellStyle name="Hipervínculo visitado" xfId="3525" builtinId="9" hidden="1"/>
    <cellStyle name="Hipervínculo visitado" xfId="3527" builtinId="9" hidden="1"/>
    <cellStyle name="Hipervínculo visitado" xfId="3529" builtinId="9" hidden="1"/>
    <cellStyle name="Hipervínculo visitado" xfId="3531" builtinId="9" hidden="1"/>
    <cellStyle name="Hipervínculo visitado" xfId="3533" builtinId="9" hidden="1"/>
    <cellStyle name="Hipervínculo visitado" xfId="3535" builtinId="9" hidden="1"/>
    <cellStyle name="Hipervínculo visitado" xfId="3537" builtinId="9" hidden="1"/>
    <cellStyle name="Hipervínculo visitado" xfId="3539" builtinId="9" hidden="1"/>
    <cellStyle name="Hipervínculo visitado" xfId="3541" builtinId="9" hidden="1"/>
    <cellStyle name="Hipervínculo visitado" xfId="3543" builtinId="9" hidden="1"/>
    <cellStyle name="Hipervínculo visitado" xfId="3545" builtinId="9" hidden="1"/>
    <cellStyle name="Hipervínculo visitado" xfId="3547" builtinId="9" hidden="1"/>
    <cellStyle name="Hipervínculo visitado" xfId="3549" builtinId="9" hidden="1"/>
    <cellStyle name="Hipervínculo visitado" xfId="3551" builtinId="9" hidden="1"/>
    <cellStyle name="Hipervínculo visitado" xfId="3553" builtinId="9" hidden="1"/>
    <cellStyle name="Hipervínculo visitado" xfId="3555" builtinId="9" hidden="1"/>
    <cellStyle name="Hipervínculo visitado" xfId="3557" builtinId="9" hidden="1"/>
    <cellStyle name="Hipervínculo visitado" xfId="3559" builtinId="9" hidden="1"/>
    <cellStyle name="Hipervínculo visitado" xfId="3561" builtinId="9" hidden="1"/>
    <cellStyle name="Hipervínculo visitado" xfId="3563" builtinId="9" hidden="1"/>
    <cellStyle name="Hipervínculo visitado" xfId="3565" builtinId="9" hidden="1"/>
    <cellStyle name="Hipervínculo visitado" xfId="3567" builtinId="9" hidden="1"/>
    <cellStyle name="Hipervínculo visitado" xfId="3569" builtinId="9" hidden="1"/>
    <cellStyle name="Hipervínculo visitado" xfId="3571" builtinId="9" hidden="1"/>
    <cellStyle name="Hipervínculo visitado" xfId="3573" builtinId="9" hidden="1"/>
    <cellStyle name="Hipervínculo visitado" xfId="3575" builtinId="9" hidden="1"/>
    <cellStyle name="Hipervínculo visitado" xfId="3577" builtinId="9" hidden="1"/>
    <cellStyle name="Hipervínculo visitado" xfId="3579" builtinId="9" hidden="1"/>
    <cellStyle name="Hipervínculo visitado" xfId="3581" builtinId="9" hidden="1"/>
    <cellStyle name="Hipervínculo visitado" xfId="3583" builtinId="9" hidden="1"/>
    <cellStyle name="Hipervínculo visitado" xfId="3585" builtinId="9" hidden="1"/>
    <cellStyle name="Hipervínculo visitado" xfId="3587" builtinId="9" hidden="1"/>
    <cellStyle name="Hipervínculo visitado" xfId="3589" builtinId="9" hidden="1"/>
    <cellStyle name="Hipervínculo visitado" xfId="3591" builtinId="9" hidden="1"/>
    <cellStyle name="Hipervínculo visitado" xfId="3593" builtinId="9" hidden="1"/>
    <cellStyle name="Hipervínculo visitado" xfId="3595" builtinId="9" hidden="1"/>
    <cellStyle name="Hipervínculo visitado" xfId="3597" builtinId="9" hidden="1"/>
    <cellStyle name="Hipervínculo visitado" xfId="3599" builtinId="9" hidden="1"/>
    <cellStyle name="Hipervínculo visitado" xfId="3601" builtinId="9" hidden="1"/>
    <cellStyle name="Hipervínculo visitado" xfId="3603" builtinId="9" hidden="1"/>
    <cellStyle name="Hipervínculo visitado" xfId="3605" builtinId="9" hidden="1"/>
    <cellStyle name="Hipervínculo visitado" xfId="3607" builtinId="9" hidden="1"/>
    <cellStyle name="Hipervínculo visitado" xfId="3609" builtinId="9" hidden="1"/>
    <cellStyle name="Hipervínculo visitado" xfId="3611" builtinId="9" hidden="1"/>
    <cellStyle name="Hipervínculo visitado" xfId="3613" builtinId="9" hidden="1"/>
    <cellStyle name="Hipervínculo visitado" xfId="3615" builtinId="9" hidden="1"/>
    <cellStyle name="Hipervínculo visitado" xfId="3617" builtinId="9" hidden="1"/>
    <cellStyle name="Hipervínculo visitado" xfId="3619" builtinId="9" hidden="1"/>
    <cellStyle name="Hipervínculo visitado" xfId="3621" builtinId="9" hidden="1"/>
    <cellStyle name="Hipervínculo visitado" xfId="3623" builtinId="9" hidden="1"/>
    <cellStyle name="Hipervínculo visitado" xfId="3625" builtinId="9" hidden="1"/>
    <cellStyle name="Hipervínculo visitado" xfId="3627" builtinId="9" hidden="1"/>
    <cellStyle name="Hipervínculo visitado" xfId="3629" builtinId="9" hidden="1"/>
    <cellStyle name="Hipervínculo visitado" xfId="3631" builtinId="9" hidden="1"/>
    <cellStyle name="Hipervínculo visitado" xfId="3633" builtinId="9" hidden="1"/>
    <cellStyle name="Hipervínculo visitado" xfId="3635" builtinId="9" hidden="1"/>
    <cellStyle name="Hipervínculo visitado" xfId="3637" builtinId="9" hidden="1"/>
    <cellStyle name="Hipervínculo visitado" xfId="3639" builtinId="9" hidden="1"/>
    <cellStyle name="Hipervínculo visitado" xfId="3641" builtinId="9" hidden="1"/>
    <cellStyle name="Hipervínculo visitado" xfId="3643" builtinId="9" hidden="1"/>
    <cellStyle name="Hipervínculo visitado" xfId="3645" builtinId="9" hidden="1"/>
    <cellStyle name="Hipervínculo visitado" xfId="3647" builtinId="9" hidden="1"/>
    <cellStyle name="Hipervínculo visitado" xfId="3649" builtinId="9" hidden="1"/>
    <cellStyle name="Hipervínculo visitado" xfId="3651" builtinId="9" hidden="1"/>
    <cellStyle name="Hipervínculo visitado" xfId="3653" builtinId="9" hidden="1"/>
    <cellStyle name="Hipervínculo visitado" xfId="3655" builtinId="9" hidden="1"/>
    <cellStyle name="Hipervínculo visitado" xfId="3657" builtinId="9" hidden="1"/>
    <cellStyle name="Hipervínculo visitado" xfId="3659" builtinId="9" hidden="1"/>
    <cellStyle name="Hipervínculo visitado" xfId="3661" builtinId="9" hidden="1"/>
    <cellStyle name="Hipervínculo visitado" xfId="3663" builtinId="9" hidden="1"/>
    <cellStyle name="Hipervínculo visitado" xfId="3665" builtinId="9" hidden="1"/>
    <cellStyle name="Hipervínculo visitado" xfId="3667" builtinId="9" hidden="1"/>
    <cellStyle name="Hipervínculo visitado" xfId="3669" builtinId="9" hidden="1"/>
    <cellStyle name="Hipervínculo visitado" xfId="3671" builtinId="9" hidden="1"/>
    <cellStyle name="Hipervínculo visitado" xfId="3673" builtinId="9" hidden="1"/>
    <cellStyle name="Hipervínculo visitado" xfId="3675" builtinId="9" hidden="1"/>
    <cellStyle name="Hipervínculo visitado" xfId="3677" builtinId="9" hidden="1"/>
    <cellStyle name="Hipervínculo visitado" xfId="3679" builtinId="9" hidden="1"/>
    <cellStyle name="Hipervínculo visitado" xfId="3681" builtinId="9" hidden="1"/>
    <cellStyle name="Hipervínculo visitado" xfId="3683" builtinId="9" hidden="1"/>
    <cellStyle name="Hipervínculo visitado" xfId="3685" builtinId="9" hidden="1"/>
    <cellStyle name="Hipervínculo visitado" xfId="3687" builtinId="9" hidden="1"/>
    <cellStyle name="Hipervínculo visitado" xfId="3689" builtinId="9" hidden="1"/>
    <cellStyle name="Hipervínculo visitado" xfId="3691" builtinId="9" hidden="1"/>
    <cellStyle name="Hipervínculo visitado" xfId="3693" builtinId="9" hidden="1"/>
    <cellStyle name="Hipervínculo visitado" xfId="3695" builtinId="9" hidden="1"/>
    <cellStyle name="Hipervínculo visitado" xfId="3697" builtinId="9" hidden="1"/>
    <cellStyle name="Hipervínculo visitado" xfId="3699" builtinId="9" hidden="1"/>
    <cellStyle name="Hipervínculo visitado" xfId="3701" builtinId="9" hidden="1"/>
    <cellStyle name="Hipervínculo visitado" xfId="3703" builtinId="9" hidden="1"/>
    <cellStyle name="Hipervínculo visitado" xfId="3705" builtinId="9" hidden="1"/>
    <cellStyle name="Hipervínculo visitado" xfId="3707" builtinId="9" hidden="1"/>
    <cellStyle name="Hipervínculo visitado" xfId="3709" builtinId="9" hidden="1"/>
    <cellStyle name="Hipervínculo visitado" xfId="3711" builtinId="9" hidden="1"/>
    <cellStyle name="Hipervínculo visitado" xfId="3713" builtinId="9" hidden="1"/>
    <cellStyle name="Hipervínculo visitado" xfId="3715" builtinId="9" hidden="1"/>
    <cellStyle name="Hipervínculo visitado" xfId="3717" builtinId="9" hidden="1"/>
    <cellStyle name="Hipervínculo visitado" xfId="3719" builtinId="9" hidden="1"/>
    <cellStyle name="Hipervínculo visitado" xfId="3721" builtinId="9" hidden="1"/>
    <cellStyle name="Hipervínculo visitado" xfId="3723" builtinId="9" hidden="1"/>
    <cellStyle name="Hipervínculo visitado" xfId="3725" builtinId="9" hidden="1"/>
    <cellStyle name="Hipervínculo visitado" xfId="3727" builtinId="9" hidden="1"/>
    <cellStyle name="Hipervínculo visitado" xfId="3729" builtinId="9" hidden="1"/>
    <cellStyle name="Hipervínculo visitado" xfId="3731" builtinId="9" hidden="1"/>
    <cellStyle name="Hipervínculo visitado" xfId="3733" builtinId="9" hidden="1"/>
    <cellStyle name="Hipervínculo visitado" xfId="3735" builtinId="9" hidden="1"/>
    <cellStyle name="Hipervínculo visitado" xfId="3737" builtinId="9" hidden="1"/>
    <cellStyle name="Hipervínculo visitado" xfId="3739" builtinId="9" hidden="1"/>
    <cellStyle name="Hipervínculo visitado" xfId="3741" builtinId="9" hidden="1"/>
    <cellStyle name="Hipervínculo visitado" xfId="3743" builtinId="9" hidden="1"/>
    <cellStyle name="Hipervínculo visitado" xfId="3745" builtinId="9" hidden="1"/>
    <cellStyle name="Hipervínculo visitado" xfId="3747" builtinId="9" hidden="1"/>
    <cellStyle name="Hipervínculo visitado" xfId="3749" builtinId="9" hidden="1"/>
    <cellStyle name="Hipervínculo visitado" xfId="3751" builtinId="9" hidden="1"/>
    <cellStyle name="Hipervínculo visitado" xfId="3753" builtinId="9" hidden="1"/>
    <cellStyle name="Hipervínculo visitado" xfId="3755" builtinId="9" hidden="1"/>
    <cellStyle name="Hipervínculo visitado" xfId="3757" builtinId="9" hidden="1"/>
    <cellStyle name="Hipervínculo visitado" xfId="3759" builtinId="9" hidden="1"/>
    <cellStyle name="Hipervínculo visitado" xfId="3761" builtinId="9" hidden="1"/>
    <cellStyle name="Hipervínculo visitado" xfId="3763" builtinId="9" hidden="1"/>
    <cellStyle name="Hipervínculo visitado" xfId="3765" builtinId="9" hidden="1"/>
    <cellStyle name="Hipervínculo visitado" xfId="3767" builtinId="9" hidden="1"/>
    <cellStyle name="Hipervínculo visitado" xfId="3769" builtinId="9" hidden="1"/>
    <cellStyle name="Hipervínculo visitado" xfId="3771" builtinId="9" hidden="1"/>
    <cellStyle name="Hipervínculo visitado" xfId="3773" builtinId="9" hidden="1"/>
    <cellStyle name="Hipervínculo visitado" xfId="3775" builtinId="9" hidden="1"/>
    <cellStyle name="Hipervínculo visitado" xfId="3777" builtinId="9" hidden="1"/>
    <cellStyle name="Hipervínculo visitado" xfId="3779" builtinId="9" hidden="1"/>
    <cellStyle name="Hipervínculo visitado" xfId="3781" builtinId="9" hidden="1"/>
    <cellStyle name="Hipervínculo visitado" xfId="3783" builtinId="9" hidden="1"/>
    <cellStyle name="Hipervínculo visitado" xfId="3785" builtinId="9" hidden="1"/>
    <cellStyle name="Hipervínculo visitado" xfId="3787" builtinId="9" hidden="1"/>
    <cellStyle name="Hipervínculo visitado" xfId="3789" builtinId="9" hidden="1"/>
    <cellStyle name="Hipervínculo visitado" xfId="3791" builtinId="9" hidden="1"/>
    <cellStyle name="Hipervínculo visitado" xfId="3793" builtinId="9" hidden="1"/>
    <cellStyle name="Hipervínculo visitado" xfId="3795" builtinId="9" hidden="1"/>
    <cellStyle name="Hipervínculo visitado" xfId="3797" builtinId="9" hidden="1"/>
    <cellStyle name="Hipervínculo visitado" xfId="3799" builtinId="9" hidden="1"/>
    <cellStyle name="Hipervínculo visitado" xfId="3801" builtinId="9" hidden="1"/>
    <cellStyle name="Hipervínculo visitado" xfId="3803" builtinId="9" hidden="1"/>
    <cellStyle name="Hipervínculo visitado" xfId="3805" builtinId="9" hidden="1"/>
    <cellStyle name="Hipervínculo visitado" xfId="3807" builtinId="9" hidden="1"/>
    <cellStyle name="Hipervínculo visitado" xfId="3809" builtinId="9" hidden="1"/>
    <cellStyle name="Hipervínculo visitado" xfId="3811" builtinId="9" hidden="1"/>
    <cellStyle name="Hipervínculo visitado" xfId="3813" builtinId="9" hidden="1"/>
    <cellStyle name="Hipervínculo visitado" xfId="3815" builtinId="9" hidden="1"/>
    <cellStyle name="Hipervínculo visitado" xfId="3817" builtinId="9" hidden="1"/>
    <cellStyle name="Hipervínculo visitado" xfId="3819" builtinId="9" hidden="1"/>
    <cellStyle name="Hipervínculo visitado" xfId="3821" builtinId="9" hidden="1"/>
    <cellStyle name="Hipervínculo visitado" xfId="3823" builtinId="9" hidden="1"/>
    <cellStyle name="Hipervínculo visitado" xfId="3825" builtinId="9" hidden="1"/>
    <cellStyle name="Hipervínculo visitado" xfId="3827" builtinId="9" hidden="1"/>
    <cellStyle name="Hipervínculo visitado" xfId="3829" builtinId="9" hidden="1"/>
    <cellStyle name="Hipervínculo visitado" xfId="3831" builtinId="9" hidden="1"/>
    <cellStyle name="Hipervínculo visitado" xfId="3833" builtinId="9" hidden="1"/>
    <cellStyle name="Hipervínculo visitado" xfId="3835" builtinId="9" hidden="1"/>
    <cellStyle name="Hipervínculo visitado" xfId="3837" builtinId="9" hidden="1"/>
    <cellStyle name="Hipervínculo visitado" xfId="3839" builtinId="9" hidden="1"/>
    <cellStyle name="Hipervínculo visitado" xfId="3841" builtinId="9" hidden="1"/>
    <cellStyle name="Hipervínculo visitado" xfId="3843" builtinId="9" hidden="1"/>
    <cellStyle name="Hipervínculo visitado" xfId="3845" builtinId="9" hidden="1"/>
    <cellStyle name="Hipervínculo visitado" xfId="3847" builtinId="9" hidden="1"/>
    <cellStyle name="Hipervínculo visitado" xfId="3849" builtinId="9" hidden="1"/>
    <cellStyle name="Hipervínculo visitado" xfId="3851" builtinId="9" hidden="1"/>
    <cellStyle name="Hipervínculo visitado" xfId="3853" builtinId="9" hidden="1"/>
    <cellStyle name="Hipervínculo visitado" xfId="3855" builtinId="9" hidden="1"/>
    <cellStyle name="Hipervínculo visitado" xfId="3857" builtinId="9" hidden="1"/>
    <cellStyle name="Hipervínculo visitado" xfId="3859" builtinId="9" hidden="1"/>
    <cellStyle name="Hipervínculo visitado" xfId="3861" builtinId="9" hidden="1"/>
    <cellStyle name="Hipervínculo visitado" xfId="3863" builtinId="9" hidden="1"/>
    <cellStyle name="Hipervínculo visitado" xfId="3865" builtinId="9" hidden="1"/>
    <cellStyle name="Hipervínculo visitado" xfId="3867" builtinId="9" hidden="1"/>
    <cellStyle name="Hipervínculo visitado" xfId="3869" builtinId="9" hidden="1"/>
    <cellStyle name="Hipervínculo visitado" xfId="3871" builtinId="9" hidden="1"/>
    <cellStyle name="Hipervínculo visitado" xfId="3873" builtinId="9" hidden="1"/>
    <cellStyle name="Hipervínculo visitado" xfId="3875" builtinId="9" hidden="1"/>
    <cellStyle name="Hipervínculo visitado" xfId="3877" builtinId="9" hidden="1"/>
    <cellStyle name="Hipervínculo visitado" xfId="3879" builtinId="9" hidden="1"/>
    <cellStyle name="Hipervínculo visitado" xfId="3881" builtinId="9" hidden="1"/>
    <cellStyle name="Hipervínculo visitado" xfId="3883" builtinId="9" hidden="1"/>
    <cellStyle name="Hipervínculo visitado" xfId="3885" builtinId="9" hidden="1"/>
    <cellStyle name="Hipervínculo visitado" xfId="3887" builtinId="9" hidden="1"/>
    <cellStyle name="Hipervínculo visitado" xfId="3889" builtinId="9" hidden="1"/>
    <cellStyle name="Hipervínculo visitado" xfId="3891" builtinId="9" hidden="1"/>
    <cellStyle name="Hipervínculo visitado" xfId="3893" builtinId="9" hidden="1"/>
    <cellStyle name="Hipervínculo visitado" xfId="3895" builtinId="9" hidden="1"/>
    <cellStyle name="Hipervínculo visitado" xfId="3897" builtinId="9" hidden="1"/>
    <cellStyle name="Hipervínculo visitado" xfId="3899" builtinId="9" hidden="1"/>
    <cellStyle name="Hipervínculo visitado" xfId="3901" builtinId="9" hidden="1"/>
    <cellStyle name="Hipervínculo visitado" xfId="3903" builtinId="9" hidden="1"/>
    <cellStyle name="Hipervínculo visitado" xfId="3905" builtinId="9" hidden="1"/>
    <cellStyle name="Hipervínculo visitado" xfId="3907" builtinId="9" hidden="1"/>
    <cellStyle name="Hipervínculo visitado" xfId="3909" builtinId="9" hidden="1"/>
    <cellStyle name="Hipervínculo visitado" xfId="3911" builtinId="9" hidden="1"/>
    <cellStyle name="Hipervínculo visitado" xfId="3913" builtinId="9" hidden="1"/>
    <cellStyle name="Hipervínculo visitado" xfId="3915" builtinId="9" hidden="1"/>
    <cellStyle name="Hipervínculo visitado" xfId="3917" builtinId="9" hidden="1"/>
    <cellStyle name="Hipervínculo visitado" xfId="3919" builtinId="9" hidden="1"/>
    <cellStyle name="Hipervínculo visitado" xfId="3921" builtinId="9" hidden="1"/>
    <cellStyle name="Hipervínculo visitado" xfId="3923" builtinId="9" hidden="1"/>
    <cellStyle name="Hipervínculo visitado" xfId="3925" builtinId="9" hidden="1"/>
    <cellStyle name="Hipervínculo visitado" xfId="3927" builtinId="9" hidden="1"/>
    <cellStyle name="Hipervínculo visitado" xfId="3929" builtinId="9" hidden="1"/>
    <cellStyle name="Hipervínculo visitado" xfId="3931" builtinId="9" hidden="1"/>
    <cellStyle name="Hipervínculo visitado" xfId="3933" builtinId="9" hidden="1"/>
    <cellStyle name="Hipervínculo visitado" xfId="3935" builtinId="9" hidden="1"/>
    <cellStyle name="Hipervínculo visitado" xfId="3937" builtinId="9" hidden="1"/>
    <cellStyle name="Hipervínculo visitado" xfId="3939" builtinId="9" hidden="1"/>
    <cellStyle name="Hipervínculo visitado" xfId="3941" builtinId="9" hidden="1"/>
    <cellStyle name="Hipervínculo visitado" xfId="3943" builtinId="9" hidden="1"/>
    <cellStyle name="Hipervínculo visitado" xfId="3945" builtinId="9" hidden="1"/>
    <cellStyle name="Hipervínculo visitado" xfId="3947" builtinId="9" hidden="1"/>
    <cellStyle name="Hipervínculo visitado" xfId="3949" builtinId="9" hidden="1"/>
    <cellStyle name="Hipervínculo visitado" xfId="3951" builtinId="9" hidden="1"/>
    <cellStyle name="Hipervínculo visitado" xfId="3953" builtinId="9" hidden="1"/>
    <cellStyle name="Hipervínculo visitado" xfId="3955" builtinId="9" hidden="1"/>
    <cellStyle name="Hipervínculo visitado" xfId="3957" builtinId="9" hidden="1"/>
    <cellStyle name="Hipervínculo visitado" xfId="3959" builtinId="9" hidden="1"/>
    <cellStyle name="Hipervínculo visitado" xfId="3961" builtinId="9" hidden="1"/>
    <cellStyle name="Hipervínculo visitado" xfId="3963" builtinId="9" hidden="1"/>
    <cellStyle name="Hipervínculo visitado" xfId="3965" builtinId="9" hidden="1"/>
    <cellStyle name="Hipervínculo visitado" xfId="3967" builtinId="9" hidden="1"/>
    <cellStyle name="Hipervínculo visitado" xfId="3969" builtinId="9" hidden="1"/>
    <cellStyle name="Hipervínculo visitado" xfId="3971" builtinId="9" hidden="1"/>
    <cellStyle name="Hipervínculo visitado" xfId="3973" builtinId="9" hidden="1"/>
    <cellStyle name="Hipervínculo visitado" xfId="3975" builtinId="9" hidden="1"/>
    <cellStyle name="Hipervínculo visitado" xfId="3977" builtinId="9" hidden="1"/>
    <cellStyle name="Hipervínculo visitado" xfId="3979" builtinId="9" hidden="1"/>
    <cellStyle name="Hipervínculo visitado" xfId="3981" builtinId="9" hidden="1"/>
    <cellStyle name="Hipervínculo visitado" xfId="3983" builtinId="9" hidden="1"/>
    <cellStyle name="Hipervínculo visitado" xfId="3985" builtinId="9" hidden="1"/>
    <cellStyle name="Hipervínculo visitado" xfId="3987" builtinId="9" hidden="1"/>
    <cellStyle name="Hipervínculo visitado" xfId="3989" builtinId="9" hidden="1"/>
    <cellStyle name="Hipervínculo visitado" xfId="3991" builtinId="9" hidden="1"/>
    <cellStyle name="Hipervínculo visitado" xfId="3993" builtinId="9" hidden="1"/>
    <cellStyle name="Hipervínculo visitado" xfId="3995" builtinId="9" hidden="1"/>
    <cellStyle name="Hipervínculo visitado" xfId="3997" builtinId="9" hidden="1"/>
    <cellStyle name="Hipervínculo visitado" xfId="3999" builtinId="9" hidden="1"/>
    <cellStyle name="Hipervínculo visitado" xfId="4001" builtinId="9" hidden="1"/>
    <cellStyle name="Hipervínculo visitado" xfId="4003" builtinId="9" hidden="1"/>
    <cellStyle name="Hipervínculo visitado" xfId="4005" builtinId="9" hidden="1"/>
    <cellStyle name="Hipervínculo visitado" xfId="4007" builtinId="9" hidden="1"/>
    <cellStyle name="Hipervínculo visitado" xfId="4009" builtinId="9" hidden="1"/>
    <cellStyle name="Hipervínculo visitado" xfId="4011" builtinId="9" hidden="1"/>
    <cellStyle name="Hipervínculo visitado" xfId="4013" builtinId="9" hidden="1"/>
    <cellStyle name="Hipervínculo visitado" xfId="4015" builtinId="9" hidden="1"/>
    <cellStyle name="Hipervínculo visitado" xfId="4017" builtinId="9" hidden="1"/>
    <cellStyle name="Hipervínculo visitado" xfId="4019" builtinId="9" hidden="1"/>
    <cellStyle name="Hipervínculo visitado" xfId="4021" builtinId="9" hidden="1"/>
    <cellStyle name="Hipervínculo visitado" xfId="4023" builtinId="9" hidden="1"/>
    <cellStyle name="Hipervínculo visitado" xfId="4025" builtinId="9" hidden="1"/>
    <cellStyle name="Hipervínculo visitado" xfId="4027" builtinId="9" hidden="1"/>
    <cellStyle name="Hipervínculo visitado" xfId="4029" builtinId="9" hidden="1"/>
    <cellStyle name="Hipervínculo visitado" xfId="4031" builtinId="9" hidden="1"/>
    <cellStyle name="Hipervínculo visitado" xfId="4033" builtinId="9" hidden="1"/>
    <cellStyle name="Hipervínculo visitado" xfId="4035" builtinId="9" hidden="1"/>
    <cellStyle name="Hipervínculo visitado" xfId="4037" builtinId="9" hidden="1"/>
    <cellStyle name="Hipervínculo visitado" xfId="4039" builtinId="9" hidden="1"/>
    <cellStyle name="Hipervínculo visitado" xfId="4041" builtinId="9" hidden="1"/>
    <cellStyle name="Hipervínculo visitado" xfId="4043" builtinId="9" hidden="1"/>
    <cellStyle name="Hipervínculo visitado" xfId="4045" builtinId="9" hidden="1"/>
    <cellStyle name="Hipervínculo visitado" xfId="4047" builtinId="9" hidden="1"/>
    <cellStyle name="Hipervínculo visitado" xfId="4049" builtinId="9" hidden="1"/>
    <cellStyle name="Hipervínculo visitado" xfId="4051" builtinId="9" hidden="1"/>
    <cellStyle name="Hipervínculo visitado" xfId="4053" builtinId="9" hidden="1"/>
    <cellStyle name="Hipervínculo visitado" xfId="4055" builtinId="9" hidden="1"/>
    <cellStyle name="Hipervínculo visitado" xfId="4057" builtinId="9" hidden="1"/>
    <cellStyle name="Hipervínculo visitado" xfId="4059" builtinId="9" hidden="1"/>
    <cellStyle name="Hipervínculo visitado" xfId="4061" builtinId="9" hidden="1"/>
    <cellStyle name="Hipervínculo visitado" xfId="4063" builtinId="9" hidden="1"/>
    <cellStyle name="Hipervínculo visitado" xfId="4065" builtinId="9" hidden="1"/>
    <cellStyle name="Hipervínculo visitado" xfId="4067" builtinId="9" hidden="1"/>
    <cellStyle name="Hipervínculo visitado" xfId="4069" builtinId="9" hidden="1"/>
    <cellStyle name="Hipervínculo visitado" xfId="4071" builtinId="9" hidden="1"/>
    <cellStyle name="Hipervínculo visitado" xfId="4073" builtinId="9" hidden="1"/>
    <cellStyle name="Hipervínculo visitado" xfId="4075" builtinId="9" hidden="1"/>
    <cellStyle name="Hipervínculo visitado" xfId="4077" builtinId="9" hidden="1"/>
    <cellStyle name="Hipervínculo visitado" xfId="4079" builtinId="9" hidden="1"/>
    <cellStyle name="Hipervínculo visitado" xfId="4081" builtinId="9" hidden="1"/>
    <cellStyle name="Hipervínculo visitado" xfId="4083" builtinId="9" hidden="1"/>
    <cellStyle name="Hipervínculo visitado" xfId="4085" builtinId="9" hidden="1"/>
    <cellStyle name="Hipervínculo visitado" xfId="4087" builtinId="9" hidden="1"/>
    <cellStyle name="Hipervínculo visitado" xfId="4089" builtinId="9" hidden="1"/>
    <cellStyle name="Hipervínculo visitado" xfId="4091" builtinId="9" hidden="1"/>
    <cellStyle name="Hipervínculo visitado" xfId="4093" builtinId="9" hidden="1"/>
    <cellStyle name="Hipervínculo visitado" xfId="4095" builtinId="9" hidden="1"/>
    <cellStyle name="Hipervínculo visitado" xfId="4097" builtinId="9" hidden="1"/>
    <cellStyle name="Hipervínculo visitado" xfId="4099" builtinId="9" hidden="1"/>
    <cellStyle name="Hipervínculo visitado" xfId="4101" builtinId="9" hidden="1"/>
    <cellStyle name="Hipervínculo visitado" xfId="4103" builtinId="9" hidden="1"/>
    <cellStyle name="Hipervínculo visitado" xfId="4105" builtinId="9" hidden="1"/>
    <cellStyle name="Hipervínculo visitado" xfId="4107" builtinId="9" hidden="1"/>
    <cellStyle name="Hipervínculo visitado" xfId="4109" builtinId="9" hidden="1"/>
    <cellStyle name="Hipervínculo visitado" xfId="4111" builtinId="9" hidden="1"/>
    <cellStyle name="Hipervínculo visitado" xfId="4113" builtinId="9" hidden="1"/>
    <cellStyle name="Hipervínculo visitado" xfId="4115" builtinId="9" hidden="1"/>
    <cellStyle name="Hipervínculo visitado" xfId="4117" builtinId="9" hidden="1"/>
    <cellStyle name="Hipervínculo visitado" xfId="4119" builtinId="9" hidden="1"/>
    <cellStyle name="Hipervínculo visitado" xfId="4121" builtinId="9" hidden="1"/>
    <cellStyle name="Hipervínculo visitado" xfId="4123" builtinId="9" hidden="1"/>
    <cellStyle name="Hipervínculo visitado" xfId="4125" builtinId="9" hidden="1"/>
    <cellStyle name="Hipervínculo visitado" xfId="4127" builtinId="9" hidden="1"/>
    <cellStyle name="Hipervínculo visitado" xfId="4129" builtinId="9" hidden="1"/>
    <cellStyle name="Hipervínculo visitado" xfId="4131" builtinId="9" hidden="1"/>
    <cellStyle name="Hipervínculo visitado" xfId="4133" builtinId="9" hidden="1"/>
    <cellStyle name="Hipervínculo visitado" xfId="4135" builtinId="9" hidden="1"/>
    <cellStyle name="Hipervínculo visitado" xfId="4137" builtinId="9" hidden="1"/>
    <cellStyle name="Hipervínculo visitado" xfId="4139" builtinId="9" hidden="1"/>
    <cellStyle name="Hipervínculo visitado" xfId="4141" builtinId="9" hidden="1"/>
    <cellStyle name="Hipervínculo visitado" xfId="4143" builtinId="9" hidden="1"/>
    <cellStyle name="Hipervínculo visitado" xfId="4145" builtinId="9" hidden="1"/>
    <cellStyle name="Hipervínculo visitado" xfId="4147" builtinId="9" hidden="1"/>
    <cellStyle name="Hipervínculo visitado" xfId="4149" builtinId="9" hidden="1"/>
    <cellStyle name="Hipervínculo visitado" xfId="4151" builtinId="9" hidden="1"/>
    <cellStyle name="Hipervínculo visitado" xfId="4153" builtinId="9" hidden="1"/>
    <cellStyle name="Hipervínculo visitado" xfId="4155" builtinId="9" hidden="1"/>
    <cellStyle name="Hipervínculo visitado" xfId="4157" builtinId="9" hidden="1"/>
    <cellStyle name="Hipervínculo visitado" xfId="4159" builtinId="9" hidden="1"/>
    <cellStyle name="Hipervínculo visitado" xfId="4161" builtinId="9" hidden="1"/>
    <cellStyle name="Hipervínculo visitado" xfId="4163" builtinId="9" hidden="1"/>
    <cellStyle name="Hipervínculo visitado" xfId="4165" builtinId="9" hidden="1"/>
    <cellStyle name="Hipervínculo visitado" xfId="4167" builtinId="9" hidden="1"/>
    <cellStyle name="Hipervínculo visitado" xfId="4169" builtinId="9" hidden="1"/>
    <cellStyle name="Hipervínculo visitado" xfId="4171" builtinId="9" hidden="1"/>
    <cellStyle name="Hipervínculo visitado" xfId="4173" builtinId="9" hidden="1"/>
    <cellStyle name="Hipervínculo visitado" xfId="4175" builtinId="9" hidden="1"/>
    <cellStyle name="Hipervínculo visitado" xfId="4177" builtinId="9" hidden="1"/>
    <cellStyle name="Hipervínculo visitado" xfId="4179" builtinId="9" hidden="1"/>
    <cellStyle name="Hipervínculo visitado" xfId="4181" builtinId="9" hidden="1"/>
    <cellStyle name="Hipervínculo visitado" xfId="4183" builtinId="9" hidden="1"/>
    <cellStyle name="Hipervínculo visitado" xfId="4185" builtinId="9" hidden="1"/>
    <cellStyle name="Hipervínculo visitado" xfId="4187" builtinId="9" hidden="1"/>
    <cellStyle name="Hipervínculo visitado" xfId="4189" builtinId="9" hidden="1"/>
    <cellStyle name="Hipervínculo visitado" xfId="4191" builtinId="9" hidden="1"/>
    <cellStyle name="Hipervínculo visitado" xfId="4193" builtinId="9" hidden="1"/>
    <cellStyle name="Hipervínculo visitado" xfId="4195" builtinId="9" hidden="1"/>
    <cellStyle name="Hipervínculo visitado" xfId="4197" builtinId="9" hidden="1"/>
    <cellStyle name="Hipervínculo visitado" xfId="4199" builtinId="9" hidden="1"/>
    <cellStyle name="Hipervínculo visitado" xfId="4201" builtinId="9" hidden="1"/>
    <cellStyle name="Hipervínculo visitado" xfId="4203" builtinId="9" hidden="1"/>
    <cellStyle name="Hipervínculo visitado" xfId="4205" builtinId="9" hidden="1"/>
    <cellStyle name="Hipervínculo visitado" xfId="4207" builtinId="9" hidden="1"/>
    <cellStyle name="Hipervínculo visitado" xfId="4209" builtinId="9" hidden="1"/>
    <cellStyle name="Hipervínculo visitado" xfId="4211" builtinId="9" hidden="1"/>
    <cellStyle name="Hipervínculo visitado" xfId="4213" builtinId="9" hidden="1"/>
    <cellStyle name="Hipervínculo visitado" xfId="4215" builtinId="9" hidden="1"/>
    <cellStyle name="Hipervínculo visitado" xfId="4217" builtinId="9" hidden="1"/>
    <cellStyle name="Hipervínculo visitado" xfId="4219" builtinId="9" hidden="1"/>
    <cellStyle name="Hipervínculo visitado" xfId="4221" builtinId="9" hidden="1"/>
    <cellStyle name="Hipervínculo visitado" xfId="4223" builtinId="9" hidden="1"/>
    <cellStyle name="Hipervínculo visitado" xfId="4225" builtinId="9" hidden="1"/>
    <cellStyle name="Hipervínculo visitado" xfId="4227" builtinId="9" hidden="1"/>
    <cellStyle name="Hipervínculo visitado" xfId="4229" builtinId="9" hidden="1"/>
    <cellStyle name="Hipervínculo visitado" xfId="4231" builtinId="9" hidden="1"/>
    <cellStyle name="Hipervínculo visitado" xfId="4233" builtinId="9" hidden="1"/>
    <cellStyle name="Hipervínculo visitado" xfId="4235" builtinId="9" hidden="1"/>
    <cellStyle name="Hipervínculo visitado" xfId="4237" builtinId="9" hidden="1"/>
    <cellStyle name="Hipervínculo visitado" xfId="4239" builtinId="9" hidden="1"/>
    <cellStyle name="Hipervínculo visitado" xfId="4241" builtinId="9" hidden="1"/>
    <cellStyle name="Hipervínculo visitado" xfId="4243" builtinId="9" hidden="1"/>
    <cellStyle name="Hipervínculo visitado" xfId="4245" builtinId="9" hidden="1"/>
    <cellStyle name="Hipervínculo visitado" xfId="4247" builtinId="9" hidden="1"/>
    <cellStyle name="Hipervínculo visitado" xfId="4249" builtinId="9" hidden="1"/>
    <cellStyle name="Hipervínculo visitado" xfId="4251" builtinId="9" hidden="1"/>
    <cellStyle name="Hipervínculo visitado" xfId="4253" builtinId="9" hidden="1"/>
    <cellStyle name="Hipervínculo visitado" xfId="4255" builtinId="9" hidden="1"/>
    <cellStyle name="Hipervínculo visitado" xfId="4257" builtinId="9" hidden="1"/>
    <cellStyle name="Hipervínculo visitado" xfId="4259" builtinId="9" hidden="1"/>
    <cellStyle name="Hipervínculo visitado" xfId="4261" builtinId="9" hidden="1"/>
    <cellStyle name="Hipervínculo visitado" xfId="4263" builtinId="9" hidden="1"/>
    <cellStyle name="Hipervínculo visitado" xfId="4265" builtinId="9" hidden="1"/>
    <cellStyle name="Hipervínculo visitado" xfId="4267" builtinId="9" hidden="1"/>
    <cellStyle name="Hipervínculo visitado" xfId="4269" builtinId="9" hidden="1"/>
    <cellStyle name="Hipervínculo visitado" xfId="4271" builtinId="9" hidden="1"/>
    <cellStyle name="Hipervínculo visitado" xfId="4273" builtinId="9" hidden="1"/>
    <cellStyle name="Hipervínculo visitado" xfId="4275" builtinId="9" hidden="1"/>
    <cellStyle name="Hipervínculo visitado" xfId="4277" builtinId="9" hidden="1"/>
    <cellStyle name="Hipervínculo visitado" xfId="4279" builtinId="9" hidden="1"/>
    <cellStyle name="Hipervínculo visitado" xfId="4281" builtinId="9" hidden="1"/>
    <cellStyle name="Hipervínculo visitado" xfId="4283" builtinId="9" hidden="1"/>
    <cellStyle name="Hipervínculo visitado" xfId="4285" builtinId="9" hidden="1"/>
    <cellStyle name="Hipervínculo visitado" xfId="4287" builtinId="9" hidden="1"/>
    <cellStyle name="Hipervínculo visitado" xfId="4289" builtinId="9" hidden="1"/>
    <cellStyle name="Hipervínculo visitado" xfId="4291" builtinId="9" hidden="1"/>
    <cellStyle name="Hipervínculo visitado" xfId="4293" builtinId="9" hidden="1"/>
    <cellStyle name="Hipervínculo visitado" xfId="4295" builtinId="9" hidden="1"/>
    <cellStyle name="Hipervínculo visitado" xfId="4297" builtinId="9" hidden="1"/>
    <cellStyle name="Hipervínculo visitado" xfId="4299" builtinId="9" hidden="1"/>
    <cellStyle name="Hipervínculo visitado" xfId="4301" builtinId="9" hidden="1"/>
    <cellStyle name="Hipervínculo visitado" xfId="4303" builtinId="9" hidden="1"/>
    <cellStyle name="Hipervínculo visitado" xfId="4305" builtinId="9" hidden="1"/>
    <cellStyle name="Hipervínculo visitado" xfId="4307" builtinId="9" hidden="1"/>
    <cellStyle name="Hipervínculo visitado" xfId="4309" builtinId="9" hidden="1"/>
    <cellStyle name="Hipervínculo visitado" xfId="4311" builtinId="9" hidden="1"/>
    <cellStyle name="Hipervínculo visitado" xfId="4313" builtinId="9" hidden="1"/>
    <cellStyle name="Hipervínculo visitado" xfId="4315" builtinId="9" hidden="1"/>
    <cellStyle name="Hipervínculo visitado" xfId="4317" builtinId="9" hidden="1"/>
    <cellStyle name="Hipervínculo visitado" xfId="4319" builtinId="9" hidden="1"/>
    <cellStyle name="Hipervínculo visitado" xfId="4321" builtinId="9" hidden="1"/>
    <cellStyle name="Hipervínculo visitado" xfId="4323" builtinId="9" hidden="1"/>
    <cellStyle name="Hipervínculo visitado" xfId="4325" builtinId="9" hidden="1"/>
    <cellStyle name="Hipervínculo visitado" xfId="4327" builtinId="9" hidden="1"/>
    <cellStyle name="Hipervínculo visitado" xfId="4329" builtinId="9" hidden="1"/>
    <cellStyle name="Hipervínculo visitado" xfId="4331" builtinId="9" hidden="1"/>
    <cellStyle name="Hipervínculo visitado" xfId="4333" builtinId="9" hidden="1"/>
    <cellStyle name="Hipervínculo visitado" xfId="4335" builtinId="9" hidden="1"/>
    <cellStyle name="Hipervínculo visitado" xfId="4337" builtinId="9" hidden="1"/>
    <cellStyle name="Hipervínculo visitado" xfId="4339" builtinId="9" hidden="1"/>
    <cellStyle name="Hipervínculo visitado" xfId="4341" builtinId="9" hidden="1"/>
    <cellStyle name="Hipervínculo visitado" xfId="4343" builtinId="9" hidden="1"/>
    <cellStyle name="Hipervínculo visitado" xfId="4345" builtinId="9" hidden="1"/>
    <cellStyle name="Hipervínculo visitado" xfId="4347" builtinId="9" hidden="1"/>
    <cellStyle name="Hipervínculo visitado" xfId="4349" builtinId="9" hidden="1"/>
    <cellStyle name="Hipervínculo visitado" xfId="4351" builtinId="9" hidden="1"/>
    <cellStyle name="Hipervínculo visitado" xfId="4353" builtinId="9" hidden="1"/>
    <cellStyle name="Hipervínculo visitado" xfId="4355" builtinId="9" hidden="1"/>
    <cellStyle name="Hipervínculo visitado" xfId="4357" builtinId="9" hidden="1"/>
    <cellStyle name="Hipervínculo visitado" xfId="4359" builtinId="9" hidden="1"/>
    <cellStyle name="Hipervínculo visitado" xfId="4361" builtinId="9" hidden="1"/>
    <cellStyle name="Hipervínculo visitado" xfId="4363" builtinId="9" hidden="1"/>
    <cellStyle name="Hipervínculo visitado" xfId="4365" builtinId="9" hidden="1"/>
    <cellStyle name="Hipervínculo visitado" xfId="4367" builtinId="9" hidden="1"/>
    <cellStyle name="Hipervínculo visitado" xfId="4369" builtinId="9" hidden="1"/>
    <cellStyle name="Hipervínculo visitado" xfId="4371" builtinId="9" hidden="1"/>
    <cellStyle name="Hipervínculo visitado" xfId="4373" builtinId="9" hidden="1"/>
    <cellStyle name="Hipervínculo visitado" xfId="4375" builtinId="9" hidden="1"/>
    <cellStyle name="Hipervínculo visitado" xfId="4377" builtinId="9" hidden="1"/>
    <cellStyle name="Hipervínculo visitado" xfId="4379" builtinId="9" hidden="1"/>
    <cellStyle name="Hipervínculo visitado" xfId="4381" builtinId="9" hidden="1"/>
    <cellStyle name="Hipervínculo visitado" xfId="4383" builtinId="9" hidden="1"/>
    <cellStyle name="Hipervínculo visitado" xfId="4385" builtinId="9" hidden="1"/>
    <cellStyle name="Hipervínculo visitado" xfId="4387" builtinId="9" hidden="1"/>
    <cellStyle name="Hipervínculo visitado" xfId="4389" builtinId="9" hidden="1"/>
    <cellStyle name="Hipervínculo visitado" xfId="4391" builtinId="9" hidden="1"/>
    <cellStyle name="Hipervínculo visitado" xfId="4393" builtinId="9" hidden="1"/>
    <cellStyle name="Hipervínculo visitado" xfId="4395" builtinId="9" hidden="1"/>
    <cellStyle name="Hipervínculo visitado" xfId="4397" builtinId="9" hidden="1"/>
    <cellStyle name="Hipervínculo visitado" xfId="4399" builtinId="9" hidden="1"/>
    <cellStyle name="Hipervínculo visitado" xfId="4401" builtinId="9" hidden="1"/>
    <cellStyle name="Hipervínculo visitado" xfId="4403" builtinId="9" hidden="1"/>
    <cellStyle name="Hipervínculo visitado" xfId="4405" builtinId="9" hidden="1"/>
    <cellStyle name="Hipervínculo visitado" xfId="4407" builtinId="9" hidden="1"/>
    <cellStyle name="Hipervínculo visitado" xfId="4409" builtinId="9" hidden="1"/>
    <cellStyle name="Hipervínculo visitado" xfId="4411" builtinId="9" hidden="1"/>
    <cellStyle name="Hipervínculo visitado" xfId="4413" builtinId="9" hidden="1"/>
    <cellStyle name="Hipervínculo visitado" xfId="4415" builtinId="9" hidden="1"/>
    <cellStyle name="Hipervínculo visitado" xfId="4417" builtinId="9" hidden="1"/>
    <cellStyle name="Hipervínculo visitado" xfId="4419" builtinId="9" hidden="1"/>
    <cellStyle name="Hipervínculo visitado" xfId="4421" builtinId="9" hidden="1"/>
    <cellStyle name="Hipervínculo visitado" xfId="4423" builtinId="9" hidden="1"/>
    <cellStyle name="Hipervínculo visitado" xfId="4425" builtinId="9" hidden="1"/>
    <cellStyle name="Hipervínculo visitado" xfId="4427" builtinId="9" hidden="1"/>
    <cellStyle name="Hipervínculo visitado" xfId="4429" builtinId="9" hidden="1"/>
    <cellStyle name="Hipervínculo visitado" xfId="4431" builtinId="9" hidden="1"/>
    <cellStyle name="Hipervínculo visitado" xfId="4433" builtinId="9" hidden="1"/>
    <cellStyle name="Hipervínculo visitado" xfId="4435" builtinId="9" hidden="1"/>
    <cellStyle name="Hipervínculo visitado" xfId="4437" builtinId="9" hidden="1"/>
    <cellStyle name="Hipervínculo visitado" xfId="4439" builtinId="9" hidden="1"/>
    <cellStyle name="Hipervínculo visitado" xfId="4441" builtinId="9" hidden="1"/>
    <cellStyle name="Hipervínculo visitado" xfId="4443" builtinId="9" hidden="1"/>
    <cellStyle name="Hipervínculo visitado" xfId="4445" builtinId="9" hidden="1"/>
    <cellStyle name="Hipervínculo visitado" xfId="4447" builtinId="9" hidden="1"/>
    <cellStyle name="Hipervínculo visitado" xfId="4449" builtinId="9" hidden="1"/>
    <cellStyle name="Hipervínculo visitado" xfId="4451" builtinId="9" hidden="1"/>
    <cellStyle name="Hipervínculo visitado" xfId="4453" builtinId="9" hidden="1"/>
    <cellStyle name="Hipervínculo visitado" xfId="4455" builtinId="9" hidden="1"/>
    <cellStyle name="Hipervínculo visitado" xfId="4457" builtinId="9" hidden="1"/>
    <cellStyle name="Hipervínculo visitado" xfId="4459" builtinId="9" hidden="1"/>
    <cellStyle name="Hipervínculo visitado" xfId="4461" builtinId="9" hidden="1"/>
    <cellStyle name="Hipervínculo visitado" xfId="4463" builtinId="9" hidden="1"/>
    <cellStyle name="Hipervínculo visitado" xfId="4465" builtinId="9" hidden="1"/>
    <cellStyle name="Hipervínculo visitado" xfId="4467" builtinId="9" hidden="1"/>
    <cellStyle name="Hipervínculo visitado" xfId="4469" builtinId="9" hidden="1"/>
    <cellStyle name="Hipervínculo visitado" xfId="4471" builtinId="9" hidden="1"/>
    <cellStyle name="Hipervínculo visitado" xfId="4473" builtinId="9" hidden="1"/>
    <cellStyle name="Hipervínculo visitado" xfId="4475" builtinId="9" hidden="1"/>
    <cellStyle name="Hipervínculo visitado" xfId="4477" builtinId="9" hidden="1"/>
    <cellStyle name="Hipervínculo visitado" xfId="4479" builtinId="9" hidden="1"/>
    <cellStyle name="Hipervínculo visitado" xfId="4481" builtinId="9" hidden="1"/>
    <cellStyle name="Hipervínculo visitado" xfId="4483" builtinId="9" hidden="1"/>
    <cellStyle name="Hipervínculo visitado" xfId="4485" builtinId="9" hidden="1"/>
    <cellStyle name="Hipervínculo visitado" xfId="4487" builtinId="9" hidden="1"/>
    <cellStyle name="Hipervínculo visitado" xfId="4489" builtinId="9" hidden="1"/>
    <cellStyle name="Hipervínculo visitado" xfId="4491" builtinId="9" hidden="1"/>
    <cellStyle name="Hipervínculo visitado" xfId="4493" builtinId="9" hidden="1"/>
    <cellStyle name="Hipervínculo visitado" xfId="4495" builtinId="9" hidden="1"/>
    <cellStyle name="Hipervínculo visitado" xfId="4497" builtinId="9" hidden="1"/>
    <cellStyle name="Hipervínculo visitado" xfId="4499" builtinId="9" hidden="1"/>
    <cellStyle name="Hipervínculo visitado" xfId="4501" builtinId="9" hidden="1"/>
    <cellStyle name="Hipervínculo visitado" xfId="4503" builtinId="9" hidden="1"/>
    <cellStyle name="Hipervínculo visitado" xfId="4505" builtinId="9" hidden="1"/>
    <cellStyle name="Hipervínculo visitado" xfId="4507" builtinId="9" hidden="1"/>
    <cellStyle name="Hipervínculo visitado" xfId="4509" builtinId="9" hidden="1"/>
    <cellStyle name="Hipervínculo visitado" xfId="4511" builtinId="9" hidden="1"/>
    <cellStyle name="Hipervínculo visitado" xfId="4513" builtinId="9" hidden="1"/>
    <cellStyle name="Hipervínculo visitado" xfId="4515" builtinId="9" hidden="1"/>
    <cellStyle name="Hipervínculo visitado" xfId="4517" builtinId="9" hidden="1"/>
    <cellStyle name="Hipervínculo visitado" xfId="4519" builtinId="9" hidden="1"/>
    <cellStyle name="Hipervínculo visitado" xfId="4521" builtinId="9" hidden="1"/>
    <cellStyle name="Hipervínculo visitado" xfId="4523" builtinId="9" hidden="1"/>
    <cellStyle name="Hipervínculo visitado" xfId="4525" builtinId="9" hidden="1"/>
    <cellStyle name="Hipervínculo visitado" xfId="4527" builtinId="9" hidden="1"/>
    <cellStyle name="Hipervínculo visitado" xfId="4529" builtinId="9" hidden="1"/>
    <cellStyle name="Hipervínculo visitado" xfId="4531" builtinId="9" hidden="1"/>
    <cellStyle name="Hipervínculo visitado" xfId="4533" builtinId="9" hidden="1"/>
    <cellStyle name="Hipervínculo visitado" xfId="4535" builtinId="9" hidden="1"/>
    <cellStyle name="Hipervínculo visitado" xfId="4537" builtinId="9" hidden="1"/>
    <cellStyle name="Hipervínculo visitado" xfId="4539" builtinId="9" hidden="1"/>
    <cellStyle name="Hipervínculo visitado" xfId="4541" builtinId="9" hidden="1"/>
    <cellStyle name="Hipervínculo visitado" xfId="4543" builtinId="9" hidden="1"/>
    <cellStyle name="Hipervínculo visitado" xfId="4545" builtinId="9" hidden="1"/>
    <cellStyle name="Hipervínculo visitado" xfId="4547" builtinId="9" hidden="1"/>
    <cellStyle name="Hipervínculo visitado" xfId="4549" builtinId="9" hidden="1"/>
    <cellStyle name="Hipervínculo visitado" xfId="4551" builtinId="9" hidden="1"/>
    <cellStyle name="Hipervínculo visitado" xfId="4553" builtinId="9" hidden="1"/>
    <cellStyle name="Hipervínculo visitado" xfId="4555" builtinId="9" hidden="1"/>
    <cellStyle name="Hipervínculo visitado" xfId="4557" builtinId="9" hidden="1"/>
    <cellStyle name="Hipervínculo visitado" xfId="4559" builtinId="9" hidden="1"/>
    <cellStyle name="Hipervínculo visitado" xfId="4561" builtinId="9" hidden="1"/>
    <cellStyle name="Hipervínculo visitado" xfId="4563" builtinId="9" hidden="1"/>
    <cellStyle name="Hipervínculo visitado" xfId="4565" builtinId="9" hidden="1"/>
    <cellStyle name="Hipervínculo visitado" xfId="4567" builtinId="9" hidden="1"/>
    <cellStyle name="Hipervínculo visitado" xfId="4569" builtinId="9" hidden="1"/>
    <cellStyle name="Hipervínculo visitado" xfId="4571" builtinId="9" hidden="1"/>
    <cellStyle name="Hipervínculo visitado" xfId="4573" builtinId="9" hidden="1"/>
    <cellStyle name="Hipervínculo visitado" xfId="4575" builtinId="9" hidden="1"/>
    <cellStyle name="Hipervínculo visitado" xfId="4577" builtinId="9" hidden="1"/>
    <cellStyle name="Hipervínculo visitado" xfId="4579" builtinId="9" hidden="1"/>
    <cellStyle name="Hipervínculo visitado" xfId="4581" builtinId="9" hidden="1"/>
    <cellStyle name="Hipervínculo visitado" xfId="4583" builtinId="9" hidden="1"/>
    <cellStyle name="Hipervínculo visitado" xfId="4585" builtinId="9" hidden="1"/>
    <cellStyle name="Hipervínculo visitado" xfId="4587" builtinId="9" hidden="1"/>
    <cellStyle name="Hipervínculo visitado" xfId="4589" builtinId="9" hidden="1"/>
    <cellStyle name="Hipervínculo visitado" xfId="4591" builtinId="9" hidden="1"/>
    <cellStyle name="Hipervínculo visitado" xfId="4593" builtinId="9" hidden="1"/>
    <cellStyle name="Hipervínculo visitado" xfId="4595" builtinId="9" hidden="1"/>
    <cellStyle name="Hipervínculo visitado" xfId="4597" builtinId="9" hidden="1"/>
    <cellStyle name="Hipervínculo visitado" xfId="4599" builtinId="9" hidden="1"/>
    <cellStyle name="Hipervínculo visitado" xfId="4601" builtinId="9" hidden="1"/>
    <cellStyle name="Hipervínculo visitado" xfId="4603" builtinId="9" hidden="1"/>
    <cellStyle name="Hipervínculo visitado" xfId="4605" builtinId="9" hidden="1"/>
    <cellStyle name="Hipervínculo visitado" xfId="4607" builtinId="9" hidden="1"/>
    <cellStyle name="Hipervínculo visitado" xfId="4609" builtinId="9" hidden="1"/>
    <cellStyle name="Hipervínculo visitado" xfId="4611" builtinId="9" hidden="1"/>
    <cellStyle name="Hipervínculo visitado" xfId="4613" builtinId="9" hidden="1"/>
    <cellStyle name="Hipervínculo visitado" xfId="4615" builtinId="9" hidden="1"/>
    <cellStyle name="Hipervínculo visitado" xfId="4617" builtinId="9" hidden="1"/>
    <cellStyle name="Hipervínculo visitado" xfId="4619" builtinId="9" hidden="1"/>
    <cellStyle name="Hipervínculo visitado" xfId="4621" builtinId="9" hidden="1"/>
    <cellStyle name="Hipervínculo visitado" xfId="4623" builtinId="9" hidden="1"/>
    <cellStyle name="Hipervínculo visitado" xfId="4625" builtinId="9" hidden="1"/>
    <cellStyle name="Hipervínculo visitado" xfId="4627" builtinId="9" hidden="1"/>
    <cellStyle name="Hipervínculo visitado" xfId="4629" builtinId="9" hidden="1"/>
    <cellStyle name="Hipervínculo visitado" xfId="4631" builtinId="9" hidden="1"/>
    <cellStyle name="Hipervínculo visitado" xfId="4633" builtinId="9" hidden="1"/>
    <cellStyle name="Hipervínculo visitado" xfId="4635" builtinId="9" hidden="1"/>
    <cellStyle name="Hipervínculo visitado" xfId="4637" builtinId="9" hidden="1"/>
    <cellStyle name="Hipervínculo visitado" xfId="4639" builtinId="9" hidden="1"/>
    <cellStyle name="Hipervínculo visitado" xfId="4641" builtinId="9" hidden="1"/>
    <cellStyle name="Hipervínculo visitado" xfId="4643" builtinId="9" hidden="1"/>
    <cellStyle name="Hipervínculo visitado" xfId="4645" builtinId="9" hidden="1"/>
    <cellStyle name="Hipervínculo visitado" xfId="4647" builtinId="9" hidden="1"/>
    <cellStyle name="Hipervínculo visitado" xfId="4649" builtinId="9" hidden="1"/>
    <cellStyle name="Hipervínculo visitado" xfId="4651" builtinId="9" hidden="1"/>
    <cellStyle name="Hipervínculo visitado" xfId="4653" builtinId="9" hidden="1"/>
    <cellStyle name="Hipervínculo visitado" xfId="4655" builtinId="9" hidden="1"/>
    <cellStyle name="Hipervínculo visitado" xfId="4657" builtinId="9" hidden="1"/>
    <cellStyle name="Hipervínculo visitado" xfId="4659" builtinId="9" hidden="1"/>
    <cellStyle name="Hipervínculo visitado" xfId="4661" builtinId="9" hidden="1"/>
    <cellStyle name="Hipervínculo visitado" xfId="4663" builtinId="9" hidden="1"/>
    <cellStyle name="Hipervínculo visitado" xfId="4665" builtinId="9" hidden="1"/>
    <cellStyle name="Hipervínculo visitado" xfId="4667" builtinId="9" hidden="1"/>
    <cellStyle name="Hipervínculo visitado" xfId="4669" builtinId="9" hidden="1"/>
    <cellStyle name="Hipervínculo visitado" xfId="4671" builtinId="9" hidden="1"/>
    <cellStyle name="Hipervínculo visitado" xfId="4673" builtinId="9" hidden="1"/>
    <cellStyle name="Hipervínculo visitado" xfId="4675" builtinId="9" hidden="1"/>
    <cellStyle name="Hipervínculo visitado" xfId="4677" builtinId="9" hidden="1"/>
    <cellStyle name="Hipervínculo visitado" xfId="4679" builtinId="9" hidden="1"/>
    <cellStyle name="Hipervínculo visitado" xfId="4681" builtinId="9" hidden="1"/>
    <cellStyle name="Hipervínculo visitado" xfId="4683" builtinId="9" hidden="1"/>
    <cellStyle name="Hipervínculo visitado" xfId="4685" builtinId="9" hidden="1"/>
    <cellStyle name="Hipervínculo visitado" xfId="4687" builtinId="9" hidden="1"/>
    <cellStyle name="Hipervínculo visitado" xfId="4689" builtinId="9" hidden="1"/>
    <cellStyle name="Hipervínculo visitado" xfId="4691" builtinId="9" hidden="1"/>
    <cellStyle name="Hipervínculo visitado" xfId="4693" builtinId="9" hidden="1"/>
    <cellStyle name="Hipervínculo visitado" xfId="4695" builtinId="9" hidden="1"/>
    <cellStyle name="Hipervínculo visitado" xfId="4697" builtinId="9" hidden="1"/>
    <cellStyle name="Hipervínculo visitado" xfId="4699" builtinId="9" hidden="1"/>
    <cellStyle name="Hipervínculo visitado" xfId="4701" builtinId="9" hidden="1"/>
    <cellStyle name="Hipervínculo visitado" xfId="4703" builtinId="9" hidden="1"/>
    <cellStyle name="Hipervínculo visitado" xfId="4705" builtinId="9" hidden="1"/>
    <cellStyle name="Hipervínculo visitado" xfId="4707" builtinId="9" hidden="1"/>
    <cellStyle name="Hipervínculo visitado" xfId="4709" builtinId="9" hidden="1"/>
    <cellStyle name="Hipervínculo visitado" xfId="4711" builtinId="9" hidden="1"/>
    <cellStyle name="Hipervínculo visitado" xfId="4713" builtinId="9" hidden="1"/>
    <cellStyle name="Hipervínculo visitado" xfId="4715" builtinId="9" hidden="1"/>
    <cellStyle name="Hipervínculo visitado" xfId="4717" builtinId="9" hidden="1"/>
    <cellStyle name="Hipervínculo visitado" xfId="4719" builtinId="9" hidden="1"/>
    <cellStyle name="Hipervínculo visitado" xfId="4721" builtinId="9" hidden="1"/>
    <cellStyle name="Hipervínculo visitado" xfId="4723" builtinId="9" hidden="1"/>
    <cellStyle name="Hipervínculo visitado" xfId="4725" builtinId="9" hidden="1"/>
    <cellStyle name="Hipervínculo visitado" xfId="4727" builtinId="9" hidden="1"/>
    <cellStyle name="Hipervínculo visitado" xfId="4729" builtinId="9" hidden="1"/>
    <cellStyle name="Hipervínculo visitado" xfId="4731" builtinId="9" hidden="1"/>
    <cellStyle name="Hipervínculo visitado" xfId="4733" builtinId="9" hidden="1"/>
    <cellStyle name="Hipervínculo visitado" xfId="4735" builtinId="9" hidden="1"/>
    <cellStyle name="Hipervínculo visitado" xfId="4737" builtinId="9" hidden="1"/>
    <cellStyle name="Hipervínculo visitado" xfId="4739" builtinId="9" hidden="1"/>
    <cellStyle name="Hipervínculo visitado" xfId="4741" builtinId="9" hidden="1"/>
    <cellStyle name="Hipervínculo visitado" xfId="4743" builtinId="9" hidden="1"/>
    <cellStyle name="Hipervínculo visitado" xfId="4745" builtinId="9" hidden="1"/>
    <cellStyle name="Hipervínculo visitado" xfId="4747" builtinId="9" hidden="1"/>
    <cellStyle name="Hipervínculo visitado" xfId="4749" builtinId="9" hidden="1"/>
    <cellStyle name="Hipervínculo visitado" xfId="4751" builtinId="9" hidden="1"/>
    <cellStyle name="Hipervínculo visitado" xfId="4753" builtinId="9" hidden="1"/>
    <cellStyle name="Hipervínculo visitado" xfId="4755" builtinId="9" hidden="1"/>
    <cellStyle name="Hipervínculo visitado" xfId="4757" builtinId="9" hidden="1"/>
    <cellStyle name="Hipervínculo visitado" xfId="4759" builtinId="9" hidden="1"/>
    <cellStyle name="Hipervínculo visitado" xfId="4761" builtinId="9" hidden="1"/>
    <cellStyle name="Hipervínculo visitado" xfId="4763" builtinId="9" hidden="1"/>
    <cellStyle name="Hipervínculo visitado" xfId="4765" builtinId="9" hidden="1"/>
    <cellStyle name="Hipervínculo visitado" xfId="4767" builtinId="9" hidden="1"/>
    <cellStyle name="Hipervínculo visitado" xfId="4769" builtinId="9" hidden="1"/>
    <cellStyle name="Hipervínculo visitado" xfId="4771" builtinId="9" hidden="1"/>
    <cellStyle name="Hipervínculo visitado" xfId="4773" builtinId="9" hidden="1"/>
    <cellStyle name="Hipervínculo visitado" xfId="4775" builtinId="9" hidden="1"/>
    <cellStyle name="Hipervínculo visitado" xfId="4777" builtinId="9" hidden="1"/>
    <cellStyle name="Hipervínculo visitado" xfId="4779" builtinId="9" hidden="1"/>
    <cellStyle name="Hipervínculo visitado" xfId="4781" builtinId="9" hidden="1"/>
    <cellStyle name="Hipervínculo visitado" xfId="4783" builtinId="9" hidden="1"/>
    <cellStyle name="Hipervínculo visitado" xfId="4785" builtinId="9" hidden="1"/>
    <cellStyle name="Hipervínculo visitado" xfId="4787" builtinId="9" hidden="1"/>
    <cellStyle name="Hipervínculo visitado" xfId="4789" builtinId="9" hidden="1"/>
    <cellStyle name="Hipervínculo visitado" xfId="4791" builtinId="9" hidden="1"/>
    <cellStyle name="Hipervínculo visitado" xfId="4793" builtinId="9" hidden="1"/>
    <cellStyle name="Hipervínculo visitado" xfId="4795" builtinId="9" hidden="1"/>
    <cellStyle name="Hipervínculo visitado" xfId="4797" builtinId="9" hidden="1"/>
    <cellStyle name="Hipervínculo visitado" xfId="4799" builtinId="9" hidden="1"/>
    <cellStyle name="Hipervínculo visitado" xfId="4801" builtinId="9" hidden="1"/>
    <cellStyle name="Hipervínculo visitado" xfId="4803" builtinId="9" hidden="1"/>
    <cellStyle name="Hipervínculo visitado" xfId="4805" builtinId="9" hidden="1"/>
    <cellStyle name="Hipervínculo visitado" xfId="4807" builtinId="9" hidden="1"/>
    <cellStyle name="Hipervínculo visitado" xfId="4809" builtinId="9" hidden="1"/>
    <cellStyle name="Hipervínculo visitado" xfId="4811" builtinId="9" hidden="1"/>
    <cellStyle name="Hipervínculo visitado" xfId="4813" builtinId="9" hidden="1"/>
    <cellStyle name="Hipervínculo visitado" xfId="4815" builtinId="9" hidden="1"/>
    <cellStyle name="Hipervínculo visitado" xfId="4817" builtinId="9" hidden="1"/>
    <cellStyle name="Hipervínculo visitado" xfId="4819" builtinId="9" hidden="1"/>
    <cellStyle name="Hipervínculo visitado" xfId="4821" builtinId="9" hidden="1"/>
    <cellStyle name="Hipervínculo visitado" xfId="4823" builtinId="9" hidden="1"/>
    <cellStyle name="Hipervínculo visitado" xfId="4825" builtinId="9" hidden="1"/>
    <cellStyle name="Hipervínculo visitado" xfId="4827" builtinId="9" hidden="1"/>
    <cellStyle name="Hipervínculo visitado" xfId="4829" builtinId="9" hidden="1"/>
    <cellStyle name="Hipervínculo visitado" xfId="4831" builtinId="9" hidden="1"/>
    <cellStyle name="Hipervínculo visitado" xfId="4833" builtinId="9" hidden="1"/>
    <cellStyle name="Hipervínculo visitado" xfId="4835" builtinId="9" hidden="1"/>
    <cellStyle name="Hipervínculo visitado" xfId="4837" builtinId="9" hidden="1"/>
    <cellStyle name="Hipervínculo visitado" xfId="4839" builtinId="9" hidden="1"/>
    <cellStyle name="Hipervínculo visitado" xfId="4841" builtinId="9" hidden="1"/>
    <cellStyle name="Hipervínculo visitado" xfId="4843" builtinId="9" hidden="1"/>
    <cellStyle name="Hipervínculo visitado" xfId="4845" builtinId="9" hidden="1"/>
    <cellStyle name="Hipervínculo visitado" xfId="4847" builtinId="9" hidden="1"/>
    <cellStyle name="Hipervínculo visitado" xfId="4849" builtinId="9" hidden="1"/>
    <cellStyle name="Hipervínculo visitado" xfId="4851" builtinId="9" hidden="1"/>
    <cellStyle name="Hipervínculo visitado" xfId="4853" builtinId="9" hidden="1"/>
    <cellStyle name="Hipervínculo visitado" xfId="4855" builtinId="9" hidden="1"/>
    <cellStyle name="Hipervínculo visitado" xfId="4857" builtinId="9" hidden="1"/>
    <cellStyle name="Hipervínculo visitado" xfId="4859" builtinId="9" hidden="1"/>
    <cellStyle name="Hipervínculo visitado" xfId="4861" builtinId="9" hidden="1"/>
    <cellStyle name="Hipervínculo visitado" xfId="4863" builtinId="9" hidden="1"/>
    <cellStyle name="Hipervínculo visitado" xfId="4865" builtinId="9" hidden="1"/>
    <cellStyle name="Hipervínculo visitado" xfId="4867" builtinId="9" hidden="1"/>
    <cellStyle name="Hipervínculo visitado" xfId="4869" builtinId="9" hidden="1"/>
    <cellStyle name="Hipervínculo visitado" xfId="4871" builtinId="9" hidden="1"/>
    <cellStyle name="Hipervínculo visitado" xfId="4873" builtinId="9" hidden="1"/>
    <cellStyle name="Hipervínculo visitado" xfId="4875" builtinId="9" hidden="1"/>
    <cellStyle name="Hipervínculo visitado" xfId="4877" builtinId="9" hidden="1"/>
    <cellStyle name="Hipervínculo visitado" xfId="4879" builtinId="9" hidden="1"/>
    <cellStyle name="Hipervínculo visitado" xfId="4881" builtinId="9" hidden="1"/>
    <cellStyle name="Hipervínculo visitado" xfId="4883" builtinId="9" hidden="1"/>
    <cellStyle name="Hipervínculo visitado" xfId="4885" builtinId="9" hidden="1"/>
    <cellStyle name="Hipervínculo visitado" xfId="4887" builtinId="9" hidden="1"/>
    <cellStyle name="Hipervínculo visitado" xfId="4889" builtinId="9" hidden="1"/>
    <cellStyle name="Hipervínculo visitado" xfId="4891" builtinId="9" hidden="1"/>
    <cellStyle name="Hipervínculo visitado" xfId="4893" builtinId="9" hidden="1"/>
    <cellStyle name="Hipervínculo visitado" xfId="4895" builtinId="9" hidden="1"/>
    <cellStyle name="Hipervínculo visitado" xfId="4897" builtinId="9" hidden="1"/>
    <cellStyle name="Hipervínculo visitado" xfId="4899" builtinId="9" hidden="1"/>
    <cellStyle name="Hipervínculo visitado" xfId="4901" builtinId="9" hidden="1"/>
    <cellStyle name="Hipervínculo visitado" xfId="4903" builtinId="9" hidden="1"/>
    <cellStyle name="Hipervínculo visitado" xfId="4905" builtinId="9" hidden="1"/>
    <cellStyle name="Hipervínculo visitado" xfId="4907" builtinId="9" hidden="1"/>
    <cellStyle name="Hipervínculo visitado" xfId="4909" builtinId="9" hidden="1"/>
    <cellStyle name="Hipervínculo visitado" xfId="4911" builtinId="9" hidden="1"/>
    <cellStyle name="Hipervínculo visitado" xfId="4913" builtinId="9" hidden="1"/>
    <cellStyle name="Hipervínculo visitado" xfId="4915" builtinId="9" hidden="1"/>
    <cellStyle name="Hipervínculo visitado" xfId="4917" builtinId="9" hidden="1"/>
    <cellStyle name="Hipervínculo visitado" xfId="4919" builtinId="9" hidden="1"/>
    <cellStyle name="Hipervínculo visitado" xfId="4921" builtinId="9" hidden="1"/>
    <cellStyle name="Hipervínculo visitado" xfId="4923" builtinId="9" hidden="1"/>
    <cellStyle name="Hipervínculo visitado" xfId="4925" builtinId="9" hidden="1"/>
    <cellStyle name="Hipervínculo visitado" xfId="4927" builtinId="9" hidden="1"/>
    <cellStyle name="Hipervínculo visitado" xfId="4929" builtinId="9" hidden="1"/>
    <cellStyle name="Hipervínculo visitado" xfId="4931" builtinId="9" hidden="1"/>
    <cellStyle name="Hipervínculo visitado" xfId="4933" builtinId="9" hidden="1"/>
    <cellStyle name="Hipervínculo visitado" xfId="4935" builtinId="9" hidden="1"/>
    <cellStyle name="Hipervínculo visitado" xfId="4937" builtinId="9" hidden="1"/>
    <cellStyle name="Hipervínculo visitado" xfId="4939" builtinId="9" hidden="1"/>
    <cellStyle name="Hipervínculo visitado" xfId="4941" builtinId="9" hidden="1"/>
    <cellStyle name="Hipervínculo visitado" xfId="4943" builtinId="9" hidden="1"/>
    <cellStyle name="Hipervínculo visitado" xfId="4945" builtinId="9" hidden="1"/>
    <cellStyle name="Hipervínculo visitado" xfId="4947" builtinId="9" hidden="1"/>
    <cellStyle name="Hipervínculo visitado" xfId="4949" builtinId="9" hidden="1"/>
    <cellStyle name="Hipervínculo visitado" xfId="4951" builtinId="9" hidden="1"/>
    <cellStyle name="Hipervínculo visitado" xfId="4953" builtinId="9" hidden="1"/>
    <cellStyle name="Hipervínculo visitado" xfId="4955" builtinId="9" hidden="1"/>
    <cellStyle name="Hipervínculo visitado" xfId="4957" builtinId="9" hidden="1"/>
    <cellStyle name="Hipervínculo visitado" xfId="4959" builtinId="9" hidden="1"/>
    <cellStyle name="Hipervínculo visitado" xfId="4961" builtinId="9" hidden="1"/>
    <cellStyle name="Hipervínculo visitado" xfId="4963" builtinId="9" hidden="1"/>
    <cellStyle name="Hipervínculo visitado" xfId="4965" builtinId="9" hidden="1"/>
    <cellStyle name="Hipervínculo visitado" xfId="4967" builtinId="9" hidden="1"/>
    <cellStyle name="Hipervínculo visitado" xfId="4969" builtinId="9" hidden="1"/>
    <cellStyle name="Hipervínculo visitado" xfId="4971" builtinId="9" hidden="1"/>
    <cellStyle name="Hipervínculo visitado" xfId="4973" builtinId="9" hidden="1"/>
    <cellStyle name="Hipervínculo visitado" xfId="4975" builtinId="9" hidden="1"/>
    <cellStyle name="Hipervínculo visitado" xfId="4977" builtinId="9" hidden="1"/>
    <cellStyle name="Hipervínculo visitado" xfId="4979" builtinId="9" hidden="1"/>
    <cellStyle name="Hipervínculo visitado" xfId="4981" builtinId="9" hidden="1"/>
    <cellStyle name="Hipervínculo visitado" xfId="4983" builtinId="9" hidden="1"/>
    <cellStyle name="Hipervínculo visitado" xfId="4985" builtinId="9" hidden="1"/>
    <cellStyle name="Hipervínculo visitado" xfId="4987" builtinId="9" hidden="1"/>
    <cellStyle name="Hipervínculo visitado" xfId="4989" builtinId="9" hidden="1"/>
    <cellStyle name="Hipervínculo visitado" xfId="4991" builtinId="9" hidden="1"/>
    <cellStyle name="Hipervínculo visitado" xfId="4993" builtinId="9" hidden="1"/>
    <cellStyle name="Hipervínculo visitado" xfId="4995" builtinId="9" hidden="1"/>
    <cellStyle name="Hipervínculo visitado" xfId="4997" builtinId="9" hidden="1"/>
    <cellStyle name="Hipervínculo visitado" xfId="4999" builtinId="9" hidden="1"/>
    <cellStyle name="Hipervínculo visitado" xfId="5001" builtinId="9" hidden="1"/>
    <cellStyle name="Hipervínculo visitado" xfId="5003" builtinId="9" hidden="1"/>
    <cellStyle name="Hipervínculo visitado" xfId="5005" builtinId="9" hidden="1"/>
    <cellStyle name="Hipervínculo visitado" xfId="5007" builtinId="9" hidden="1"/>
    <cellStyle name="Hipervínculo visitado" xfId="5009" builtinId="9" hidden="1"/>
    <cellStyle name="Hipervínculo visitado" xfId="5011" builtinId="9" hidden="1"/>
    <cellStyle name="Hipervínculo visitado" xfId="5013" builtinId="9" hidden="1"/>
    <cellStyle name="Hipervínculo visitado" xfId="5015" builtinId="9" hidden="1"/>
    <cellStyle name="Hipervínculo visitado" xfId="5017" builtinId="9" hidden="1"/>
    <cellStyle name="Hipervínculo visitado" xfId="5019" builtinId="9" hidden="1"/>
    <cellStyle name="Hipervínculo visitado" xfId="5021" builtinId="9" hidden="1"/>
    <cellStyle name="Hipervínculo visitado" xfId="5023" builtinId="9" hidden="1"/>
    <cellStyle name="Hipervínculo visitado" xfId="5025" builtinId="9" hidden="1"/>
    <cellStyle name="Hipervínculo visitado" xfId="5027" builtinId="9" hidden="1"/>
    <cellStyle name="Hipervínculo visitado" xfId="5029" builtinId="9" hidden="1"/>
    <cellStyle name="Hipervínculo visitado" xfId="5031" builtinId="9" hidden="1"/>
    <cellStyle name="Hipervínculo visitado" xfId="5033" builtinId="9" hidden="1"/>
    <cellStyle name="Hipervínculo visitado" xfId="5035" builtinId="9" hidden="1"/>
    <cellStyle name="Hipervínculo visitado" xfId="5037" builtinId="9" hidden="1"/>
    <cellStyle name="Hipervínculo visitado" xfId="5039" builtinId="9" hidden="1"/>
    <cellStyle name="Hipervínculo visitado" xfId="5041" builtinId="9" hidden="1"/>
    <cellStyle name="Hipervínculo visitado" xfId="5043" builtinId="9" hidden="1"/>
    <cellStyle name="Hipervínculo visitado" xfId="5045" builtinId="9" hidden="1"/>
    <cellStyle name="Hipervínculo visitado" xfId="5047" builtinId="9" hidden="1"/>
    <cellStyle name="Hipervínculo visitado" xfId="5049" builtinId="9" hidden="1"/>
    <cellStyle name="Hipervínculo visitado" xfId="5051" builtinId="9" hidden="1"/>
    <cellStyle name="Hipervínculo visitado" xfId="5053" builtinId="9" hidden="1"/>
    <cellStyle name="Hipervínculo visitado" xfId="5055" builtinId="9" hidden="1"/>
    <cellStyle name="Hipervínculo visitado" xfId="5057" builtinId="9" hidden="1"/>
    <cellStyle name="Hipervínculo visitado" xfId="5059" builtinId="9" hidden="1"/>
    <cellStyle name="Hipervínculo visitado" xfId="5061" builtinId="9" hidden="1"/>
    <cellStyle name="Hipervínculo visitado" xfId="5063" builtinId="9" hidden="1"/>
    <cellStyle name="Hipervínculo visitado" xfId="5065" builtinId="9" hidden="1"/>
    <cellStyle name="Hipervínculo visitado" xfId="5067" builtinId="9" hidden="1"/>
    <cellStyle name="Hipervínculo visitado" xfId="5069" builtinId="9" hidden="1"/>
    <cellStyle name="Hipervínculo visitado" xfId="5071" builtinId="9" hidden="1"/>
    <cellStyle name="Hipervínculo visitado" xfId="5073" builtinId="9" hidden="1"/>
    <cellStyle name="Hipervínculo visitado" xfId="5075" builtinId="9" hidden="1"/>
    <cellStyle name="Hipervínculo visitado" xfId="5077" builtinId="9" hidden="1"/>
    <cellStyle name="Hipervínculo visitado" xfId="5079" builtinId="9" hidden="1"/>
    <cellStyle name="Hipervínculo visitado" xfId="5081" builtinId="9" hidden="1"/>
    <cellStyle name="Hipervínculo visitado" xfId="5083" builtinId="9" hidden="1"/>
    <cellStyle name="Hipervínculo visitado" xfId="5085" builtinId="9" hidden="1"/>
    <cellStyle name="Hipervínculo visitado" xfId="5087" builtinId="9" hidden="1"/>
    <cellStyle name="Hipervínculo visitado" xfId="5089" builtinId="9" hidden="1"/>
    <cellStyle name="Hipervínculo visitado" xfId="5091" builtinId="9" hidden="1"/>
    <cellStyle name="Hipervínculo visitado" xfId="5093" builtinId="9" hidden="1"/>
    <cellStyle name="Hipervínculo visitado" xfId="5095" builtinId="9" hidden="1"/>
    <cellStyle name="Hipervínculo visitado" xfId="5097" builtinId="9" hidden="1"/>
    <cellStyle name="Hipervínculo visitado" xfId="5099" builtinId="9" hidden="1"/>
    <cellStyle name="Hipervínculo visitado" xfId="5101" builtinId="9" hidden="1"/>
    <cellStyle name="Hipervínculo visitado" xfId="5103" builtinId="9" hidden="1"/>
    <cellStyle name="Hipervínculo visitado" xfId="5105" builtinId="9" hidden="1"/>
    <cellStyle name="Hipervínculo visitado" xfId="5107" builtinId="9" hidden="1"/>
    <cellStyle name="Hipervínculo visitado" xfId="5109" builtinId="9" hidden="1"/>
    <cellStyle name="Hipervínculo visitado" xfId="5111" builtinId="9" hidden="1"/>
    <cellStyle name="Hipervínculo visitado" xfId="5113" builtinId="9" hidden="1"/>
    <cellStyle name="Hipervínculo visitado" xfId="5115" builtinId="9" hidden="1"/>
    <cellStyle name="Hipervínculo visitado" xfId="5117" builtinId="9" hidden="1"/>
    <cellStyle name="Hipervínculo visitado" xfId="5119" builtinId="9" hidden="1"/>
    <cellStyle name="Hipervínculo visitado" xfId="5121" builtinId="9" hidden="1"/>
    <cellStyle name="Hipervínculo visitado" xfId="5123" builtinId="9" hidden="1"/>
    <cellStyle name="Hipervínculo visitado" xfId="5125" builtinId="9" hidden="1"/>
    <cellStyle name="Hipervínculo visitado" xfId="5127" builtinId="9" hidden="1"/>
    <cellStyle name="Hipervínculo visitado" xfId="5129" builtinId="9" hidden="1"/>
    <cellStyle name="Hipervínculo visitado" xfId="5131" builtinId="9" hidden="1"/>
    <cellStyle name="Hipervínculo visitado" xfId="5133" builtinId="9" hidden="1"/>
    <cellStyle name="Hipervínculo visitado" xfId="5135" builtinId="9" hidden="1"/>
    <cellStyle name="Hipervínculo visitado" xfId="5137" builtinId="9" hidden="1"/>
    <cellStyle name="Hipervínculo visitado" xfId="5139" builtinId="9" hidden="1"/>
    <cellStyle name="Hipervínculo visitado" xfId="5141" builtinId="9" hidden="1"/>
    <cellStyle name="Hipervínculo visitado" xfId="5143" builtinId="9" hidden="1"/>
    <cellStyle name="Hipervínculo visitado" xfId="5145" builtinId="9" hidden="1"/>
    <cellStyle name="Hipervínculo visitado" xfId="5147" builtinId="9" hidden="1"/>
    <cellStyle name="Hipervínculo visitado" xfId="5149" builtinId="9" hidden="1"/>
    <cellStyle name="Hipervínculo visitado" xfId="5151" builtinId="9" hidden="1"/>
    <cellStyle name="Hipervínculo visitado" xfId="5153" builtinId="9" hidden="1"/>
    <cellStyle name="Hipervínculo visitado" xfId="5155" builtinId="9" hidden="1"/>
    <cellStyle name="Hipervínculo visitado" xfId="5157" builtinId="9" hidden="1"/>
    <cellStyle name="Hipervínculo visitado" xfId="5159" builtinId="9" hidden="1"/>
    <cellStyle name="Hipervínculo visitado" xfId="5161" builtinId="9" hidden="1"/>
    <cellStyle name="Hipervínculo visitado" xfId="5163" builtinId="9" hidden="1"/>
    <cellStyle name="Hipervínculo visitado" xfId="5165" builtinId="9" hidden="1"/>
    <cellStyle name="Hipervínculo visitado" xfId="5167" builtinId="9" hidden="1"/>
    <cellStyle name="Hipervínculo visitado" xfId="5169" builtinId="9" hidden="1"/>
    <cellStyle name="Hipervínculo visitado" xfId="5171" builtinId="9" hidden="1"/>
    <cellStyle name="Hipervínculo visitado" xfId="5173" builtinId="9" hidden="1"/>
    <cellStyle name="Hipervínculo visitado" xfId="5175" builtinId="9" hidden="1"/>
    <cellStyle name="Hipervínculo visitado" xfId="5177" builtinId="9" hidden="1"/>
    <cellStyle name="Hipervínculo visitado" xfId="5179" builtinId="9" hidden="1"/>
    <cellStyle name="Hipervínculo visitado" xfId="5181" builtinId="9" hidden="1"/>
    <cellStyle name="Hipervínculo visitado" xfId="5183" builtinId="9" hidden="1"/>
    <cellStyle name="Hipervínculo visitado" xfId="5185" builtinId="9" hidden="1"/>
    <cellStyle name="Hipervínculo visitado" xfId="5187" builtinId="9" hidden="1"/>
    <cellStyle name="Hipervínculo visitado" xfId="5189" builtinId="9" hidden="1"/>
    <cellStyle name="Hipervínculo visitado" xfId="5191" builtinId="9" hidden="1"/>
    <cellStyle name="Hipervínculo visitado" xfId="5193" builtinId="9" hidden="1"/>
    <cellStyle name="Hipervínculo visitado" xfId="5195" builtinId="9" hidden="1"/>
    <cellStyle name="Hipervínculo visitado" xfId="5197" builtinId="9" hidden="1"/>
    <cellStyle name="Hipervínculo visitado" xfId="5199" builtinId="9" hidden="1"/>
    <cellStyle name="Hipervínculo visitado" xfId="5201" builtinId="9" hidden="1"/>
    <cellStyle name="Hipervínculo visitado" xfId="5203" builtinId="9" hidden="1"/>
    <cellStyle name="Hipervínculo visitado" xfId="5205" builtinId="9" hidden="1"/>
    <cellStyle name="Hipervínculo visitado" xfId="5207" builtinId="9" hidden="1"/>
    <cellStyle name="Hipervínculo visitado" xfId="5209" builtinId="9" hidden="1"/>
    <cellStyle name="Hipervínculo visitado" xfId="5211" builtinId="9" hidden="1"/>
    <cellStyle name="Hipervínculo visitado" xfId="5213" builtinId="9" hidden="1"/>
    <cellStyle name="Hipervínculo visitado" xfId="5215" builtinId="9" hidden="1"/>
    <cellStyle name="Hipervínculo visitado" xfId="5217" builtinId="9" hidden="1"/>
    <cellStyle name="Hipervínculo visitado" xfId="5219" builtinId="9" hidden="1"/>
    <cellStyle name="Hipervínculo visitado" xfId="5221" builtinId="9" hidden="1"/>
    <cellStyle name="Hipervínculo visitado" xfId="5223" builtinId="9" hidden="1"/>
    <cellStyle name="Hipervínculo visitado" xfId="5225" builtinId="9" hidden="1"/>
    <cellStyle name="Hipervínculo visitado" xfId="5227" builtinId="9" hidden="1"/>
    <cellStyle name="Hipervínculo visitado" xfId="5229" builtinId="9" hidden="1"/>
    <cellStyle name="Hipervínculo visitado" xfId="5231" builtinId="9" hidden="1"/>
    <cellStyle name="Hipervínculo visitado" xfId="5233" builtinId="9" hidden="1"/>
    <cellStyle name="Hipervínculo visitado" xfId="5235" builtinId="9" hidden="1"/>
    <cellStyle name="Hipervínculo visitado" xfId="5237" builtinId="9" hidden="1"/>
    <cellStyle name="Hipervínculo visitado" xfId="5239" builtinId="9" hidden="1"/>
    <cellStyle name="Hipervínculo visitado" xfId="5241" builtinId="9" hidden="1"/>
    <cellStyle name="Hipervínculo visitado" xfId="5243" builtinId="9" hidden="1"/>
    <cellStyle name="Hipervínculo visitado" xfId="5245" builtinId="9" hidden="1"/>
    <cellStyle name="Hipervínculo visitado" xfId="5247" builtinId="9" hidden="1"/>
    <cellStyle name="Hipervínculo visitado" xfId="5249" builtinId="9" hidden="1"/>
    <cellStyle name="Hipervínculo visitado" xfId="5251" builtinId="9" hidden="1"/>
    <cellStyle name="Hipervínculo visitado" xfId="5253" builtinId="9" hidden="1"/>
    <cellStyle name="Hipervínculo visitado" xfId="5255" builtinId="9" hidden="1"/>
    <cellStyle name="Hipervínculo visitado" xfId="5257" builtinId="9" hidden="1"/>
    <cellStyle name="Hipervínculo visitado" xfId="5259" builtinId="9" hidden="1"/>
    <cellStyle name="Hipervínculo visitado" xfId="5261" builtinId="9" hidden="1"/>
    <cellStyle name="Hipervínculo visitado" xfId="5263" builtinId="9" hidden="1"/>
    <cellStyle name="Hipervínculo visitado" xfId="5265" builtinId="9" hidden="1"/>
    <cellStyle name="Hipervínculo visitado" xfId="5267" builtinId="9" hidden="1"/>
    <cellStyle name="Hipervínculo visitado" xfId="5269" builtinId="9" hidden="1"/>
    <cellStyle name="Hipervínculo visitado" xfId="5271" builtinId="9" hidden="1"/>
    <cellStyle name="Hipervínculo visitado" xfId="5273" builtinId="9" hidden="1"/>
    <cellStyle name="Hipervínculo visitado" xfId="5275" builtinId="9" hidden="1"/>
    <cellStyle name="Hipervínculo visitado" xfId="5277" builtinId="9" hidden="1"/>
    <cellStyle name="Hipervínculo visitado" xfId="5279" builtinId="9" hidden="1"/>
    <cellStyle name="Hipervínculo visitado" xfId="5281" builtinId="9" hidden="1"/>
    <cellStyle name="Hipervínculo visitado" xfId="5283" builtinId="9" hidden="1"/>
    <cellStyle name="Hipervínculo visitado" xfId="5285" builtinId="9" hidden="1"/>
    <cellStyle name="Hipervínculo visitado" xfId="5287" builtinId="9" hidden="1"/>
    <cellStyle name="Hipervínculo visitado" xfId="5289" builtinId="9" hidden="1"/>
    <cellStyle name="Hipervínculo visitado" xfId="5291" builtinId="9" hidden="1"/>
    <cellStyle name="Hipervínculo visitado" xfId="5293" builtinId="9" hidden="1"/>
    <cellStyle name="Hipervínculo visitado" xfId="5295" builtinId="9" hidden="1"/>
    <cellStyle name="Hipervínculo visitado" xfId="5297" builtinId="9" hidden="1"/>
    <cellStyle name="Hipervínculo visitado" xfId="5299" builtinId="9" hidden="1"/>
    <cellStyle name="Hipervínculo visitado" xfId="5301" builtinId="9" hidden="1"/>
    <cellStyle name="Hipervínculo visitado" xfId="5303" builtinId="9" hidden="1"/>
    <cellStyle name="Hipervínculo visitado" xfId="5305" builtinId="9" hidden="1"/>
    <cellStyle name="Hipervínculo visitado" xfId="5307" builtinId="9" hidden="1"/>
    <cellStyle name="Hipervínculo visitado" xfId="5309" builtinId="9" hidden="1"/>
    <cellStyle name="Hipervínculo visitado" xfId="5311" builtinId="9" hidden="1"/>
    <cellStyle name="Hipervínculo visitado" xfId="5313" builtinId="9" hidden="1"/>
    <cellStyle name="Hipervínculo visitado" xfId="5315" builtinId="9" hidden="1"/>
    <cellStyle name="Hipervínculo visitado" xfId="5317" builtinId="9" hidden="1"/>
    <cellStyle name="Hipervínculo visitado" xfId="5319" builtinId="9" hidden="1"/>
    <cellStyle name="Hipervínculo visitado" xfId="5321" builtinId="9" hidden="1"/>
    <cellStyle name="Hipervínculo visitado" xfId="5323" builtinId="9" hidden="1"/>
    <cellStyle name="Hipervínculo visitado" xfId="5325" builtinId="9" hidden="1"/>
    <cellStyle name="Hipervínculo visitado" xfId="5327" builtinId="9" hidden="1"/>
    <cellStyle name="Hipervínculo visitado" xfId="5329" builtinId="9" hidden="1"/>
    <cellStyle name="Hipervínculo visitado" xfId="5331" builtinId="9" hidden="1"/>
    <cellStyle name="Hipervínculo visitado" xfId="5333" builtinId="9" hidden="1"/>
    <cellStyle name="Hipervínculo visitado" xfId="5335" builtinId="9" hidden="1"/>
    <cellStyle name="Hipervínculo visitado" xfId="5337" builtinId="9" hidden="1"/>
    <cellStyle name="Hipervínculo visitado" xfId="5339" builtinId="9" hidden="1"/>
    <cellStyle name="Hipervínculo visitado" xfId="5341" builtinId="9" hidden="1"/>
    <cellStyle name="Hipervínculo visitado" xfId="5343" builtinId="9" hidden="1"/>
    <cellStyle name="Hipervínculo visitado" xfId="5345" builtinId="9" hidden="1"/>
    <cellStyle name="Hipervínculo visitado" xfId="5347" builtinId="9" hidden="1"/>
    <cellStyle name="Hipervínculo visitado" xfId="5349" builtinId="9" hidden="1"/>
    <cellStyle name="Hipervínculo visitado" xfId="5351" builtinId="9" hidden="1"/>
    <cellStyle name="Hipervínculo visitado" xfId="5353" builtinId="9" hidden="1"/>
    <cellStyle name="Hipervínculo visitado" xfId="5355" builtinId="9" hidden="1"/>
    <cellStyle name="Hipervínculo visitado" xfId="5357" builtinId="9" hidden="1"/>
    <cellStyle name="Hipervínculo visitado" xfId="5359" builtinId="9" hidden="1"/>
    <cellStyle name="Hipervínculo visitado" xfId="5361" builtinId="9" hidden="1"/>
    <cellStyle name="Hipervínculo visitado" xfId="5363" builtinId="9" hidden="1"/>
    <cellStyle name="Hipervínculo visitado" xfId="5365" builtinId="9" hidden="1"/>
    <cellStyle name="Hipervínculo visitado" xfId="5367" builtinId="9" hidden="1"/>
    <cellStyle name="Hipervínculo visitado" xfId="5369" builtinId="9" hidden="1"/>
    <cellStyle name="Hipervínculo visitado" xfId="5371" builtinId="9" hidden="1"/>
    <cellStyle name="Hipervínculo visitado" xfId="5373" builtinId="9" hidden="1"/>
    <cellStyle name="Hipervínculo visitado" xfId="5375" builtinId="9" hidden="1"/>
    <cellStyle name="Hipervínculo visitado" xfId="5377" builtinId="9" hidden="1"/>
    <cellStyle name="Hipervínculo visitado" xfId="5379" builtinId="9" hidden="1"/>
    <cellStyle name="Hipervínculo visitado" xfId="5381" builtinId="9" hidden="1"/>
    <cellStyle name="Hipervínculo visitado" xfId="5383" builtinId="9" hidden="1"/>
    <cellStyle name="Hipervínculo visitado" xfId="5385" builtinId="9" hidden="1"/>
    <cellStyle name="Hipervínculo visitado" xfId="5387" builtinId="9" hidden="1"/>
    <cellStyle name="Hipervínculo visitado" xfId="5389" builtinId="9" hidden="1"/>
    <cellStyle name="Hipervínculo visitado" xfId="5391" builtinId="9" hidden="1"/>
    <cellStyle name="Hipervínculo visitado" xfId="5393" builtinId="9" hidden="1"/>
    <cellStyle name="Hipervínculo visitado" xfId="5395" builtinId="9" hidden="1"/>
    <cellStyle name="Hipervínculo visitado" xfId="5397" builtinId="9" hidden="1"/>
    <cellStyle name="Hipervínculo visitado" xfId="5399" builtinId="9" hidden="1"/>
    <cellStyle name="Hipervínculo visitado" xfId="5401" builtinId="9" hidden="1"/>
    <cellStyle name="Hipervínculo visitado" xfId="5403" builtinId="9" hidden="1"/>
    <cellStyle name="Hipervínculo visitado" xfId="5405" builtinId="9" hidden="1"/>
    <cellStyle name="Hipervínculo visitado" xfId="5407" builtinId="9" hidden="1"/>
    <cellStyle name="Hipervínculo visitado" xfId="5409" builtinId="9" hidden="1"/>
    <cellStyle name="Hipervínculo visitado" xfId="5411" builtinId="9" hidden="1"/>
    <cellStyle name="Hipervínculo visitado" xfId="5413" builtinId="9" hidden="1"/>
    <cellStyle name="Hipervínculo visitado" xfId="5415" builtinId="9" hidden="1"/>
    <cellStyle name="Hipervínculo visitado" xfId="5417" builtinId="9" hidden="1"/>
    <cellStyle name="Hipervínculo visitado" xfId="5419" builtinId="9" hidden="1"/>
    <cellStyle name="Hipervínculo visitado" xfId="5421" builtinId="9" hidden="1"/>
    <cellStyle name="Hipervínculo visitado" xfId="5423" builtinId="9" hidden="1"/>
    <cellStyle name="Hipervínculo visitado" xfId="5425" builtinId="9" hidden="1"/>
    <cellStyle name="Hipervínculo visitado" xfId="5427" builtinId="9" hidden="1"/>
    <cellStyle name="Hipervínculo visitado" xfId="5429" builtinId="9" hidden="1"/>
    <cellStyle name="Hipervínculo visitado" xfId="5431" builtinId="9" hidden="1"/>
    <cellStyle name="Hipervínculo visitado" xfId="5433" builtinId="9" hidden="1"/>
    <cellStyle name="Hipervínculo visitado" xfId="5435" builtinId="9" hidden="1"/>
    <cellStyle name="Hipervínculo visitado" xfId="5437" builtinId="9" hidden="1"/>
    <cellStyle name="Hipervínculo visitado" xfId="5439" builtinId="9" hidden="1"/>
    <cellStyle name="Hipervínculo visitado" xfId="5441" builtinId="9" hidden="1"/>
    <cellStyle name="Hipervínculo visitado" xfId="5443" builtinId="9" hidden="1"/>
    <cellStyle name="Hipervínculo visitado" xfId="5445" builtinId="9" hidden="1"/>
    <cellStyle name="Hipervínculo visitado" xfId="5447" builtinId="9" hidden="1"/>
    <cellStyle name="Hipervínculo visitado" xfId="5449" builtinId="9" hidden="1"/>
    <cellStyle name="Hipervínculo visitado" xfId="5451" builtinId="9" hidden="1"/>
    <cellStyle name="Hipervínculo visitado" xfId="5453" builtinId="9" hidden="1"/>
    <cellStyle name="Hipervínculo visitado" xfId="5455" builtinId="9" hidden="1"/>
    <cellStyle name="Hipervínculo visitado" xfId="5457" builtinId="9" hidden="1"/>
    <cellStyle name="Hipervínculo visitado" xfId="5459" builtinId="9" hidden="1"/>
    <cellStyle name="Hipervínculo visitado" xfId="5461" builtinId="9" hidden="1"/>
    <cellStyle name="Hipervínculo visitado" xfId="5463" builtinId="9" hidden="1"/>
    <cellStyle name="Hipervínculo visitado" xfId="5465" builtinId="9" hidden="1"/>
    <cellStyle name="Hipervínculo visitado" xfId="5467" builtinId="9" hidden="1"/>
    <cellStyle name="Hipervínculo visitado" xfId="5469" builtinId="9" hidden="1"/>
    <cellStyle name="Hipervínculo visitado" xfId="5471" builtinId="9" hidden="1"/>
    <cellStyle name="Hipervínculo visitado" xfId="5473" builtinId="9" hidden="1"/>
    <cellStyle name="Hipervínculo visitado" xfId="5475" builtinId="9" hidden="1"/>
    <cellStyle name="Hipervínculo visitado" xfId="5477" builtinId="9" hidden="1"/>
    <cellStyle name="Hipervínculo visitado" xfId="5479" builtinId="9" hidden="1"/>
    <cellStyle name="Hipervínculo visitado" xfId="5481" builtinId="9" hidden="1"/>
    <cellStyle name="Hipervínculo visitado" xfId="5483" builtinId="9" hidden="1"/>
    <cellStyle name="Hipervínculo visitado" xfId="5485" builtinId="9" hidden="1"/>
    <cellStyle name="Hipervínculo visitado" xfId="5487" builtinId="9" hidden="1"/>
    <cellStyle name="Hipervínculo visitado" xfId="5489" builtinId="9" hidden="1"/>
    <cellStyle name="Hipervínculo visitado" xfId="5491" builtinId="9" hidden="1"/>
    <cellStyle name="Hipervínculo visitado" xfId="5493" builtinId="9" hidden="1"/>
    <cellStyle name="Hipervínculo visitado" xfId="5495" builtinId="9" hidden="1"/>
    <cellStyle name="Hipervínculo visitado" xfId="5497" builtinId="9" hidden="1"/>
    <cellStyle name="Hipervínculo visitado" xfId="5499" builtinId="9" hidden="1"/>
    <cellStyle name="Hipervínculo visitado" xfId="5501" builtinId="9" hidden="1"/>
    <cellStyle name="Hipervínculo visitado" xfId="5503" builtinId="9" hidden="1"/>
    <cellStyle name="Hipervínculo visitado" xfId="5505" builtinId="9" hidden="1"/>
    <cellStyle name="Hipervínculo visitado" xfId="5507" builtinId="9" hidden="1"/>
    <cellStyle name="Hipervínculo visitado" xfId="5509" builtinId="9" hidden="1"/>
    <cellStyle name="Hipervínculo visitado" xfId="5511" builtinId="9" hidden="1"/>
    <cellStyle name="Hipervínculo visitado" xfId="5513" builtinId="9" hidden="1"/>
    <cellStyle name="Hipervínculo visitado" xfId="5515" builtinId="9" hidden="1"/>
    <cellStyle name="Hipervínculo visitado" xfId="5517" builtinId="9" hidden="1"/>
    <cellStyle name="Hipervínculo visitado" xfId="5519" builtinId="9" hidden="1"/>
    <cellStyle name="Hipervínculo visitado" xfId="5521" builtinId="9" hidden="1"/>
    <cellStyle name="Hipervínculo visitado" xfId="5523" builtinId="9" hidden="1"/>
    <cellStyle name="Hipervínculo visitado" xfId="5525" builtinId="9" hidden="1"/>
    <cellStyle name="Hipervínculo visitado" xfId="5527" builtinId="9" hidden="1"/>
    <cellStyle name="Hipervínculo visitado" xfId="5529" builtinId="9" hidden="1"/>
    <cellStyle name="Hipervínculo visitado" xfId="5531" builtinId="9" hidden="1"/>
    <cellStyle name="Hipervínculo visitado" xfId="5533" builtinId="9" hidden="1"/>
    <cellStyle name="Hipervínculo visitado" xfId="5535" builtinId="9" hidden="1"/>
    <cellStyle name="Hipervínculo visitado" xfId="5537" builtinId="9" hidden="1"/>
    <cellStyle name="Hipervínculo visitado" xfId="5539" builtinId="9" hidden="1"/>
    <cellStyle name="Hipervínculo visitado" xfId="5541" builtinId="9" hidden="1"/>
    <cellStyle name="Hipervínculo visitado" xfId="5543" builtinId="9" hidden="1"/>
    <cellStyle name="Hipervínculo visitado" xfId="5545" builtinId="9" hidden="1"/>
    <cellStyle name="Hipervínculo visitado" xfId="5547" builtinId="9" hidden="1"/>
    <cellStyle name="Hipervínculo visitado" xfId="5549" builtinId="9" hidden="1"/>
    <cellStyle name="Hipervínculo visitado" xfId="5551" builtinId="9" hidden="1"/>
    <cellStyle name="Hipervínculo visitado" xfId="5553" builtinId="9" hidden="1"/>
    <cellStyle name="Hipervínculo visitado" xfId="5555" builtinId="9" hidden="1"/>
    <cellStyle name="Hipervínculo visitado" xfId="5557" builtinId="9" hidden="1"/>
    <cellStyle name="Hipervínculo visitado" xfId="5559" builtinId="9" hidden="1"/>
    <cellStyle name="Hipervínculo visitado" xfId="5561" builtinId="9" hidden="1"/>
    <cellStyle name="Hipervínculo visitado" xfId="5563" builtinId="9" hidden="1"/>
    <cellStyle name="Hipervínculo visitado" xfId="5565" builtinId="9" hidden="1"/>
    <cellStyle name="Hipervínculo visitado" xfId="5567" builtinId="9" hidden="1"/>
    <cellStyle name="Hipervínculo visitado" xfId="5569" builtinId="9" hidden="1"/>
    <cellStyle name="Hipervínculo visitado" xfId="5571" builtinId="9" hidden="1"/>
    <cellStyle name="Hipervínculo visitado" xfId="5573" builtinId="9" hidden="1"/>
    <cellStyle name="Hipervínculo visitado" xfId="5575" builtinId="9" hidden="1"/>
    <cellStyle name="Hipervínculo visitado" xfId="5577" builtinId="9" hidden="1"/>
    <cellStyle name="Hipervínculo visitado" xfId="5579" builtinId="9" hidden="1"/>
    <cellStyle name="Hipervínculo visitado" xfId="5581" builtinId="9" hidden="1"/>
    <cellStyle name="Hipervínculo visitado" xfId="5583" builtinId="9" hidden="1"/>
    <cellStyle name="Hipervínculo visitado" xfId="5585" builtinId="9" hidden="1"/>
    <cellStyle name="Hipervínculo visitado" xfId="5587" builtinId="9" hidden="1"/>
    <cellStyle name="Hipervínculo visitado" xfId="5589" builtinId="9" hidden="1"/>
    <cellStyle name="Hipervínculo visitado" xfId="5591" builtinId="9" hidden="1"/>
    <cellStyle name="Hipervínculo visitado" xfId="5593" builtinId="9" hidden="1"/>
    <cellStyle name="Hipervínculo visitado" xfId="5595" builtinId="9" hidden="1"/>
    <cellStyle name="Hipervínculo visitado" xfId="5597" builtinId="9" hidden="1"/>
    <cellStyle name="Hipervínculo visitado" xfId="5599" builtinId="9" hidden="1"/>
    <cellStyle name="Hipervínculo visitado" xfId="5601" builtinId="9" hidden="1"/>
    <cellStyle name="Hipervínculo visitado" xfId="5603" builtinId="9" hidden="1"/>
    <cellStyle name="Hipervínculo visitado" xfId="5605" builtinId="9" hidden="1"/>
    <cellStyle name="Hipervínculo visitado" xfId="5607" builtinId="9" hidden="1"/>
    <cellStyle name="Hipervínculo visitado" xfId="5609" builtinId="9" hidden="1"/>
    <cellStyle name="Hipervínculo visitado" xfId="5611" builtinId="9" hidden="1"/>
    <cellStyle name="Hipervínculo visitado" xfId="5613" builtinId="9" hidden="1"/>
    <cellStyle name="Hipervínculo visitado" xfId="5615" builtinId="9" hidden="1"/>
    <cellStyle name="Hipervínculo visitado" xfId="5617" builtinId="9" hidden="1"/>
    <cellStyle name="Hipervínculo visitado" xfId="5619" builtinId="9" hidden="1"/>
    <cellStyle name="Hipervínculo visitado" xfId="5621" builtinId="9" hidden="1"/>
    <cellStyle name="Hipervínculo visitado" xfId="5623" builtinId="9" hidden="1"/>
    <cellStyle name="Hipervínculo visitado" xfId="5625" builtinId="9" hidden="1"/>
    <cellStyle name="Hipervínculo visitado" xfId="5627" builtinId="9" hidden="1"/>
    <cellStyle name="Hipervínculo visitado" xfId="5629" builtinId="9" hidden="1"/>
    <cellStyle name="Hipervínculo visitado" xfId="5631" builtinId="9" hidden="1"/>
    <cellStyle name="Hipervínculo visitado" xfId="5633" builtinId="9" hidden="1"/>
    <cellStyle name="Hipervínculo visitado" xfId="5635" builtinId="9" hidden="1"/>
    <cellStyle name="Hipervínculo visitado" xfId="5637" builtinId="9" hidden="1"/>
    <cellStyle name="Hipervínculo visitado" xfId="5639" builtinId="9" hidden="1"/>
    <cellStyle name="Hipervínculo visitado" xfId="5641" builtinId="9" hidden="1"/>
    <cellStyle name="Hipervínculo visitado" xfId="5643" builtinId="9" hidden="1"/>
    <cellStyle name="Hipervínculo visitado" xfId="5645" builtinId="9" hidden="1"/>
    <cellStyle name="Hipervínculo visitado" xfId="5647" builtinId="9" hidden="1"/>
    <cellStyle name="Hipervínculo visitado" xfId="5649" builtinId="9" hidden="1"/>
    <cellStyle name="Hipervínculo visitado" xfId="5651" builtinId="9" hidden="1"/>
    <cellStyle name="Hipervínculo visitado" xfId="5653" builtinId="9" hidden="1"/>
    <cellStyle name="Hipervínculo visitado" xfId="5655" builtinId="9" hidden="1"/>
    <cellStyle name="Hipervínculo visitado" xfId="5657" builtinId="9" hidden="1"/>
    <cellStyle name="Hipervínculo visitado" xfId="5659" builtinId="9" hidden="1"/>
    <cellStyle name="Hipervínculo visitado" xfId="5661" builtinId="9" hidden="1"/>
    <cellStyle name="Hipervínculo visitado" xfId="5663" builtinId="9" hidden="1"/>
    <cellStyle name="Hipervínculo visitado" xfId="5665" builtinId="9" hidden="1"/>
    <cellStyle name="Hipervínculo visitado" xfId="5667" builtinId="9" hidden="1"/>
    <cellStyle name="Hipervínculo visitado" xfId="5669" builtinId="9" hidden="1"/>
    <cellStyle name="Hipervínculo visitado" xfId="5671" builtinId="9" hidden="1"/>
    <cellStyle name="Hipervínculo visitado" xfId="5673" builtinId="9" hidden="1"/>
    <cellStyle name="Hipervínculo visitado" xfId="5675" builtinId="9" hidden="1"/>
    <cellStyle name="Hipervínculo visitado" xfId="5677" builtinId="9" hidden="1"/>
    <cellStyle name="Hipervínculo visitado" xfId="5679" builtinId="9" hidden="1"/>
    <cellStyle name="Hipervínculo visitado" xfId="5681" builtinId="9" hidden="1"/>
    <cellStyle name="Hipervínculo visitado" xfId="5683" builtinId="9" hidden="1"/>
    <cellStyle name="Hipervínculo visitado" xfId="5685" builtinId="9" hidden="1"/>
    <cellStyle name="Hipervínculo visitado" xfId="5687" builtinId="9" hidden="1"/>
    <cellStyle name="Hipervínculo visitado" xfId="5689" builtinId="9" hidden="1"/>
    <cellStyle name="Hipervínculo visitado" xfId="5691" builtinId="9" hidden="1"/>
    <cellStyle name="Hipervínculo visitado" xfId="5693" builtinId="9" hidden="1"/>
    <cellStyle name="Hipervínculo visitado" xfId="5695" builtinId="9" hidden="1"/>
    <cellStyle name="Hipervínculo visitado" xfId="5697" builtinId="9" hidden="1"/>
    <cellStyle name="Hipervínculo visitado" xfId="5699" builtinId="9" hidden="1"/>
    <cellStyle name="Hipervínculo visitado" xfId="5701" builtinId="9" hidden="1"/>
    <cellStyle name="Hipervínculo visitado" xfId="5703" builtinId="9" hidden="1"/>
    <cellStyle name="Hipervínculo visitado" xfId="5705" builtinId="9" hidden="1"/>
    <cellStyle name="Hipervínculo visitado" xfId="5707" builtinId="9" hidden="1"/>
    <cellStyle name="Hipervínculo visitado" xfId="5709" builtinId="9" hidden="1"/>
    <cellStyle name="Hipervínculo visitado" xfId="5711" builtinId="9" hidden="1"/>
    <cellStyle name="Hipervínculo visitado" xfId="5713" builtinId="9" hidden="1"/>
    <cellStyle name="Hipervínculo visitado" xfId="5715" builtinId="9" hidden="1"/>
    <cellStyle name="Hipervínculo visitado" xfId="5717" builtinId="9" hidden="1"/>
    <cellStyle name="Hipervínculo visitado" xfId="5719" builtinId="9" hidden="1"/>
    <cellStyle name="Hipervínculo visitado" xfId="5721" builtinId="9" hidden="1"/>
    <cellStyle name="Hipervínculo visitado" xfId="5723" builtinId="9" hidden="1"/>
    <cellStyle name="Hipervínculo visitado" xfId="5725" builtinId="9" hidden="1"/>
    <cellStyle name="Hipervínculo visitado" xfId="5727" builtinId="9" hidden="1"/>
    <cellStyle name="Hipervínculo visitado" xfId="5729" builtinId="9" hidden="1"/>
    <cellStyle name="Hipervínculo visitado" xfId="5731" builtinId="9" hidden="1"/>
    <cellStyle name="Hipervínculo visitado" xfId="5733" builtinId="9" hidden="1"/>
    <cellStyle name="Hipervínculo visitado" xfId="5735" builtinId="9" hidden="1"/>
    <cellStyle name="Hipervínculo visitado" xfId="5737" builtinId="9" hidden="1"/>
    <cellStyle name="Hipervínculo visitado" xfId="5739" builtinId="9" hidden="1"/>
    <cellStyle name="Hipervínculo visitado" xfId="5741" builtinId="9" hidden="1"/>
    <cellStyle name="Hipervínculo visitado" xfId="5743" builtinId="9" hidden="1"/>
    <cellStyle name="Hipervínculo visitado" xfId="5745" builtinId="9" hidden="1"/>
    <cellStyle name="Hipervínculo visitado" xfId="5747" builtinId="9" hidden="1"/>
    <cellStyle name="Hipervínculo visitado" xfId="5749" builtinId="9" hidden="1"/>
    <cellStyle name="Hipervínculo visitado" xfId="5751" builtinId="9" hidden="1"/>
    <cellStyle name="Hipervínculo visitado" xfId="5753" builtinId="9" hidden="1"/>
    <cellStyle name="Hipervínculo visitado" xfId="5755" builtinId="9" hidden="1"/>
    <cellStyle name="Hipervínculo visitado" xfId="5757" builtinId="9" hidden="1"/>
    <cellStyle name="Hipervínculo visitado" xfId="5759" builtinId="9" hidden="1"/>
    <cellStyle name="Hipervínculo visitado" xfId="5761" builtinId="9" hidden="1"/>
    <cellStyle name="Hipervínculo visitado" xfId="5763" builtinId="9" hidden="1"/>
    <cellStyle name="Hipervínculo visitado" xfId="5765" builtinId="9" hidden="1"/>
    <cellStyle name="Hipervínculo visitado" xfId="5767" builtinId="9" hidden="1"/>
    <cellStyle name="Hipervínculo visitado" xfId="5769" builtinId="9" hidden="1"/>
    <cellStyle name="Hipervínculo visitado" xfId="5771" builtinId="9" hidden="1"/>
    <cellStyle name="Hipervínculo visitado" xfId="5773" builtinId="9" hidden="1"/>
    <cellStyle name="Hipervínculo visitado" xfId="5775" builtinId="9" hidden="1"/>
    <cellStyle name="Hipervínculo visitado" xfId="5777" builtinId="9" hidden="1"/>
    <cellStyle name="Hipervínculo visitado" xfId="5779" builtinId="9" hidden="1"/>
    <cellStyle name="Hipervínculo visitado" xfId="5781" builtinId="9" hidden="1"/>
    <cellStyle name="Hipervínculo visitado" xfId="5783" builtinId="9" hidden="1"/>
    <cellStyle name="Hipervínculo visitado" xfId="5785" builtinId="9" hidden="1"/>
    <cellStyle name="Hipervínculo visitado" xfId="5787" builtinId="9" hidden="1"/>
    <cellStyle name="Hipervínculo visitado" xfId="5789" builtinId="9" hidden="1"/>
    <cellStyle name="Hipervínculo visitado" xfId="5791" builtinId="9" hidden="1"/>
    <cellStyle name="Hipervínculo visitado" xfId="5793" builtinId="9" hidden="1"/>
    <cellStyle name="Hipervínculo visitado" xfId="5795" builtinId="9" hidden="1"/>
    <cellStyle name="Hipervínculo visitado" xfId="5797" builtinId="9" hidden="1"/>
    <cellStyle name="Hipervínculo visitado" xfId="5799" builtinId="9" hidden="1"/>
    <cellStyle name="Hipervínculo visitado" xfId="5801" builtinId="9" hidden="1"/>
    <cellStyle name="Hipervínculo visitado" xfId="5803" builtinId="9" hidden="1"/>
    <cellStyle name="Hipervínculo visitado" xfId="5805" builtinId="9" hidden="1"/>
    <cellStyle name="Hipervínculo visitado" xfId="5807" builtinId="9" hidden="1"/>
    <cellStyle name="Hipervínculo visitado" xfId="5809" builtinId="9" hidden="1"/>
    <cellStyle name="Hipervínculo visitado" xfId="5811" builtinId="9" hidden="1"/>
    <cellStyle name="Hipervínculo visitado" xfId="5813" builtinId="9" hidden="1"/>
    <cellStyle name="Hipervínculo visitado" xfId="5815" builtinId="9" hidden="1"/>
    <cellStyle name="Hipervínculo visitado" xfId="5817" builtinId="9" hidden="1"/>
    <cellStyle name="Hipervínculo visitado" xfId="5819" builtinId="9" hidden="1"/>
    <cellStyle name="Hipervínculo visitado" xfId="5821" builtinId="9" hidden="1"/>
    <cellStyle name="Hipervínculo visitado" xfId="5823" builtinId="9" hidden="1"/>
    <cellStyle name="Hipervínculo visitado" xfId="5825" builtinId="9" hidden="1"/>
    <cellStyle name="Hipervínculo visitado" xfId="5827" builtinId="9" hidden="1"/>
    <cellStyle name="Hipervínculo visitado" xfId="5829" builtinId="9" hidden="1"/>
    <cellStyle name="Hipervínculo visitado" xfId="5831" builtinId="9" hidden="1"/>
    <cellStyle name="Hipervínculo visitado" xfId="5833" builtinId="9" hidden="1"/>
    <cellStyle name="Hipervínculo visitado" xfId="5835" builtinId="9" hidden="1"/>
    <cellStyle name="Hipervínculo visitado" xfId="5837" builtinId="9" hidden="1"/>
    <cellStyle name="Hipervínculo visitado" xfId="5839" builtinId="9" hidden="1"/>
    <cellStyle name="Hipervínculo visitado" xfId="5841" builtinId="9" hidden="1"/>
    <cellStyle name="Hipervínculo visitado" xfId="5843" builtinId="9" hidden="1"/>
    <cellStyle name="Hipervínculo visitado" xfId="5845" builtinId="9" hidden="1"/>
    <cellStyle name="Hipervínculo visitado" xfId="5847" builtinId="9" hidden="1"/>
    <cellStyle name="Hipervínculo visitado" xfId="5849" builtinId="9" hidden="1"/>
    <cellStyle name="Hipervínculo visitado" xfId="5851" builtinId="9" hidden="1"/>
    <cellStyle name="Hipervínculo visitado" xfId="5853" builtinId="9" hidden="1"/>
    <cellStyle name="Hipervínculo visitado" xfId="5855" builtinId="9" hidden="1"/>
    <cellStyle name="Hipervínculo visitado" xfId="5857" builtinId="9" hidden="1"/>
    <cellStyle name="Hipervínculo visitado" xfId="5859" builtinId="9" hidden="1"/>
    <cellStyle name="Hipervínculo visitado" xfId="5861" builtinId="9" hidden="1"/>
    <cellStyle name="Hipervínculo visitado" xfId="5863" builtinId="9" hidden="1"/>
    <cellStyle name="Hipervínculo visitado" xfId="5865" builtinId="9" hidden="1"/>
    <cellStyle name="Hipervínculo visitado" xfId="5867" builtinId="9" hidden="1"/>
    <cellStyle name="Hipervínculo visitado" xfId="5869" builtinId="9" hidden="1"/>
    <cellStyle name="Hipervínculo visitado" xfId="5871" builtinId="9" hidden="1"/>
    <cellStyle name="Hipervínculo visitado" xfId="5873" builtinId="9" hidden="1"/>
    <cellStyle name="Hipervínculo visitado" xfId="5875" builtinId="9" hidden="1"/>
    <cellStyle name="Hipervínculo visitado" xfId="5877" builtinId="9" hidden="1"/>
    <cellStyle name="Hipervínculo visitado" xfId="5879" builtinId="9" hidden="1"/>
    <cellStyle name="Hipervínculo visitado" xfId="5881" builtinId="9" hidden="1"/>
    <cellStyle name="Hipervínculo visitado" xfId="5883" builtinId="9" hidden="1"/>
    <cellStyle name="Hipervínculo visitado" xfId="5885" builtinId="9" hidden="1"/>
    <cellStyle name="Hipervínculo visitado" xfId="5887" builtinId="9" hidden="1"/>
    <cellStyle name="Hipervínculo visitado" xfId="5889" builtinId="9" hidden="1"/>
    <cellStyle name="Hipervínculo visitado" xfId="5891" builtinId="9" hidden="1"/>
    <cellStyle name="Hipervínculo visitado" xfId="5893" builtinId="9" hidden="1"/>
    <cellStyle name="Hipervínculo visitado" xfId="5895" builtinId="9" hidden="1"/>
    <cellStyle name="Hipervínculo visitado" xfId="5897" builtinId="9" hidden="1"/>
    <cellStyle name="Hipervínculo visitado" xfId="5899" builtinId="9" hidden="1"/>
    <cellStyle name="Hipervínculo visitado" xfId="5901" builtinId="9" hidden="1"/>
    <cellStyle name="Hipervínculo visitado" xfId="5903" builtinId="9" hidden="1"/>
    <cellStyle name="Hipervínculo visitado" xfId="5905" builtinId="9" hidden="1"/>
    <cellStyle name="Hipervínculo visitado" xfId="5907" builtinId="9" hidden="1"/>
    <cellStyle name="Hipervínculo visitado" xfId="5909" builtinId="9" hidden="1"/>
    <cellStyle name="Hipervínculo visitado" xfId="5911" builtinId="9" hidden="1"/>
    <cellStyle name="Hipervínculo visitado" xfId="5913" builtinId="9" hidden="1"/>
    <cellStyle name="Hipervínculo visitado" xfId="5915" builtinId="9" hidden="1"/>
    <cellStyle name="Hipervínculo visitado" xfId="5917" builtinId="9" hidden="1"/>
    <cellStyle name="Hipervínculo visitado" xfId="5919" builtinId="9" hidden="1"/>
    <cellStyle name="Hipervínculo visitado" xfId="5921" builtinId="9" hidden="1"/>
    <cellStyle name="Hipervínculo visitado" xfId="5923" builtinId="9" hidden="1"/>
    <cellStyle name="Hipervínculo visitado" xfId="5925" builtinId="9" hidden="1"/>
    <cellStyle name="Hipervínculo visitado" xfId="5927" builtinId="9" hidden="1"/>
    <cellStyle name="Hipervínculo visitado" xfId="5929" builtinId="9" hidden="1"/>
    <cellStyle name="Hipervínculo visitado" xfId="5931" builtinId="9" hidden="1"/>
    <cellStyle name="Hipervínculo visitado" xfId="5933" builtinId="9" hidden="1"/>
    <cellStyle name="Hipervínculo visitado" xfId="5935" builtinId="9" hidden="1"/>
    <cellStyle name="Hipervínculo visitado" xfId="5937" builtinId="9" hidden="1"/>
    <cellStyle name="Hipervínculo visitado" xfId="5939" builtinId="9" hidden="1"/>
    <cellStyle name="Hipervínculo visitado" xfId="5941" builtinId="9" hidden="1"/>
    <cellStyle name="Hipervínculo visitado" xfId="5943" builtinId="9" hidden="1"/>
    <cellStyle name="Hipervínculo visitado" xfId="5945" builtinId="9" hidden="1"/>
    <cellStyle name="Hipervínculo visitado" xfId="5947" builtinId="9" hidden="1"/>
    <cellStyle name="Hipervínculo visitado" xfId="5949" builtinId="9" hidden="1"/>
    <cellStyle name="Hipervínculo visitado" xfId="5951" builtinId="9" hidden="1"/>
    <cellStyle name="Hipervínculo visitado" xfId="5953" builtinId="9" hidden="1"/>
    <cellStyle name="Hipervínculo visitado" xfId="5955" builtinId="9" hidden="1"/>
    <cellStyle name="Hipervínculo visitado" xfId="5957" builtinId="9" hidden="1"/>
    <cellStyle name="Hipervínculo visitado" xfId="5959" builtinId="9" hidden="1"/>
    <cellStyle name="Hipervínculo visitado" xfId="5961" builtinId="9" hidden="1"/>
    <cellStyle name="Hipervínculo visitado" xfId="5963" builtinId="9" hidden="1"/>
    <cellStyle name="Hipervínculo visitado" xfId="5965" builtinId="9" hidden="1"/>
    <cellStyle name="Hipervínculo visitado" xfId="5967" builtinId="9" hidden="1"/>
    <cellStyle name="Hipervínculo visitado" xfId="5969" builtinId="9" hidden="1"/>
    <cellStyle name="Hipervínculo visitado" xfId="5971" builtinId="9" hidden="1"/>
    <cellStyle name="Hipervínculo visitado" xfId="5973" builtinId="9" hidden="1"/>
    <cellStyle name="Hipervínculo visitado" xfId="5975" builtinId="9" hidden="1"/>
    <cellStyle name="Hipervínculo visitado" xfId="5977" builtinId="9" hidden="1"/>
    <cellStyle name="Hipervínculo visitado" xfId="5979" builtinId="9" hidden="1"/>
    <cellStyle name="Hipervínculo visitado" xfId="5981" builtinId="9" hidden="1"/>
    <cellStyle name="Hipervínculo visitado" xfId="5983" builtinId="9" hidden="1"/>
    <cellStyle name="Hipervínculo visitado" xfId="5985" builtinId="9" hidden="1"/>
    <cellStyle name="Hipervínculo visitado" xfId="5987" builtinId="9" hidden="1"/>
    <cellStyle name="Hipervínculo visitado" xfId="5989" builtinId="9" hidden="1"/>
    <cellStyle name="Hipervínculo visitado" xfId="5991" builtinId="9" hidden="1"/>
    <cellStyle name="Hipervínculo visitado" xfId="5993" builtinId="9" hidden="1"/>
    <cellStyle name="Hipervínculo visitado" xfId="5995" builtinId="9" hidden="1"/>
    <cellStyle name="Hipervínculo visitado" xfId="5997" builtinId="9" hidden="1"/>
    <cellStyle name="Hipervínculo visitado" xfId="5999" builtinId="9" hidden="1"/>
    <cellStyle name="Hipervínculo visitado" xfId="6001" builtinId="9" hidden="1"/>
    <cellStyle name="Hipervínculo visitado" xfId="6003" builtinId="9" hidden="1"/>
    <cellStyle name="Hipervínculo visitado" xfId="6005" builtinId="9" hidden="1"/>
    <cellStyle name="Hipervínculo visitado" xfId="6007" builtinId="9" hidden="1"/>
    <cellStyle name="Hipervínculo visitado" xfId="6009" builtinId="9" hidden="1"/>
    <cellStyle name="Hipervínculo visitado" xfId="6011" builtinId="9" hidden="1"/>
    <cellStyle name="Hipervínculo visitado" xfId="6013" builtinId="9" hidden="1"/>
    <cellStyle name="Hipervínculo visitado" xfId="6015" builtinId="9" hidden="1"/>
    <cellStyle name="Hipervínculo visitado" xfId="6017" builtinId="9" hidden="1"/>
    <cellStyle name="Hipervínculo visitado" xfId="6019" builtinId="9" hidden="1"/>
    <cellStyle name="Hipervínculo visitado" xfId="6021" builtinId="9" hidden="1"/>
    <cellStyle name="Hipervínculo visitado" xfId="6023" builtinId="9" hidden="1"/>
    <cellStyle name="Hipervínculo visitado" xfId="6025" builtinId="9" hidden="1"/>
    <cellStyle name="Hipervínculo visitado" xfId="6027" builtinId="9" hidden="1"/>
    <cellStyle name="Hipervínculo visitado" xfId="6029" builtinId="9" hidden="1"/>
    <cellStyle name="Hipervínculo visitado" xfId="6031" builtinId="9" hidden="1"/>
    <cellStyle name="Hipervínculo visitado" xfId="6033" builtinId="9" hidden="1"/>
    <cellStyle name="Hipervínculo visitado" xfId="6035" builtinId="9" hidden="1"/>
    <cellStyle name="Hipervínculo visitado" xfId="6037" builtinId="9" hidden="1"/>
    <cellStyle name="Hipervínculo visitado" xfId="6039" builtinId="9" hidden="1"/>
    <cellStyle name="Hipervínculo visitado" xfId="6041" builtinId="9" hidden="1"/>
    <cellStyle name="Hipervínculo visitado" xfId="6043" builtinId="9" hidden="1"/>
    <cellStyle name="Hipervínculo visitado" xfId="6045" builtinId="9" hidden="1"/>
    <cellStyle name="Hipervínculo visitado" xfId="6047" builtinId="9" hidden="1"/>
    <cellStyle name="Hipervínculo visitado" xfId="6049" builtinId="9" hidden="1"/>
    <cellStyle name="Hipervínculo visitado" xfId="6051" builtinId="9" hidden="1"/>
    <cellStyle name="Hipervínculo visitado" xfId="6053" builtinId="9" hidden="1"/>
    <cellStyle name="Hipervínculo visitado" xfId="6055" builtinId="9" hidden="1"/>
    <cellStyle name="Hipervínculo visitado" xfId="6057" builtinId="9" hidden="1"/>
    <cellStyle name="Hipervínculo visitado" xfId="6059" builtinId="9" hidden="1"/>
    <cellStyle name="Hipervínculo visitado" xfId="6061" builtinId="9" hidden="1"/>
    <cellStyle name="Hipervínculo visitado" xfId="6063" builtinId="9" hidden="1"/>
    <cellStyle name="Hipervínculo visitado" xfId="6065" builtinId="9" hidden="1"/>
    <cellStyle name="Hipervínculo visitado" xfId="6067" builtinId="9" hidden="1"/>
    <cellStyle name="Hipervínculo visitado" xfId="6069" builtinId="9" hidden="1"/>
    <cellStyle name="Hipervínculo visitado" xfId="6071" builtinId="9" hidden="1"/>
    <cellStyle name="Hipervínculo visitado" xfId="6073" builtinId="9" hidden="1"/>
    <cellStyle name="Hipervínculo visitado" xfId="6075" builtinId="9" hidden="1"/>
    <cellStyle name="Hipervínculo visitado" xfId="6077" builtinId="9" hidden="1"/>
    <cellStyle name="Hipervínculo visitado" xfId="6079" builtinId="9" hidden="1"/>
    <cellStyle name="Hipervínculo visitado" xfId="6081" builtinId="9" hidden="1"/>
    <cellStyle name="Hipervínculo visitado" xfId="6083" builtinId="9" hidden="1"/>
    <cellStyle name="Hipervínculo visitado" xfId="6085" builtinId="9" hidden="1"/>
    <cellStyle name="Hipervínculo visitado" xfId="6087" builtinId="9" hidden="1"/>
    <cellStyle name="Hipervínculo visitado" xfId="6089" builtinId="9" hidden="1"/>
    <cellStyle name="Hipervínculo visitado" xfId="6091" builtinId="9" hidden="1"/>
    <cellStyle name="Hipervínculo visitado" xfId="6093" builtinId="9" hidden="1"/>
    <cellStyle name="Hipervínculo visitado" xfId="6095" builtinId="9" hidden="1"/>
    <cellStyle name="Hipervínculo visitado" xfId="6097" builtinId="9" hidden="1"/>
    <cellStyle name="Hipervínculo visitado" xfId="6099" builtinId="9" hidden="1"/>
    <cellStyle name="Hipervínculo visitado" xfId="6101" builtinId="9" hidden="1"/>
    <cellStyle name="Hipervínculo visitado" xfId="6103" builtinId="9" hidden="1"/>
    <cellStyle name="Hipervínculo visitado" xfId="6105" builtinId="9" hidden="1"/>
    <cellStyle name="Hipervínculo visitado" xfId="6107" builtinId="9" hidden="1"/>
    <cellStyle name="Hipervínculo visitado" xfId="6109" builtinId="9" hidden="1"/>
    <cellStyle name="Hipervínculo visitado" xfId="6111" builtinId="9" hidden="1"/>
    <cellStyle name="Hipervínculo visitado" xfId="6113" builtinId="9" hidden="1"/>
    <cellStyle name="Hipervínculo visitado" xfId="6115" builtinId="9" hidden="1"/>
    <cellStyle name="Hipervínculo visitado" xfId="6117" builtinId="9" hidden="1"/>
    <cellStyle name="Hipervínculo visitado" xfId="6119" builtinId="9" hidden="1"/>
    <cellStyle name="Hipervínculo visitado" xfId="6121" builtinId="9" hidden="1"/>
    <cellStyle name="Hipervínculo visitado" xfId="6123" builtinId="9" hidden="1"/>
    <cellStyle name="Hipervínculo visitado" xfId="6125" builtinId="9" hidden="1"/>
    <cellStyle name="Hipervínculo visitado" xfId="6127" builtinId="9" hidden="1"/>
    <cellStyle name="Hipervínculo visitado" xfId="6129" builtinId="9" hidden="1"/>
    <cellStyle name="Hipervínculo visitado" xfId="6131" builtinId="9" hidden="1"/>
    <cellStyle name="Hipervínculo visitado" xfId="6133" builtinId="9" hidden="1"/>
    <cellStyle name="Hipervínculo visitado" xfId="6135" builtinId="9" hidden="1"/>
    <cellStyle name="Hipervínculo visitado" xfId="6137" builtinId="9" hidden="1"/>
    <cellStyle name="Hipervínculo visitado" xfId="6139" builtinId="9" hidden="1"/>
    <cellStyle name="Hipervínculo visitado" xfId="6141" builtinId="9" hidden="1"/>
    <cellStyle name="Hipervínculo visitado" xfId="6143" builtinId="9" hidden="1"/>
    <cellStyle name="Hipervínculo visitado" xfId="6145" builtinId="9" hidden="1"/>
    <cellStyle name="Hipervínculo visitado" xfId="6147" builtinId="9" hidden="1"/>
    <cellStyle name="Hipervínculo visitado" xfId="6149" builtinId="9" hidden="1"/>
    <cellStyle name="Hipervínculo visitado" xfId="6151" builtinId="9" hidden="1"/>
    <cellStyle name="Hipervínculo visitado" xfId="6153" builtinId="9" hidden="1"/>
    <cellStyle name="Hipervínculo visitado" xfId="6155" builtinId="9" hidden="1"/>
    <cellStyle name="Hipervínculo visitado" xfId="6157" builtinId="9" hidden="1"/>
    <cellStyle name="Hipervínculo visitado" xfId="6159" builtinId="9" hidden="1"/>
    <cellStyle name="Hipervínculo visitado" xfId="6161" builtinId="9" hidden="1"/>
    <cellStyle name="Hipervínculo visitado" xfId="6163" builtinId="9" hidden="1"/>
    <cellStyle name="Hipervínculo visitado" xfId="6165" builtinId="9" hidden="1"/>
    <cellStyle name="Hipervínculo visitado" xfId="6167" builtinId="9" hidden="1"/>
    <cellStyle name="Hipervínculo visitado" xfId="6169" builtinId="9" hidden="1"/>
    <cellStyle name="Hipervínculo visitado" xfId="6171" builtinId="9" hidden="1"/>
    <cellStyle name="Hipervínculo visitado" xfId="6173" builtinId="9" hidden="1"/>
    <cellStyle name="Hipervínculo visitado" xfId="6175" builtinId="9" hidden="1"/>
    <cellStyle name="Hipervínculo visitado" xfId="6177" builtinId="9" hidden="1"/>
    <cellStyle name="Hipervínculo visitado" xfId="6179" builtinId="9" hidden="1"/>
    <cellStyle name="Hipervínculo visitado" xfId="6181" builtinId="9" hidden="1"/>
    <cellStyle name="Hipervínculo visitado" xfId="6183" builtinId="9" hidden="1"/>
    <cellStyle name="Hipervínculo visitado" xfId="6185" builtinId="9" hidden="1"/>
    <cellStyle name="Hipervínculo visitado" xfId="6187" builtinId="9" hidden="1"/>
    <cellStyle name="Hipervínculo visitado" xfId="6189" builtinId="9" hidden="1"/>
    <cellStyle name="Hipervínculo visitado" xfId="6191" builtinId="9" hidden="1"/>
    <cellStyle name="Hipervínculo visitado" xfId="6193" builtinId="9" hidden="1"/>
    <cellStyle name="Hipervínculo visitado" xfId="6195" builtinId="9" hidden="1"/>
    <cellStyle name="Hipervínculo visitado" xfId="6197" builtinId="9" hidden="1"/>
    <cellStyle name="Hipervínculo visitado" xfId="6199" builtinId="9" hidden="1"/>
    <cellStyle name="Hipervínculo visitado" xfId="6201" builtinId="9" hidden="1"/>
    <cellStyle name="Hipervínculo visitado" xfId="6203" builtinId="9" hidden="1"/>
    <cellStyle name="Hipervínculo visitado" xfId="6205" builtinId="9" hidden="1"/>
    <cellStyle name="Hipervínculo visitado" xfId="6207" builtinId="9" hidden="1"/>
    <cellStyle name="Hipervínculo visitado" xfId="6209" builtinId="9" hidden="1"/>
    <cellStyle name="Hipervínculo visitado" xfId="6211" builtinId="9" hidden="1"/>
    <cellStyle name="Hipervínculo visitado" xfId="6213" builtinId="9" hidden="1"/>
    <cellStyle name="Hipervínculo visitado" xfId="6215" builtinId="9" hidden="1"/>
    <cellStyle name="Hipervínculo visitado" xfId="6217" builtinId="9" hidden="1"/>
    <cellStyle name="Hipervínculo visitado" xfId="6219" builtinId="9" hidden="1"/>
    <cellStyle name="Hipervínculo visitado" xfId="6221" builtinId="9" hidden="1"/>
    <cellStyle name="Hipervínculo visitado" xfId="6223" builtinId="9" hidden="1"/>
    <cellStyle name="Hipervínculo visitado" xfId="6225" builtinId="9" hidden="1"/>
    <cellStyle name="Hipervínculo visitado" xfId="6227" builtinId="9" hidden="1"/>
    <cellStyle name="Hipervínculo visitado" xfId="6229" builtinId="9" hidden="1"/>
    <cellStyle name="Hipervínculo visitado" xfId="6231" builtinId="9" hidden="1"/>
    <cellStyle name="Hipervínculo visitado" xfId="6233" builtinId="9" hidden="1"/>
    <cellStyle name="Hipervínculo visitado" xfId="6235" builtinId="9" hidden="1"/>
    <cellStyle name="Hipervínculo visitado" xfId="6237" builtinId="9" hidden="1"/>
    <cellStyle name="Hipervínculo visitado" xfId="6239" builtinId="9" hidden="1"/>
    <cellStyle name="Hipervínculo visitado" xfId="6241" builtinId="9" hidden="1"/>
    <cellStyle name="Hipervínculo visitado" xfId="6243" builtinId="9" hidden="1"/>
    <cellStyle name="Hipervínculo visitado" xfId="6245" builtinId="9" hidden="1"/>
    <cellStyle name="Hipervínculo visitado" xfId="6247" builtinId="9" hidden="1"/>
    <cellStyle name="Hipervínculo visitado" xfId="6249" builtinId="9" hidden="1"/>
    <cellStyle name="Hipervínculo visitado" xfId="6251" builtinId="9" hidden="1"/>
    <cellStyle name="Hipervínculo visitado" xfId="6253" builtinId="9" hidden="1"/>
    <cellStyle name="Hipervínculo visitado" xfId="6255" builtinId="9" hidden="1"/>
    <cellStyle name="Hipervínculo visitado" xfId="6257" builtinId="9" hidden="1"/>
    <cellStyle name="Hipervínculo visitado" xfId="6259" builtinId="9" hidden="1"/>
    <cellStyle name="Hipervínculo visitado" xfId="6261" builtinId="9" hidden="1"/>
    <cellStyle name="Hipervínculo visitado" xfId="6263" builtinId="9" hidden="1"/>
    <cellStyle name="Hipervínculo visitado" xfId="6265" builtinId="9" hidden="1"/>
    <cellStyle name="Hipervínculo visitado" xfId="6267" builtinId="9" hidden="1"/>
    <cellStyle name="Hipervínculo visitado" xfId="6269" builtinId="9" hidden="1"/>
    <cellStyle name="Hipervínculo visitado" xfId="6271" builtinId="9" hidden="1"/>
    <cellStyle name="Hipervínculo visitado" xfId="6273" builtinId="9" hidden="1"/>
    <cellStyle name="Hipervínculo visitado" xfId="6275" builtinId="9" hidden="1"/>
    <cellStyle name="Hipervínculo visitado" xfId="6277" builtinId="9" hidden="1"/>
    <cellStyle name="Hipervínculo visitado" xfId="6279" builtinId="9" hidden="1"/>
    <cellStyle name="Hipervínculo visitado" xfId="6281" builtinId="9" hidden="1"/>
    <cellStyle name="Hipervínculo visitado" xfId="6283" builtinId="9" hidden="1"/>
    <cellStyle name="Hipervínculo visitado" xfId="6285" builtinId="9" hidden="1"/>
    <cellStyle name="Hipervínculo visitado" xfId="6287" builtinId="9" hidden="1"/>
    <cellStyle name="Hipervínculo visitado" xfId="6289" builtinId="9" hidden="1"/>
    <cellStyle name="Hipervínculo visitado" xfId="6291" builtinId="9" hidden="1"/>
    <cellStyle name="Hipervínculo visitado" xfId="6293" builtinId="9" hidden="1"/>
    <cellStyle name="Hipervínculo visitado" xfId="6295" builtinId="9" hidden="1"/>
    <cellStyle name="Hipervínculo visitado" xfId="6297" builtinId="9" hidden="1"/>
    <cellStyle name="Hipervínculo visitado" xfId="6299" builtinId="9" hidden="1"/>
    <cellStyle name="Hipervínculo visitado" xfId="6301" builtinId="9" hidden="1"/>
    <cellStyle name="Hipervínculo visitado" xfId="6303" builtinId="9" hidden="1"/>
    <cellStyle name="Hipervínculo visitado" xfId="6305" builtinId="9" hidden="1"/>
    <cellStyle name="Hipervínculo visitado" xfId="6307" builtinId="9" hidden="1"/>
    <cellStyle name="Hipervínculo visitado" xfId="6309" builtinId="9" hidden="1"/>
    <cellStyle name="Hipervínculo visitado" xfId="6311" builtinId="9" hidden="1"/>
    <cellStyle name="Hipervínculo visitado" xfId="6313" builtinId="9" hidden="1"/>
    <cellStyle name="Hipervínculo visitado" xfId="6315" builtinId="9" hidden="1"/>
    <cellStyle name="Hipervínculo visitado" xfId="6317" builtinId="9" hidden="1"/>
    <cellStyle name="Hipervínculo visitado" xfId="6319" builtinId="9" hidden="1"/>
    <cellStyle name="Hipervínculo visitado" xfId="6321" builtinId="9" hidden="1"/>
    <cellStyle name="Hipervínculo visitado" xfId="6323" builtinId="9" hidden="1"/>
    <cellStyle name="Hipervínculo visitado" xfId="6325" builtinId="9" hidden="1"/>
    <cellStyle name="Hipervínculo visitado" xfId="6327" builtinId="9" hidden="1"/>
    <cellStyle name="Hipervínculo visitado" xfId="6329" builtinId="9" hidden="1"/>
    <cellStyle name="Hipervínculo visitado" xfId="6331" builtinId="9" hidden="1"/>
    <cellStyle name="Hipervínculo visitado" xfId="6333" builtinId="9" hidden="1"/>
    <cellStyle name="Hipervínculo visitado" xfId="6335" builtinId="9" hidden="1"/>
    <cellStyle name="Hipervínculo visitado" xfId="6337" builtinId="9" hidden="1"/>
    <cellStyle name="Hipervínculo visitado" xfId="6339" builtinId="9" hidden="1"/>
    <cellStyle name="Hipervínculo visitado" xfId="6341" builtinId="9" hidden="1"/>
    <cellStyle name="Hipervínculo visitado" xfId="6343" builtinId="9" hidden="1"/>
    <cellStyle name="Hipervínculo visitado" xfId="6345" builtinId="9" hidden="1"/>
    <cellStyle name="Hipervínculo visitado" xfId="6347" builtinId="9" hidden="1"/>
    <cellStyle name="Hipervínculo visitado" xfId="6349" builtinId="9" hidden="1"/>
    <cellStyle name="Hipervínculo visitado" xfId="6351" builtinId="9" hidden="1"/>
    <cellStyle name="Hipervínculo visitado" xfId="6353" builtinId="9" hidden="1"/>
    <cellStyle name="Hipervínculo visitado" xfId="6355" builtinId="9" hidden="1"/>
    <cellStyle name="Hipervínculo visitado" xfId="6357" builtinId="9" hidden="1"/>
    <cellStyle name="Hipervínculo visitado 10" xfId="2131"/>
    <cellStyle name="Hipervínculo visitado 100" xfId="2132"/>
    <cellStyle name="Hipervínculo visitado 101" xfId="2133"/>
    <cellStyle name="Hipervínculo visitado 102" xfId="2134"/>
    <cellStyle name="Hipervínculo visitado 103" xfId="2135"/>
    <cellStyle name="Hipervínculo visitado 104" xfId="2136"/>
    <cellStyle name="Hipervínculo visitado 105" xfId="2137"/>
    <cellStyle name="Hipervínculo visitado 106" xfId="2138"/>
    <cellStyle name="Hipervínculo visitado 107" xfId="2139"/>
    <cellStyle name="Hipervínculo visitado 108" xfId="2140"/>
    <cellStyle name="Hipervínculo visitado 109" xfId="2141"/>
    <cellStyle name="Hipervínculo visitado 11" xfId="2142"/>
    <cellStyle name="Hipervínculo visitado 110" xfId="2143"/>
    <cellStyle name="Hipervínculo visitado 111" xfId="2144"/>
    <cellStyle name="Hipervínculo visitado 112" xfId="2145"/>
    <cellStyle name="Hipervínculo visitado 113" xfId="2146"/>
    <cellStyle name="Hipervínculo visitado 114" xfId="2147"/>
    <cellStyle name="Hipervínculo visitado 115" xfId="2148"/>
    <cellStyle name="Hipervínculo visitado 116" xfId="2149"/>
    <cellStyle name="Hipervínculo visitado 117" xfId="2150"/>
    <cellStyle name="Hipervínculo visitado 118" xfId="2151"/>
    <cellStyle name="Hipervínculo visitado 119" xfId="2152"/>
    <cellStyle name="Hipervínculo visitado 12" xfId="2153"/>
    <cellStyle name="Hipervínculo visitado 120" xfId="2154"/>
    <cellStyle name="Hipervínculo visitado 121" xfId="2155"/>
    <cellStyle name="Hipervínculo visitado 122" xfId="2156"/>
    <cellStyle name="Hipervínculo visitado 123" xfId="2157"/>
    <cellStyle name="Hipervínculo visitado 124" xfId="2158"/>
    <cellStyle name="Hipervínculo visitado 125" xfId="2159"/>
    <cellStyle name="Hipervínculo visitado 126" xfId="2160"/>
    <cellStyle name="Hipervínculo visitado 127" xfId="2161"/>
    <cellStyle name="Hipervínculo visitado 128" xfId="2162"/>
    <cellStyle name="Hipervínculo visitado 129" xfId="2163"/>
    <cellStyle name="Hipervínculo visitado 13" xfId="2164"/>
    <cellStyle name="Hipervínculo visitado 130" xfId="2165"/>
    <cellStyle name="Hipervínculo visitado 131" xfId="2166"/>
    <cellStyle name="Hipervínculo visitado 132" xfId="2167"/>
    <cellStyle name="Hipervínculo visitado 133" xfId="2168"/>
    <cellStyle name="Hipervínculo visitado 134" xfId="2169"/>
    <cellStyle name="Hipervínculo visitado 135" xfId="2170"/>
    <cellStyle name="Hipervínculo visitado 136" xfId="2171"/>
    <cellStyle name="Hipervínculo visitado 137" xfId="2172"/>
    <cellStyle name="Hipervínculo visitado 138" xfId="2173"/>
    <cellStyle name="Hipervínculo visitado 139" xfId="2174"/>
    <cellStyle name="Hipervínculo visitado 14" xfId="2175"/>
    <cellStyle name="Hipervínculo visitado 140" xfId="2176"/>
    <cellStyle name="Hipervínculo visitado 141" xfId="2177"/>
    <cellStyle name="Hipervínculo visitado 142" xfId="2178"/>
    <cellStyle name="Hipervínculo visitado 143" xfId="2179"/>
    <cellStyle name="Hipervínculo visitado 144" xfId="2180"/>
    <cellStyle name="Hipervínculo visitado 145" xfId="2181"/>
    <cellStyle name="Hipervínculo visitado 146" xfId="2182"/>
    <cellStyle name="Hipervínculo visitado 147" xfId="2183"/>
    <cellStyle name="Hipervínculo visitado 148" xfId="2184"/>
    <cellStyle name="Hipervínculo visitado 149" xfId="2185"/>
    <cellStyle name="Hipervínculo visitado 15" xfId="2186"/>
    <cellStyle name="Hipervínculo visitado 150" xfId="2187"/>
    <cellStyle name="Hipervínculo visitado 151" xfId="2188"/>
    <cellStyle name="Hipervínculo visitado 152" xfId="2189"/>
    <cellStyle name="Hipervínculo visitado 153" xfId="2190"/>
    <cellStyle name="Hipervínculo visitado 154" xfId="2191"/>
    <cellStyle name="Hipervínculo visitado 155" xfId="2192"/>
    <cellStyle name="Hipervínculo visitado 156" xfId="2193"/>
    <cellStyle name="Hipervínculo visitado 157" xfId="2194"/>
    <cellStyle name="Hipervínculo visitado 158" xfId="2195"/>
    <cellStyle name="Hipervínculo visitado 159" xfId="2196"/>
    <cellStyle name="Hipervínculo visitado 16" xfId="2197"/>
    <cellStyle name="Hipervínculo visitado 160" xfId="2198"/>
    <cellStyle name="Hipervínculo visitado 161" xfId="2199"/>
    <cellStyle name="Hipervínculo visitado 162" xfId="2200"/>
    <cellStyle name="Hipervínculo visitado 163" xfId="2201"/>
    <cellStyle name="Hipervínculo visitado 164" xfId="2202"/>
    <cellStyle name="Hipervínculo visitado 165" xfId="2203"/>
    <cellStyle name="Hipervínculo visitado 166" xfId="2204"/>
    <cellStyle name="Hipervínculo visitado 167" xfId="2205"/>
    <cellStyle name="Hipervínculo visitado 168" xfId="2206"/>
    <cellStyle name="Hipervínculo visitado 169" xfId="2207"/>
    <cellStyle name="Hipervínculo visitado 17" xfId="2208"/>
    <cellStyle name="Hipervínculo visitado 170" xfId="2209"/>
    <cellStyle name="Hipervínculo visitado 171" xfId="2210"/>
    <cellStyle name="Hipervínculo visitado 172" xfId="2211"/>
    <cellStyle name="Hipervínculo visitado 173" xfId="2212"/>
    <cellStyle name="Hipervínculo visitado 174" xfId="2213"/>
    <cellStyle name="Hipervínculo visitado 175" xfId="2214"/>
    <cellStyle name="Hipervínculo visitado 176" xfId="2215"/>
    <cellStyle name="Hipervínculo visitado 177" xfId="2216"/>
    <cellStyle name="Hipervínculo visitado 178" xfId="2217"/>
    <cellStyle name="Hipervínculo visitado 179" xfId="2218"/>
    <cellStyle name="Hipervínculo visitado 18" xfId="2219"/>
    <cellStyle name="Hipervínculo visitado 180" xfId="2220"/>
    <cellStyle name="Hipervínculo visitado 181" xfId="2221"/>
    <cellStyle name="Hipervínculo visitado 182" xfId="2222"/>
    <cellStyle name="Hipervínculo visitado 183" xfId="2223"/>
    <cellStyle name="Hipervínculo visitado 184" xfId="2224"/>
    <cellStyle name="Hipervínculo visitado 185" xfId="2225"/>
    <cellStyle name="Hipervínculo visitado 186" xfId="2226"/>
    <cellStyle name="Hipervínculo visitado 187" xfId="2227"/>
    <cellStyle name="Hipervínculo visitado 188" xfId="2228"/>
    <cellStyle name="Hipervínculo visitado 189" xfId="2229"/>
    <cellStyle name="Hipervínculo visitado 19" xfId="2230"/>
    <cellStyle name="Hipervínculo visitado 190" xfId="2231"/>
    <cellStyle name="Hipervínculo visitado 191" xfId="2232"/>
    <cellStyle name="Hipervínculo visitado 192" xfId="2233"/>
    <cellStyle name="Hipervínculo visitado 193" xfId="2234"/>
    <cellStyle name="Hipervínculo visitado 194" xfId="2235"/>
    <cellStyle name="Hipervínculo visitado 195" xfId="2236"/>
    <cellStyle name="Hipervínculo visitado 196" xfId="2237"/>
    <cellStyle name="Hipervínculo visitado 197" xfId="2238"/>
    <cellStyle name="Hipervínculo visitado 198" xfId="2239"/>
    <cellStyle name="Hipervínculo visitado 199" xfId="2240"/>
    <cellStyle name="Hipervínculo visitado 2" xfId="2241"/>
    <cellStyle name="Hipervínculo visitado 20" xfId="2242"/>
    <cellStyle name="Hipervínculo visitado 200" xfId="2243"/>
    <cellStyle name="Hipervínculo visitado 201" xfId="2244"/>
    <cellStyle name="Hipervínculo visitado 202" xfId="2245"/>
    <cellStyle name="Hipervínculo visitado 203" xfId="2246"/>
    <cellStyle name="Hipervínculo visitado 204" xfId="2247"/>
    <cellStyle name="Hipervínculo visitado 205" xfId="2248"/>
    <cellStyle name="Hipervínculo visitado 206" xfId="2249"/>
    <cellStyle name="Hipervínculo visitado 207" xfId="2250"/>
    <cellStyle name="Hipervínculo visitado 208" xfId="2251"/>
    <cellStyle name="Hipervínculo visitado 209" xfId="2252"/>
    <cellStyle name="Hipervínculo visitado 21" xfId="2253"/>
    <cellStyle name="Hipervínculo visitado 210" xfId="2254"/>
    <cellStyle name="Hipervínculo visitado 211" xfId="2255"/>
    <cellStyle name="Hipervínculo visitado 212" xfId="2256"/>
    <cellStyle name="Hipervínculo visitado 213" xfId="2257"/>
    <cellStyle name="Hipervínculo visitado 214" xfId="2258"/>
    <cellStyle name="Hipervínculo visitado 215" xfId="2259"/>
    <cellStyle name="Hipervínculo visitado 216" xfId="2260"/>
    <cellStyle name="Hipervínculo visitado 217" xfId="2261"/>
    <cellStyle name="Hipervínculo visitado 218" xfId="2262"/>
    <cellStyle name="Hipervínculo visitado 219" xfId="2263"/>
    <cellStyle name="Hipervínculo visitado 22" xfId="2264"/>
    <cellStyle name="Hipervínculo visitado 220" xfId="2265"/>
    <cellStyle name="Hipervínculo visitado 221" xfId="2266"/>
    <cellStyle name="Hipervínculo visitado 222" xfId="2267"/>
    <cellStyle name="Hipervínculo visitado 223" xfId="2268"/>
    <cellStyle name="Hipervínculo visitado 224" xfId="2269"/>
    <cellStyle name="Hipervínculo visitado 225" xfId="2270"/>
    <cellStyle name="Hipervínculo visitado 226" xfId="2271"/>
    <cellStyle name="Hipervínculo visitado 227" xfId="2272"/>
    <cellStyle name="Hipervínculo visitado 228" xfId="2273"/>
    <cellStyle name="Hipervínculo visitado 229" xfId="2274"/>
    <cellStyle name="Hipervínculo visitado 23" xfId="2275"/>
    <cellStyle name="Hipervínculo visitado 230" xfId="2276"/>
    <cellStyle name="Hipervínculo visitado 231" xfId="2277"/>
    <cellStyle name="Hipervínculo visitado 232" xfId="2278"/>
    <cellStyle name="Hipervínculo visitado 233" xfId="2279"/>
    <cellStyle name="Hipervínculo visitado 234" xfId="2280"/>
    <cellStyle name="Hipervínculo visitado 235" xfId="2281"/>
    <cellStyle name="Hipervínculo visitado 236" xfId="2282"/>
    <cellStyle name="Hipervínculo visitado 237" xfId="2283"/>
    <cellStyle name="Hipervínculo visitado 238" xfId="2284"/>
    <cellStyle name="Hipervínculo visitado 239" xfId="2285"/>
    <cellStyle name="Hipervínculo visitado 24" xfId="2286"/>
    <cellStyle name="Hipervínculo visitado 240" xfId="2287"/>
    <cellStyle name="Hipervínculo visitado 241" xfId="2288"/>
    <cellStyle name="Hipervínculo visitado 242" xfId="2289"/>
    <cellStyle name="Hipervínculo visitado 243" xfId="2290"/>
    <cellStyle name="Hipervínculo visitado 244" xfId="2291"/>
    <cellStyle name="Hipervínculo visitado 245" xfId="2292"/>
    <cellStyle name="Hipervínculo visitado 246" xfId="2293"/>
    <cellStyle name="Hipervínculo visitado 247" xfId="2294"/>
    <cellStyle name="Hipervínculo visitado 248" xfId="2295"/>
    <cellStyle name="Hipervínculo visitado 249" xfId="2296"/>
    <cellStyle name="Hipervínculo visitado 25" xfId="2297"/>
    <cellStyle name="Hipervínculo visitado 250" xfId="2298"/>
    <cellStyle name="Hipervínculo visitado 251" xfId="2299"/>
    <cellStyle name="Hipervínculo visitado 252" xfId="2300"/>
    <cellStyle name="Hipervínculo visitado 253" xfId="2301"/>
    <cellStyle name="Hipervínculo visitado 254" xfId="2302"/>
    <cellStyle name="Hipervínculo visitado 255" xfId="2303"/>
    <cellStyle name="Hipervínculo visitado 256" xfId="2304"/>
    <cellStyle name="Hipervínculo visitado 257" xfId="2305"/>
    <cellStyle name="Hipervínculo visitado 258" xfId="2306"/>
    <cellStyle name="Hipervínculo visitado 259" xfId="2307"/>
    <cellStyle name="Hipervínculo visitado 26" xfId="2308"/>
    <cellStyle name="Hipervínculo visitado 260" xfId="2309"/>
    <cellStyle name="Hipervínculo visitado 261" xfId="2310"/>
    <cellStyle name="Hipervínculo visitado 262" xfId="2311"/>
    <cellStyle name="Hipervínculo visitado 263" xfId="2312"/>
    <cellStyle name="Hipervínculo visitado 264" xfId="2313"/>
    <cellStyle name="Hipervínculo visitado 265" xfId="2314"/>
    <cellStyle name="Hipervínculo visitado 266" xfId="2315"/>
    <cellStyle name="Hipervínculo visitado 267" xfId="2316"/>
    <cellStyle name="Hipervínculo visitado 268" xfId="2317"/>
    <cellStyle name="Hipervínculo visitado 269" xfId="2318"/>
    <cellStyle name="Hipervínculo visitado 27" xfId="2319"/>
    <cellStyle name="Hipervínculo visitado 270" xfId="2320"/>
    <cellStyle name="Hipervínculo visitado 271" xfId="2321"/>
    <cellStyle name="Hipervínculo visitado 272" xfId="2322"/>
    <cellStyle name="Hipervínculo visitado 273" xfId="2323"/>
    <cellStyle name="Hipervínculo visitado 274" xfId="2324"/>
    <cellStyle name="Hipervínculo visitado 275" xfId="2325"/>
    <cellStyle name="Hipervínculo visitado 276" xfId="2326"/>
    <cellStyle name="Hipervínculo visitado 277" xfId="2327"/>
    <cellStyle name="Hipervínculo visitado 278" xfId="2328"/>
    <cellStyle name="Hipervínculo visitado 279" xfId="2329"/>
    <cellStyle name="Hipervínculo visitado 28" xfId="2330"/>
    <cellStyle name="Hipervínculo visitado 280" xfId="2331"/>
    <cellStyle name="Hipervínculo visitado 281" xfId="2332"/>
    <cellStyle name="Hipervínculo visitado 282" xfId="2333"/>
    <cellStyle name="Hipervínculo visitado 283" xfId="2334"/>
    <cellStyle name="Hipervínculo visitado 284" xfId="2335"/>
    <cellStyle name="Hipervínculo visitado 285" xfId="2336"/>
    <cellStyle name="Hipervínculo visitado 286" xfId="2337"/>
    <cellStyle name="Hipervínculo visitado 287" xfId="2338"/>
    <cellStyle name="Hipervínculo visitado 288" xfId="2339"/>
    <cellStyle name="Hipervínculo visitado 289" xfId="2340"/>
    <cellStyle name="Hipervínculo visitado 29" xfId="2341"/>
    <cellStyle name="Hipervínculo visitado 290" xfId="2342"/>
    <cellStyle name="Hipervínculo visitado 291" xfId="2343"/>
    <cellStyle name="Hipervínculo visitado 292" xfId="2344"/>
    <cellStyle name="Hipervínculo visitado 293" xfId="2345"/>
    <cellStyle name="Hipervínculo visitado 294" xfId="2346"/>
    <cellStyle name="Hipervínculo visitado 295" xfId="2347"/>
    <cellStyle name="Hipervínculo visitado 296" xfId="2348"/>
    <cellStyle name="Hipervínculo visitado 297" xfId="2349"/>
    <cellStyle name="Hipervínculo visitado 298" xfId="2350"/>
    <cellStyle name="Hipervínculo visitado 299" xfId="2351"/>
    <cellStyle name="Hipervínculo visitado 3" xfId="2352"/>
    <cellStyle name="Hipervínculo visitado 30" xfId="2353"/>
    <cellStyle name="Hipervínculo visitado 300" xfId="2354"/>
    <cellStyle name="Hipervínculo visitado 301" xfId="2355"/>
    <cellStyle name="Hipervínculo visitado 302" xfId="2356"/>
    <cellStyle name="Hipervínculo visitado 303" xfId="2357"/>
    <cellStyle name="Hipervínculo visitado 304" xfId="2358"/>
    <cellStyle name="Hipervínculo visitado 305" xfId="2359"/>
    <cellStyle name="Hipervínculo visitado 306" xfId="2360"/>
    <cellStyle name="Hipervínculo visitado 307" xfId="2361"/>
    <cellStyle name="Hipervínculo visitado 308" xfId="2362"/>
    <cellStyle name="Hipervínculo visitado 309" xfId="2363"/>
    <cellStyle name="Hipervínculo visitado 31" xfId="2364"/>
    <cellStyle name="Hipervínculo visitado 310" xfId="2365"/>
    <cellStyle name="Hipervínculo visitado 311" xfId="2366"/>
    <cellStyle name="Hipervínculo visitado 312" xfId="2367"/>
    <cellStyle name="Hipervínculo visitado 313" xfId="2368"/>
    <cellStyle name="Hipervínculo visitado 314" xfId="2369"/>
    <cellStyle name="Hipervínculo visitado 315" xfId="2370"/>
    <cellStyle name="Hipervínculo visitado 316" xfId="2371"/>
    <cellStyle name="Hipervínculo visitado 317" xfId="2372"/>
    <cellStyle name="Hipervínculo visitado 318" xfId="2373"/>
    <cellStyle name="Hipervínculo visitado 319" xfId="2374"/>
    <cellStyle name="Hipervínculo visitado 32" xfId="2375"/>
    <cellStyle name="Hipervínculo visitado 320" xfId="2376"/>
    <cellStyle name="Hipervínculo visitado 321" xfId="2377"/>
    <cellStyle name="Hipervínculo visitado 322" xfId="2378"/>
    <cellStyle name="Hipervínculo visitado 323" xfId="2379"/>
    <cellStyle name="Hipervínculo visitado 324" xfId="2380"/>
    <cellStyle name="Hipervínculo visitado 325" xfId="2381"/>
    <cellStyle name="Hipervínculo visitado 326" xfId="2382"/>
    <cellStyle name="Hipervínculo visitado 327" xfId="2383"/>
    <cellStyle name="Hipervínculo visitado 328" xfId="2384"/>
    <cellStyle name="Hipervínculo visitado 329" xfId="2385"/>
    <cellStyle name="Hipervínculo visitado 33" xfId="2386"/>
    <cellStyle name="Hipervínculo visitado 330" xfId="2387"/>
    <cellStyle name="Hipervínculo visitado 331" xfId="2388"/>
    <cellStyle name="Hipervínculo visitado 332" xfId="2389"/>
    <cellStyle name="Hipervínculo visitado 333" xfId="2390"/>
    <cellStyle name="Hipervínculo visitado 334" xfId="2391"/>
    <cellStyle name="Hipervínculo visitado 335" xfId="2392"/>
    <cellStyle name="Hipervínculo visitado 336" xfId="2393"/>
    <cellStyle name="Hipervínculo visitado 337" xfId="2394"/>
    <cellStyle name="Hipervínculo visitado 338" xfId="2395"/>
    <cellStyle name="Hipervínculo visitado 339" xfId="2396"/>
    <cellStyle name="Hipervínculo visitado 34" xfId="2397"/>
    <cellStyle name="Hipervínculo visitado 340" xfId="2398"/>
    <cellStyle name="Hipervínculo visitado 341" xfId="2399"/>
    <cellStyle name="Hipervínculo visitado 342" xfId="2400"/>
    <cellStyle name="Hipervínculo visitado 343" xfId="2401"/>
    <cellStyle name="Hipervínculo visitado 344" xfId="2402"/>
    <cellStyle name="Hipervínculo visitado 345" xfId="2403"/>
    <cellStyle name="Hipervínculo visitado 346" xfId="2404"/>
    <cellStyle name="Hipervínculo visitado 347" xfId="2405"/>
    <cellStyle name="Hipervínculo visitado 348" xfId="2406"/>
    <cellStyle name="Hipervínculo visitado 349" xfId="2407"/>
    <cellStyle name="Hipervínculo visitado 35" xfId="2408"/>
    <cellStyle name="Hipervínculo visitado 350" xfId="2409"/>
    <cellStyle name="Hipervínculo visitado 351" xfId="2410"/>
    <cellStyle name="Hipervínculo visitado 352" xfId="2411"/>
    <cellStyle name="Hipervínculo visitado 353" xfId="2412"/>
    <cellStyle name="Hipervínculo visitado 354" xfId="2413"/>
    <cellStyle name="Hipervínculo visitado 355" xfId="2414"/>
    <cellStyle name="Hipervínculo visitado 356" xfId="2415"/>
    <cellStyle name="Hipervínculo visitado 357" xfId="2416"/>
    <cellStyle name="Hipervínculo visitado 358" xfId="2417"/>
    <cellStyle name="Hipervínculo visitado 359" xfId="2418"/>
    <cellStyle name="Hipervínculo visitado 36" xfId="2419"/>
    <cellStyle name="Hipervínculo visitado 360" xfId="2420"/>
    <cellStyle name="Hipervínculo visitado 361" xfId="2421"/>
    <cellStyle name="Hipervínculo visitado 362" xfId="2422"/>
    <cellStyle name="Hipervínculo visitado 363" xfId="2423"/>
    <cellStyle name="Hipervínculo visitado 364" xfId="2424"/>
    <cellStyle name="Hipervínculo visitado 365" xfId="2425"/>
    <cellStyle name="Hipervínculo visitado 366" xfId="2426"/>
    <cellStyle name="Hipervínculo visitado 367" xfId="2427"/>
    <cellStyle name="Hipervínculo visitado 368" xfId="2428"/>
    <cellStyle name="Hipervínculo visitado 369" xfId="2429"/>
    <cellStyle name="Hipervínculo visitado 37" xfId="2430"/>
    <cellStyle name="Hipervínculo visitado 370" xfId="2431"/>
    <cellStyle name="Hipervínculo visitado 371" xfId="2432"/>
    <cellStyle name="Hipervínculo visitado 372" xfId="2433"/>
    <cellStyle name="Hipervínculo visitado 373" xfId="2434"/>
    <cellStyle name="Hipervínculo visitado 374" xfId="2435"/>
    <cellStyle name="Hipervínculo visitado 375" xfId="2436"/>
    <cellStyle name="Hipervínculo visitado 376" xfId="2437"/>
    <cellStyle name="Hipervínculo visitado 377" xfId="2438"/>
    <cellStyle name="Hipervínculo visitado 378" xfId="2439"/>
    <cellStyle name="Hipervínculo visitado 379" xfId="2440"/>
    <cellStyle name="Hipervínculo visitado 38" xfId="2441"/>
    <cellStyle name="Hipervínculo visitado 380" xfId="2442"/>
    <cellStyle name="Hipervínculo visitado 381" xfId="2443"/>
    <cellStyle name="Hipervínculo visitado 382" xfId="2444"/>
    <cellStyle name="Hipervínculo visitado 383" xfId="2445"/>
    <cellStyle name="Hipervínculo visitado 384" xfId="2446"/>
    <cellStyle name="Hipervínculo visitado 385" xfId="2447"/>
    <cellStyle name="Hipervínculo visitado 386" xfId="2448"/>
    <cellStyle name="Hipervínculo visitado 387" xfId="2449"/>
    <cellStyle name="Hipervínculo visitado 388" xfId="2450"/>
    <cellStyle name="Hipervínculo visitado 389" xfId="2451"/>
    <cellStyle name="Hipervínculo visitado 39" xfId="2452"/>
    <cellStyle name="Hipervínculo visitado 390" xfId="2453"/>
    <cellStyle name="Hipervínculo visitado 391" xfId="2454"/>
    <cellStyle name="Hipervínculo visitado 392" xfId="2455"/>
    <cellStyle name="Hipervínculo visitado 393" xfId="2456"/>
    <cellStyle name="Hipervínculo visitado 394" xfId="2457"/>
    <cellStyle name="Hipervínculo visitado 395" xfId="2458"/>
    <cellStyle name="Hipervínculo visitado 396" xfId="2459"/>
    <cellStyle name="Hipervínculo visitado 397" xfId="2460"/>
    <cellStyle name="Hipervínculo visitado 398" xfId="2461"/>
    <cellStyle name="Hipervínculo visitado 399" xfId="2462"/>
    <cellStyle name="Hipervínculo visitado 4" xfId="2463"/>
    <cellStyle name="Hipervínculo visitado 40" xfId="2464"/>
    <cellStyle name="Hipervínculo visitado 400" xfId="2465"/>
    <cellStyle name="Hipervínculo visitado 401" xfId="2466"/>
    <cellStyle name="Hipervínculo visitado 402" xfId="2467"/>
    <cellStyle name="Hipervínculo visitado 403" xfId="2468"/>
    <cellStyle name="Hipervínculo visitado 404" xfId="2469"/>
    <cellStyle name="Hipervínculo visitado 405" xfId="2470"/>
    <cellStyle name="Hipervínculo visitado 406" xfId="2471"/>
    <cellStyle name="Hipervínculo visitado 407" xfId="2472"/>
    <cellStyle name="Hipervínculo visitado 408" xfId="2473"/>
    <cellStyle name="Hipervínculo visitado 409" xfId="2474"/>
    <cellStyle name="Hipervínculo visitado 41" xfId="2475"/>
    <cellStyle name="Hipervínculo visitado 410" xfId="2476"/>
    <cellStyle name="Hipervínculo visitado 411" xfId="2477"/>
    <cellStyle name="Hipervínculo visitado 412" xfId="2478"/>
    <cellStyle name="Hipervínculo visitado 413" xfId="2479"/>
    <cellStyle name="Hipervínculo visitado 414" xfId="2480"/>
    <cellStyle name="Hipervínculo visitado 415" xfId="2481"/>
    <cellStyle name="Hipervínculo visitado 416" xfId="2482"/>
    <cellStyle name="Hipervínculo visitado 417" xfId="2483"/>
    <cellStyle name="Hipervínculo visitado 418" xfId="2484"/>
    <cellStyle name="Hipervínculo visitado 419" xfId="2485"/>
    <cellStyle name="Hipervínculo visitado 42" xfId="2486"/>
    <cellStyle name="Hipervínculo visitado 420" xfId="2487"/>
    <cellStyle name="Hipervínculo visitado 421" xfId="2488"/>
    <cellStyle name="Hipervínculo visitado 422" xfId="2489"/>
    <cellStyle name="Hipervínculo visitado 423" xfId="2490"/>
    <cellStyle name="Hipervínculo visitado 424" xfId="2491"/>
    <cellStyle name="Hipervínculo visitado 425" xfId="2492"/>
    <cellStyle name="Hipervínculo visitado 426" xfId="2493"/>
    <cellStyle name="Hipervínculo visitado 427" xfId="2494"/>
    <cellStyle name="Hipervínculo visitado 428" xfId="2495"/>
    <cellStyle name="Hipervínculo visitado 429" xfId="2496"/>
    <cellStyle name="Hipervínculo visitado 43" xfId="2497"/>
    <cellStyle name="Hipervínculo visitado 430" xfId="2498"/>
    <cellStyle name="Hipervínculo visitado 431" xfId="2499"/>
    <cellStyle name="Hipervínculo visitado 432" xfId="2500"/>
    <cellStyle name="Hipervínculo visitado 433" xfId="2501"/>
    <cellStyle name="Hipervínculo visitado 434" xfId="2502"/>
    <cellStyle name="Hipervínculo visitado 435" xfId="2503"/>
    <cellStyle name="Hipervínculo visitado 436" xfId="2504"/>
    <cellStyle name="Hipervínculo visitado 437" xfId="2505"/>
    <cellStyle name="Hipervínculo visitado 438" xfId="2506"/>
    <cellStyle name="Hipervínculo visitado 439" xfId="2507"/>
    <cellStyle name="Hipervínculo visitado 44" xfId="2508"/>
    <cellStyle name="Hipervínculo visitado 440" xfId="2509"/>
    <cellStyle name="Hipervínculo visitado 441" xfId="2510"/>
    <cellStyle name="Hipervínculo visitado 442" xfId="2511"/>
    <cellStyle name="Hipervínculo visitado 443" xfId="2512"/>
    <cellStyle name="Hipervínculo visitado 444" xfId="2513"/>
    <cellStyle name="Hipervínculo visitado 445" xfId="2514"/>
    <cellStyle name="Hipervínculo visitado 446" xfId="2515"/>
    <cellStyle name="Hipervínculo visitado 447" xfId="2516"/>
    <cellStyle name="Hipervínculo visitado 448" xfId="2517"/>
    <cellStyle name="Hipervínculo visitado 449" xfId="2518"/>
    <cellStyle name="Hipervínculo visitado 45" xfId="2519"/>
    <cellStyle name="Hipervínculo visitado 450" xfId="2520"/>
    <cellStyle name="Hipervínculo visitado 451" xfId="2521"/>
    <cellStyle name="Hipervínculo visitado 452" xfId="2522"/>
    <cellStyle name="Hipervínculo visitado 453" xfId="2523"/>
    <cellStyle name="Hipervínculo visitado 454" xfId="2524"/>
    <cellStyle name="Hipervínculo visitado 455" xfId="2525"/>
    <cellStyle name="Hipervínculo visitado 456" xfId="2526"/>
    <cellStyle name="Hipervínculo visitado 46" xfId="2527"/>
    <cellStyle name="Hipervínculo visitado 47" xfId="2528"/>
    <cellStyle name="Hipervínculo visitado 48" xfId="2529"/>
    <cellStyle name="Hipervínculo visitado 49" xfId="2530"/>
    <cellStyle name="Hipervínculo visitado 5" xfId="2531"/>
    <cellStyle name="Hipervínculo visitado 50" xfId="2532"/>
    <cellStyle name="Hipervínculo visitado 51" xfId="2533"/>
    <cellStyle name="Hipervínculo visitado 52" xfId="2534"/>
    <cellStyle name="Hipervínculo visitado 53" xfId="2535"/>
    <cellStyle name="Hipervínculo visitado 54" xfId="2536"/>
    <cellStyle name="Hipervínculo visitado 55" xfId="2537"/>
    <cellStyle name="Hipervínculo visitado 56" xfId="2538"/>
    <cellStyle name="Hipervínculo visitado 57" xfId="2539"/>
    <cellStyle name="Hipervínculo visitado 58" xfId="2540"/>
    <cellStyle name="Hipervínculo visitado 59" xfId="2541"/>
    <cellStyle name="Hipervínculo visitado 6" xfId="2542"/>
    <cellStyle name="Hipervínculo visitado 60" xfId="2543"/>
    <cellStyle name="Hipervínculo visitado 61" xfId="2544"/>
    <cellStyle name="Hipervínculo visitado 62" xfId="2545"/>
    <cellStyle name="Hipervínculo visitado 63" xfId="2546"/>
    <cellStyle name="Hipervínculo visitado 64" xfId="2547"/>
    <cellStyle name="Hipervínculo visitado 65" xfId="2548"/>
    <cellStyle name="Hipervínculo visitado 66" xfId="2549"/>
    <cellStyle name="Hipervínculo visitado 67" xfId="2550"/>
    <cellStyle name="Hipervínculo visitado 68" xfId="2551"/>
    <cellStyle name="Hipervínculo visitado 69" xfId="2552"/>
    <cellStyle name="Hipervínculo visitado 7" xfId="2553"/>
    <cellStyle name="Hipervínculo visitado 70" xfId="2554"/>
    <cellStyle name="Hipervínculo visitado 71" xfId="2555"/>
    <cellStyle name="Hipervínculo visitado 72" xfId="2556"/>
    <cellStyle name="Hipervínculo visitado 73" xfId="2557"/>
    <cellStyle name="Hipervínculo visitado 74" xfId="2558"/>
    <cellStyle name="Hipervínculo visitado 75" xfId="2559"/>
    <cellStyle name="Hipervínculo visitado 76" xfId="2560"/>
    <cellStyle name="Hipervínculo visitado 77" xfId="2561"/>
    <cellStyle name="Hipervínculo visitado 78" xfId="2562"/>
    <cellStyle name="Hipervínculo visitado 79" xfId="2563"/>
    <cellStyle name="Hipervínculo visitado 8" xfId="2564"/>
    <cellStyle name="Hipervínculo visitado 80" xfId="2565"/>
    <cellStyle name="Hipervínculo visitado 81" xfId="2566"/>
    <cellStyle name="Hipervínculo visitado 82" xfId="2567"/>
    <cellStyle name="Hipervínculo visitado 83" xfId="2568"/>
    <cellStyle name="Hipervínculo visitado 84" xfId="2569"/>
    <cellStyle name="Hipervínculo visitado 85" xfId="2570"/>
    <cellStyle name="Hipervínculo visitado 86" xfId="2571"/>
    <cellStyle name="Hipervínculo visitado 87" xfId="2572"/>
    <cellStyle name="Hipervínculo visitado 88" xfId="2573"/>
    <cellStyle name="Hipervínculo visitado 89" xfId="2574"/>
    <cellStyle name="Hipervínculo visitado 9" xfId="2575"/>
    <cellStyle name="Hipervínculo visitado 90" xfId="2576"/>
    <cellStyle name="Hipervínculo visitado 91" xfId="2577"/>
    <cellStyle name="Hipervínculo visitado 92" xfId="2578"/>
    <cellStyle name="Hipervínculo visitado 93" xfId="2579"/>
    <cellStyle name="Hipervínculo visitado 94" xfId="2580"/>
    <cellStyle name="Hipervínculo visitado 95" xfId="2581"/>
    <cellStyle name="Hipervínculo visitado 96" xfId="2582"/>
    <cellStyle name="Hipervínculo visitado 97" xfId="2583"/>
    <cellStyle name="Hipervínculo visitado 98" xfId="2584"/>
    <cellStyle name="Hipervínculo visitado 99" xfId="2585"/>
    <cellStyle name="Incorrecto" xfId="34" builtinId="27" customBuiltin="1"/>
    <cellStyle name="Millares" xfId="207" builtinId="3"/>
    <cellStyle name="Millares 2" xfId="2586"/>
    <cellStyle name="Millares 2 2" xfId="2587"/>
    <cellStyle name="Millares 3" xfId="2588"/>
    <cellStyle name="Millares 3 2" xfId="2589"/>
    <cellStyle name="Millares 4" xfId="2590"/>
    <cellStyle name="Millares 5" xfId="2591"/>
    <cellStyle name="Millares 6" xfId="3215"/>
    <cellStyle name="Moneda" xfId="18" builtinId="4"/>
    <cellStyle name="Moneda 2" xfId="7"/>
    <cellStyle name="Moneda 3" xfId="2676"/>
    <cellStyle name="Neutral" xfId="35" builtinId="28" customBuiltin="1"/>
    <cellStyle name="Normal" xfId="0" builtinId="0"/>
    <cellStyle name="Normal 2" xfId="1"/>
    <cellStyle name="Normal 2 2" xfId="12"/>
    <cellStyle name="Normal 2 2 2" xfId="2593"/>
    <cellStyle name="Normal 2 2 3" xfId="2594"/>
    <cellStyle name="Normal 2 2 4" xfId="2592"/>
    <cellStyle name="Normal 2 3" xfId="2595"/>
    <cellStyle name="Normal 2 4" xfId="2596"/>
    <cellStyle name="Normal 2 5" xfId="315"/>
    <cellStyle name="Normal 3" xfId="2"/>
    <cellStyle name="Normal 3 2" xfId="382"/>
    <cellStyle name="Normal 3 2 2" xfId="2597"/>
    <cellStyle name="Normal 3 3" xfId="2598"/>
    <cellStyle name="Normal 3 4" xfId="478"/>
    <cellStyle name="Normal 4" xfId="5"/>
    <cellStyle name="Normal 4 2" xfId="2599"/>
    <cellStyle name="Normal 4 3" xfId="2600"/>
    <cellStyle name="Normal 4 4" xfId="272"/>
    <cellStyle name="Normal 5" xfId="6"/>
    <cellStyle name="Normal 5 2" xfId="2601"/>
    <cellStyle name="Normal 6" xfId="13"/>
    <cellStyle name="Normal 6 2" xfId="2602"/>
    <cellStyle name="Normal 7" xfId="270"/>
    <cellStyle name="Nota" xfId="42" builtinId="10" customBuiltin="1"/>
    <cellStyle name="Notas 2" xfId="2603"/>
    <cellStyle name="Percent 2" xfId="14"/>
    <cellStyle name="Percent 2 2" xfId="15"/>
    <cellStyle name="Percent 3" xfId="16"/>
    <cellStyle name="Porcentaje 2" xfId="2604"/>
    <cellStyle name="Porcentaje 3" xfId="2605"/>
    <cellStyle name="Porcentaje 4" xfId="271"/>
    <cellStyle name="Porcentual" xfId="3" builtinId="5"/>
    <cellStyle name="Porcentual 2" xfId="2606"/>
    <cellStyle name="Salida" xfId="37" builtinId="21" customBuiltin="1"/>
    <cellStyle name="sangria_n1" xfId="2607"/>
    <cellStyle name="Título" xfId="29" builtinId="15" customBuiltin="1"/>
    <cellStyle name="Total" xfId="44" builtinId="25" customBuiltin="1"/>
  </cellStyles>
  <dxfs count="0"/>
  <tableStyles count="0" defaultTableStyle="TableStyleMedium2" defaultPivotStyle="PivotStyleLight16"/>
  <colors>
    <mruColors>
      <color rgb="FFE200E2"/>
      <color rgb="FFD600D6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1143001</xdr:colOff>
      <xdr:row>5</xdr:row>
      <xdr:rowOff>838200</xdr:rowOff>
    </xdr:from>
    <xdr:to>
      <xdr:col>28</xdr:col>
      <xdr:colOff>1078747</xdr:colOff>
      <xdr:row>9</xdr:row>
      <xdr:rowOff>606425</xdr:rowOff>
    </xdr:to>
    <xdr:pic>
      <xdr:nvPicPr>
        <xdr:cNvPr id="176" name="17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1" y="4552950"/>
          <a:ext cx="9460746" cy="6686550"/>
        </a:xfrm>
        <a:prstGeom prst="rect">
          <a:avLst/>
        </a:prstGeom>
      </xdr:spPr>
    </xdr:pic>
    <xdr:clientData/>
  </xdr:twoCellAnchor>
  <xdr:twoCellAnchor editAs="oneCell">
    <xdr:from>
      <xdr:col>7</xdr:col>
      <xdr:colOff>443090</xdr:colOff>
      <xdr:row>4</xdr:row>
      <xdr:rowOff>1531057</xdr:rowOff>
    </xdr:from>
    <xdr:to>
      <xdr:col>15</xdr:col>
      <xdr:colOff>486349</xdr:colOff>
      <xdr:row>9</xdr:row>
      <xdr:rowOff>200234</xdr:rowOff>
    </xdr:to>
    <xdr:pic>
      <xdr:nvPicPr>
        <xdr:cNvPr id="222" name="22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14868" y="3591279"/>
          <a:ext cx="10922925" cy="5781177"/>
        </a:xfrm>
        <a:prstGeom prst="rect">
          <a:avLst/>
        </a:prstGeom>
      </xdr:spPr>
    </xdr:pic>
    <xdr:clientData/>
  </xdr:twoCellAnchor>
  <xdr:twoCellAnchor editAs="oneCell">
    <xdr:from>
      <xdr:col>36</xdr:col>
      <xdr:colOff>266700</xdr:colOff>
      <xdr:row>5</xdr:row>
      <xdr:rowOff>190500</xdr:rowOff>
    </xdr:from>
    <xdr:to>
      <xdr:col>43</xdr:col>
      <xdr:colOff>409787</xdr:colOff>
      <xdr:row>9</xdr:row>
      <xdr:rowOff>209549</xdr:rowOff>
    </xdr:to>
    <xdr:pic>
      <xdr:nvPicPr>
        <xdr:cNvPr id="261" name="260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786800" y="3886200"/>
          <a:ext cx="9312483" cy="6362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tabColor theme="1" tint="0.499984740745262"/>
  </sheetPr>
  <dimension ref="A2:O33"/>
  <sheetViews>
    <sheetView tabSelected="1" zoomScale="65" zoomScaleNormal="65" zoomScalePageLayoutView="65" workbookViewId="0">
      <selection activeCell="M2" sqref="M2"/>
    </sheetView>
  </sheetViews>
  <sheetFormatPr baseColWidth="10" defaultRowHeight="14" x14ac:dyDescent="0"/>
  <cols>
    <col min="1" max="1" width="10.83203125" style="27"/>
    <col min="2" max="2" width="8.33203125" style="27" customWidth="1"/>
    <col min="3" max="3" width="20.6640625" style="27" customWidth="1"/>
    <col min="4" max="4" width="20.5" style="27" bestFit="1" customWidth="1"/>
    <col min="5" max="5" width="49.1640625" style="27" customWidth="1"/>
    <col min="6" max="6" width="35" style="27" customWidth="1"/>
    <col min="7" max="7" width="9.83203125" style="27" customWidth="1"/>
    <col min="8" max="8" width="19.33203125" style="27" bestFit="1" customWidth="1"/>
    <col min="9" max="9" width="19" style="27" customWidth="1"/>
    <col min="10" max="10" width="10.83203125" style="27"/>
    <col min="11" max="11" width="26.6640625" style="27" customWidth="1"/>
    <col min="12" max="12" width="20" style="27" customWidth="1"/>
    <col min="13" max="13" width="7.33203125" style="27" customWidth="1"/>
    <col min="14" max="14" width="10.83203125" style="27"/>
    <col min="15" max="15" width="15.33203125" style="27" customWidth="1"/>
    <col min="16" max="16384" width="10.83203125" style="27"/>
  </cols>
  <sheetData>
    <row r="2" spans="3:15" ht="66" customHeight="1">
      <c r="C2" s="412" t="s">
        <v>218</v>
      </c>
    </row>
    <row r="3" spans="3:15" ht="35" customHeight="1">
      <c r="C3" s="413" t="s">
        <v>219</v>
      </c>
    </row>
    <row r="5" spans="3:15" ht="35.25" customHeight="1" thickBot="1">
      <c r="C5" s="417" t="s">
        <v>239</v>
      </c>
      <c r="H5" s="417" t="s">
        <v>241</v>
      </c>
    </row>
    <row r="6" spans="3:15" ht="19" thickTop="1">
      <c r="C6" s="524" t="s">
        <v>224</v>
      </c>
      <c r="D6" s="411"/>
      <c r="E6" s="411" t="s">
        <v>57</v>
      </c>
      <c r="F6" s="411" t="s">
        <v>225</v>
      </c>
      <c r="H6" s="419" t="s">
        <v>217</v>
      </c>
      <c r="I6" s="420"/>
      <c r="K6" s="419" t="s">
        <v>212</v>
      </c>
      <c r="L6" s="420"/>
      <c r="N6" s="419" t="s">
        <v>216</v>
      </c>
      <c r="O6" s="420"/>
    </row>
    <row r="7" spans="3:15" ht="84">
      <c r="C7" s="525" t="s">
        <v>220</v>
      </c>
      <c r="D7" s="526"/>
      <c r="E7" s="294" t="s">
        <v>229</v>
      </c>
      <c r="F7" s="294" t="s">
        <v>230</v>
      </c>
      <c r="H7" s="279" t="s">
        <v>35</v>
      </c>
      <c r="I7" s="280">
        <f>'1) Diabetes +1 complicacion'!F85</f>
        <v>10770535.191199163</v>
      </c>
      <c r="K7" s="279" t="s">
        <v>18</v>
      </c>
      <c r="L7" s="281">
        <f>'1) Diabetes +1 complicacion'!K85</f>
        <v>62853698547.93428</v>
      </c>
      <c r="N7" s="279" t="s">
        <v>237</v>
      </c>
      <c r="O7" s="282">
        <f>('1) Diabetes +1 complicacion'!P85)/SUM('1) Diabetes +1 complicacion'!G6:G50)</f>
        <v>14.009354994383383</v>
      </c>
    </row>
    <row r="8" spans="3:15" ht="75.75" customHeight="1">
      <c r="C8" s="527" t="s">
        <v>222</v>
      </c>
      <c r="D8" s="528"/>
      <c r="E8" s="414" t="s">
        <v>231</v>
      </c>
      <c r="F8" s="414" t="s">
        <v>243</v>
      </c>
      <c r="H8" s="279" t="s">
        <v>36</v>
      </c>
      <c r="I8" s="280">
        <f>'1) Diabetes +1 complicacion'!G85</f>
        <v>8599373.6418645065</v>
      </c>
      <c r="K8" s="279" t="s">
        <v>214</v>
      </c>
      <c r="L8" s="281">
        <f>'1) Diabetes +1 complicacion'!Y85</f>
        <v>10013320555.486307</v>
      </c>
      <c r="N8" s="279" t="s">
        <v>236</v>
      </c>
      <c r="O8" s="282">
        <f>('2) Diabetes sin complicaciones'!N85/8)/SUM('2) Diabetes sin complicaciones'!F6:F50)</f>
        <v>5.4439742829425031</v>
      </c>
    </row>
    <row r="9" spans="3:15" ht="70">
      <c r="C9" s="527" t="s">
        <v>226</v>
      </c>
      <c r="D9" s="528"/>
      <c r="E9" s="414" t="s">
        <v>232</v>
      </c>
      <c r="F9" s="414" t="s">
        <v>240</v>
      </c>
      <c r="H9" s="279" t="s">
        <v>210</v>
      </c>
      <c r="I9" s="280">
        <f>'1) Diabetes +1 complicacion'!H85</f>
        <v>4096638.4748157915</v>
      </c>
      <c r="K9" s="279" t="s">
        <v>237</v>
      </c>
      <c r="L9" s="281">
        <f>'1) Diabetes +1 complicacion'!Q85</f>
        <v>25894991450.395554</v>
      </c>
      <c r="N9" s="279" t="s">
        <v>238</v>
      </c>
      <c r="O9" s="282">
        <f>('3) DIabetes + varias c.'!Q85/8)/SUM('3) DIabetes + varias c.'!F6:F50)</f>
        <v>7.0207633064004256</v>
      </c>
    </row>
    <row r="10" spans="3:15" ht="96" customHeight="1">
      <c r="C10" s="529" t="s">
        <v>221</v>
      </c>
      <c r="D10" s="530"/>
      <c r="E10" s="415" t="s">
        <v>242</v>
      </c>
      <c r="F10" s="415"/>
      <c r="H10" s="279" t="s">
        <v>211</v>
      </c>
      <c r="I10" s="280">
        <f>SUM('1) Diabetes +1 complicacion'!I85:J85)</f>
        <v>4502735.167048716</v>
      </c>
      <c r="K10" s="279" t="s">
        <v>236</v>
      </c>
      <c r="L10" s="281">
        <f>'2) Diabetes sin complicaciones'!O85</f>
        <v>9426398875.2499084</v>
      </c>
      <c r="N10" s="418" t="s">
        <v>215</v>
      </c>
      <c r="O10" s="418"/>
    </row>
    <row r="11" spans="3:15" ht="79.5" customHeight="1">
      <c r="C11" s="529" t="s">
        <v>227</v>
      </c>
      <c r="D11" s="530"/>
      <c r="E11" s="415" t="s">
        <v>233</v>
      </c>
      <c r="F11" s="415" t="s">
        <v>240</v>
      </c>
      <c r="H11" s="279" t="s">
        <v>110</v>
      </c>
      <c r="I11" s="280">
        <f>'1) Diabetes +1 complicacion'!T85</f>
        <v>59082.662877675852</v>
      </c>
      <c r="K11" s="279" t="s">
        <v>238</v>
      </c>
      <c r="L11" s="281">
        <f>'3) DIabetes + varias c.'!R85</f>
        <v>12156654659.852251</v>
      </c>
    </row>
    <row r="12" spans="3:15" ht="56">
      <c r="C12" s="531" t="s">
        <v>223</v>
      </c>
      <c r="D12" s="532"/>
      <c r="E12" s="416" t="s">
        <v>235</v>
      </c>
      <c r="F12" s="416"/>
      <c r="H12" s="421" t="s">
        <v>213</v>
      </c>
      <c r="I12" s="422"/>
    </row>
    <row r="13" spans="3:15" ht="56">
      <c r="C13" s="531" t="s">
        <v>228</v>
      </c>
      <c r="D13" s="532"/>
      <c r="E13" s="416" t="s">
        <v>234</v>
      </c>
      <c r="F13" s="416" t="s">
        <v>240</v>
      </c>
    </row>
    <row r="18" spans="1:1" ht="48.75" customHeight="1"/>
    <row r="20" spans="1:1">
      <c r="A20" s="22"/>
    </row>
    <row r="24" spans="1:1" ht="38.25" customHeight="1"/>
    <row r="27" spans="1:1" ht="15" customHeight="1"/>
    <row r="28" spans="1:1" ht="15" customHeight="1"/>
    <row r="33" ht="15.75" customHeight="1"/>
  </sheetData>
  <mergeCells count="5">
    <mergeCell ref="N10:O10"/>
    <mergeCell ref="H6:I6"/>
    <mergeCell ref="K6:L6"/>
    <mergeCell ref="H12:I12"/>
    <mergeCell ref="N6:O6"/>
  </mergeCells>
  <pageMargins left="0.7" right="0.7" top="0.75" bottom="0.75" header="0.3" footer="0.3"/>
  <pageSetup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tabColor theme="1" tint="0.499984740745262"/>
  </sheetPr>
  <dimension ref="A1:AS55"/>
  <sheetViews>
    <sheetView showGridLines="0" zoomScale="10" zoomScaleNormal="10" zoomScalePageLayoutView="10" workbookViewId="0">
      <selection activeCell="V96" sqref="V95:V96"/>
    </sheetView>
  </sheetViews>
  <sheetFormatPr baseColWidth="10" defaultColWidth="10.83203125" defaultRowHeight="15" x14ac:dyDescent="0"/>
  <cols>
    <col min="1" max="1" width="20.33203125" style="3" customWidth="1"/>
    <col min="2" max="2" width="27.33203125" style="3" customWidth="1"/>
    <col min="3" max="3" width="25.6640625" style="3" customWidth="1"/>
    <col min="4" max="4" width="27.5" style="3" customWidth="1"/>
    <col min="5" max="5" width="17.5" style="3" customWidth="1"/>
    <col min="6" max="6" width="18.33203125" style="3" customWidth="1"/>
    <col min="7" max="7" width="29.1640625" style="3" customWidth="1"/>
    <col min="8" max="8" width="14.5" style="3" customWidth="1"/>
    <col min="9" max="9" width="15.83203125" style="3" customWidth="1"/>
    <col min="10" max="10" width="17.5" style="3" customWidth="1"/>
    <col min="11" max="11" width="20.1640625" style="3" customWidth="1"/>
    <col min="12" max="12" width="24.33203125" style="3" customWidth="1"/>
    <col min="13" max="13" width="14.1640625" style="3" customWidth="1"/>
    <col min="14" max="14" width="19.5" style="3" customWidth="1"/>
    <col min="15" max="15" width="16.6640625" style="3" bestFit="1" customWidth="1"/>
    <col min="16" max="16" width="23.6640625" style="3" customWidth="1"/>
    <col min="17" max="17" width="27.33203125" style="3" customWidth="1"/>
    <col min="18" max="18" width="25.6640625" style="3" customWidth="1"/>
    <col min="19" max="19" width="31" style="3" customWidth="1"/>
    <col min="20" max="20" width="17.5" style="3" customWidth="1"/>
    <col min="21" max="21" width="18.33203125" style="3" customWidth="1"/>
    <col min="22" max="22" width="24.33203125" style="3" customWidth="1"/>
    <col min="23" max="23" width="14.5" style="3" customWidth="1"/>
    <col min="24" max="24" width="15.83203125" style="3" customWidth="1"/>
    <col min="25" max="25" width="17.5" style="3" customWidth="1"/>
    <col min="26" max="26" width="30.1640625" style="3" customWidth="1"/>
    <col min="27" max="27" width="24.33203125" style="3" customWidth="1"/>
    <col min="28" max="28" width="17.6640625" style="3" customWidth="1"/>
    <col min="29" max="29" width="17.83203125" style="3" customWidth="1"/>
    <col min="30" max="30" width="10.83203125" style="3"/>
    <col min="31" max="31" width="20.33203125" style="3" customWidth="1"/>
    <col min="32" max="32" width="27.33203125" style="3" customWidth="1"/>
    <col min="33" max="33" width="25.6640625" style="3" customWidth="1"/>
    <col min="34" max="34" width="12.5" style="3" customWidth="1"/>
    <col min="35" max="35" width="17.5" style="3" customWidth="1"/>
    <col min="36" max="36" width="18.33203125" style="3" customWidth="1"/>
    <col min="37" max="37" width="29.1640625" style="3" customWidth="1"/>
    <col min="38" max="38" width="14.5" style="3" customWidth="1"/>
    <col min="39" max="39" width="15.83203125" style="3" customWidth="1"/>
    <col min="40" max="40" width="17.5" style="3" customWidth="1"/>
    <col min="41" max="41" width="10.83203125" style="3"/>
    <col min="42" max="42" width="24.33203125" style="3" customWidth="1"/>
    <col min="43" max="43" width="23.5" style="3" customWidth="1"/>
    <col min="44" max="44" width="36.33203125" style="3" customWidth="1"/>
    <col min="45" max="16384" width="10.83203125" style="3"/>
  </cols>
  <sheetData>
    <row r="1" spans="1:45">
      <c r="A1" s="14"/>
      <c r="B1" s="104" t="s">
        <v>24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  <c r="Q1" s="200" t="s">
        <v>24</v>
      </c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2"/>
      <c r="AE1" s="393" t="s">
        <v>24</v>
      </c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1"/>
    </row>
    <row r="2" spans="1:45" ht="15.75" customHeight="1">
      <c r="A2" s="11"/>
      <c r="B2" s="78" t="s">
        <v>50</v>
      </c>
      <c r="C2" s="78" t="s">
        <v>1</v>
      </c>
      <c r="D2" s="78" t="s">
        <v>57</v>
      </c>
      <c r="E2" s="107"/>
      <c r="F2" s="454" t="s">
        <v>142</v>
      </c>
      <c r="G2" s="454"/>
      <c r="H2" s="454"/>
      <c r="I2" s="108"/>
      <c r="J2" s="108"/>
      <c r="K2" s="108"/>
      <c r="L2" s="108"/>
      <c r="M2" s="108"/>
      <c r="N2" s="108"/>
      <c r="O2" s="108"/>
      <c r="P2" s="109"/>
      <c r="Q2" s="203" t="s">
        <v>50</v>
      </c>
      <c r="R2" s="203" t="s">
        <v>1</v>
      </c>
      <c r="S2" s="203" t="s">
        <v>57</v>
      </c>
      <c r="T2" s="204"/>
      <c r="U2" s="453" t="s">
        <v>142</v>
      </c>
      <c r="V2" s="453"/>
      <c r="W2" s="453"/>
      <c r="X2" s="205"/>
      <c r="Y2" s="205"/>
      <c r="Z2" s="205"/>
      <c r="AA2" s="205"/>
      <c r="AB2" s="205"/>
      <c r="AC2" s="205"/>
      <c r="AD2" s="206"/>
      <c r="AE2" s="390" t="s">
        <v>50</v>
      </c>
      <c r="AF2" s="390" t="s">
        <v>1</v>
      </c>
      <c r="AG2" s="390" t="s">
        <v>57</v>
      </c>
      <c r="AH2" s="389"/>
      <c r="AI2" s="455" t="s">
        <v>142</v>
      </c>
      <c r="AJ2" s="455"/>
      <c r="AK2" s="455"/>
      <c r="AL2" s="388"/>
      <c r="AM2" s="388"/>
      <c r="AN2" s="388"/>
      <c r="AO2" s="388"/>
      <c r="AP2" s="388"/>
      <c r="AQ2" s="388"/>
      <c r="AR2" s="387"/>
    </row>
    <row r="3" spans="1:45" ht="66.75" customHeight="1">
      <c r="A3" s="11"/>
      <c r="B3" s="110" t="s">
        <v>43</v>
      </c>
      <c r="C3" s="111" t="s">
        <v>58</v>
      </c>
      <c r="D3" s="111" t="s">
        <v>94</v>
      </c>
      <c r="E3" s="108"/>
      <c r="F3" s="108"/>
      <c r="G3" s="108"/>
      <c r="H3" s="425" t="s">
        <v>199</v>
      </c>
      <c r="I3" s="425"/>
      <c r="J3" s="425"/>
      <c r="K3" s="425"/>
      <c r="L3" s="425"/>
      <c r="M3" s="425"/>
      <c r="N3" s="425"/>
      <c r="O3" s="425"/>
      <c r="P3" s="426"/>
      <c r="Q3" s="207" t="s">
        <v>43</v>
      </c>
      <c r="R3" s="208" t="s">
        <v>58</v>
      </c>
      <c r="S3" s="208" t="s">
        <v>94</v>
      </c>
      <c r="T3" s="205"/>
      <c r="U3" s="205"/>
      <c r="V3" s="205"/>
      <c r="W3" s="427" t="s">
        <v>200</v>
      </c>
      <c r="X3" s="427"/>
      <c r="Y3" s="427"/>
      <c r="Z3" s="427"/>
      <c r="AA3" s="427"/>
      <c r="AB3" s="427"/>
      <c r="AC3" s="427"/>
      <c r="AD3" s="428"/>
      <c r="AE3" s="386" t="s">
        <v>43</v>
      </c>
      <c r="AF3" s="385" t="s">
        <v>58</v>
      </c>
      <c r="AG3" s="385" t="s">
        <v>94</v>
      </c>
      <c r="AH3" s="388"/>
      <c r="AI3" s="388"/>
      <c r="AJ3" s="388"/>
      <c r="AK3" s="429" t="s">
        <v>201</v>
      </c>
      <c r="AL3" s="429"/>
      <c r="AM3" s="429"/>
      <c r="AN3" s="429"/>
      <c r="AO3" s="429"/>
      <c r="AP3" s="429"/>
      <c r="AQ3" s="429"/>
      <c r="AR3" s="430"/>
    </row>
    <row r="4" spans="1:45" ht="65.25" customHeight="1">
      <c r="A4" s="11"/>
      <c r="B4" s="110" t="s">
        <v>62</v>
      </c>
      <c r="C4" s="111" t="s">
        <v>58</v>
      </c>
      <c r="D4" s="111" t="s">
        <v>95</v>
      </c>
      <c r="E4" s="108"/>
      <c r="F4" s="78" t="s">
        <v>147</v>
      </c>
      <c r="G4" s="78" t="s">
        <v>1</v>
      </c>
      <c r="H4" s="425"/>
      <c r="I4" s="425"/>
      <c r="J4" s="425"/>
      <c r="K4" s="425"/>
      <c r="L4" s="425"/>
      <c r="M4" s="425"/>
      <c r="N4" s="425"/>
      <c r="O4" s="425"/>
      <c r="P4" s="426"/>
      <c r="Q4" s="207" t="s">
        <v>62</v>
      </c>
      <c r="R4" s="208" t="s">
        <v>58</v>
      </c>
      <c r="S4" s="208" t="s">
        <v>95</v>
      </c>
      <c r="T4" s="205"/>
      <c r="U4" s="203" t="s">
        <v>147</v>
      </c>
      <c r="V4" s="203" t="s">
        <v>1</v>
      </c>
      <c r="W4" s="427"/>
      <c r="X4" s="427"/>
      <c r="Y4" s="427"/>
      <c r="Z4" s="427"/>
      <c r="AA4" s="427"/>
      <c r="AB4" s="427"/>
      <c r="AC4" s="427"/>
      <c r="AD4" s="428"/>
      <c r="AE4" s="386" t="s">
        <v>62</v>
      </c>
      <c r="AF4" s="385" t="s">
        <v>58</v>
      </c>
      <c r="AG4" s="385" t="s">
        <v>95</v>
      </c>
      <c r="AH4" s="388"/>
      <c r="AI4" s="390" t="s">
        <v>147</v>
      </c>
      <c r="AJ4" s="390" t="s">
        <v>1</v>
      </c>
      <c r="AK4" s="429"/>
      <c r="AL4" s="429"/>
      <c r="AM4" s="429"/>
      <c r="AN4" s="429"/>
      <c r="AO4" s="429"/>
      <c r="AP4" s="429"/>
      <c r="AQ4" s="429"/>
      <c r="AR4" s="430"/>
    </row>
    <row r="5" spans="1:45" ht="147" customHeight="1">
      <c r="A5" s="11"/>
      <c r="B5" s="110" t="s">
        <v>51</v>
      </c>
      <c r="C5" s="111" t="s">
        <v>31</v>
      </c>
      <c r="D5" s="111" t="s">
        <v>160</v>
      </c>
      <c r="E5" s="108"/>
      <c r="F5" s="112" t="s">
        <v>34</v>
      </c>
      <c r="G5" s="113" t="s">
        <v>148</v>
      </c>
      <c r="H5" s="108"/>
      <c r="I5" s="108"/>
      <c r="J5" s="108"/>
      <c r="K5" s="108"/>
      <c r="L5" s="108"/>
      <c r="M5" s="108"/>
      <c r="N5" s="108"/>
      <c r="O5" s="108"/>
      <c r="P5" s="109"/>
      <c r="Q5" s="207" t="s">
        <v>51</v>
      </c>
      <c r="R5" s="208" t="s">
        <v>31</v>
      </c>
      <c r="S5" s="208" t="s">
        <v>160</v>
      </c>
      <c r="T5" s="205"/>
      <c r="U5" s="209" t="s">
        <v>34</v>
      </c>
      <c r="V5" s="210" t="s">
        <v>148</v>
      </c>
      <c r="W5" s="205"/>
      <c r="X5" s="205"/>
      <c r="Y5" s="205"/>
      <c r="Z5" s="205"/>
      <c r="AA5" s="205"/>
      <c r="AB5" s="205"/>
      <c r="AC5" s="205"/>
      <c r="AD5" s="206"/>
      <c r="AE5" s="386" t="s">
        <v>51</v>
      </c>
      <c r="AF5" s="385" t="s">
        <v>31</v>
      </c>
      <c r="AG5" s="385" t="s">
        <v>160</v>
      </c>
      <c r="AH5" s="388"/>
      <c r="AI5" s="384" t="s">
        <v>34</v>
      </c>
      <c r="AJ5" s="383" t="s">
        <v>148</v>
      </c>
      <c r="AK5" s="388"/>
      <c r="AL5" s="388"/>
      <c r="AM5" s="388"/>
      <c r="AN5" s="388"/>
      <c r="AO5" s="388"/>
      <c r="AP5" s="388"/>
      <c r="AQ5" s="388"/>
      <c r="AR5" s="387"/>
    </row>
    <row r="6" spans="1:45" ht="106.5" customHeight="1">
      <c r="A6" s="11"/>
      <c r="B6" s="110" t="s">
        <v>52</v>
      </c>
      <c r="C6" s="111"/>
      <c r="D6" s="111" t="s">
        <v>96</v>
      </c>
      <c r="E6" s="108"/>
      <c r="F6" s="114" t="s">
        <v>107</v>
      </c>
      <c r="G6" s="111" t="s">
        <v>149</v>
      </c>
      <c r="H6" s="108"/>
      <c r="I6" s="108"/>
      <c r="J6" s="108"/>
      <c r="K6" s="108"/>
      <c r="L6" s="108"/>
      <c r="M6" s="108"/>
      <c r="N6" s="108"/>
      <c r="O6" s="108"/>
      <c r="P6" s="109"/>
      <c r="Q6" s="207" t="s">
        <v>52</v>
      </c>
      <c r="R6" s="208"/>
      <c r="S6" s="208" t="s">
        <v>96</v>
      </c>
      <c r="T6" s="205"/>
      <c r="U6" s="211" t="s">
        <v>107</v>
      </c>
      <c r="V6" s="208" t="s">
        <v>149</v>
      </c>
      <c r="W6" s="205"/>
      <c r="X6" s="205"/>
      <c r="Y6" s="205"/>
      <c r="Z6" s="205"/>
      <c r="AA6" s="205"/>
      <c r="AB6" s="205"/>
      <c r="AC6" s="205"/>
      <c r="AD6" s="206"/>
      <c r="AE6" s="386" t="s">
        <v>52</v>
      </c>
      <c r="AF6" s="385"/>
      <c r="AG6" s="385" t="s">
        <v>96</v>
      </c>
      <c r="AH6" s="388"/>
      <c r="AI6" s="382" t="s">
        <v>107</v>
      </c>
      <c r="AJ6" s="385" t="s">
        <v>149</v>
      </c>
      <c r="AK6" s="388"/>
      <c r="AL6" s="388"/>
      <c r="AM6" s="388"/>
      <c r="AN6" s="388"/>
      <c r="AO6" s="388"/>
      <c r="AP6" s="388"/>
      <c r="AQ6" s="388"/>
      <c r="AR6" s="387"/>
    </row>
    <row r="7" spans="1:45" ht="104.25" customHeight="1">
      <c r="A7" s="11"/>
      <c r="B7" s="110" t="s">
        <v>53</v>
      </c>
      <c r="C7" s="111" t="s">
        <v>58</v>
      </c>
      <c r="D7" s="111" t="s">
        <v>97</v>
      </c>
      <c r="E7" s="108"/>
      <c r="F7" s="114" t="s">
        <v>108</v>
      </c>
      <c r="G7" s="111" t="s">
        <v>149</v>
      </c>
      <c r="H7" s="108"/>
      <c r="I7" s="108"/>
      <c r="J7" s="108"/>
      <c r="K7" s="108"/>
      <c r="L7" s="108"/>
      <c r="M7" s="108"/>
      <c r="N7" s="108"/>
      <c r="O7" s="108"/>
      <c r="P7" s="109"/>
      <c r="Q7" s="207" t="s">
        <v>53</v>
      </c>
      <c r="R7" s="208" t="s">
        <v>58</v>
      </c>
      <c r="S7" s="208" t="s">
        <v>97</v>
      </c>
      <c r="T7" s="205"/>
      <c r="U7" s="211" t="s">
        <v>108</v>
      </c>
      <c r="V7" s="208" t="s">
        <v>149</v>
      </c>
      <c r="W7" s="205"/>
      <c r="X7" s="205"/>
      <c r="Y7" s="205"/>
      <c r="Z7" s="205"/>
      <c r="AA7" s="205"/>
      <c r="AB7" s="205"/>
      <c r="AC7" s="205"/>
      <c r="AD7" s="206"/>
      <c r="AE7" s="386" t="s">
        <v>53</v>
      </c>
      <c r="AF7" s="385" t="s">
        <v>58</v>
      </c>
      <c r="AG7" s="385" t="s">
        <v>97</v>
      </c>
      <c r="AH7" s="388"/>
      <c r="AI7" s="382" t="s">
        <v>108</v>
      </c>
      <c r="AJ7" s="385" t="s">
        <v>149</v>
      </c>
      <c r="AK7" s="388"/>
      <c r="AL7" s="388"/>
      <c r="AM7" s="388"/>
      <c r="AN7" s="388"/>
      <c r="AO7" s="388"/>
      <c r="AP7" s="388"/>
      <c r="AQ7" s="388"/>
      <c r="AR7" s="387"/>
    </row>
    <row r="8" spans="1:45" ht="156">
      <c r="A8" s="11"/>
      <c r="B8" s="110" t="s">
        <v>54</v>
      </c>
      <c r="C8" s="115" t="s">
        <v>98</v>
      </c>
      <c r="D8" s="111" t="s">
        <v>99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9"/>
      <c r="Q8" s="207" t="s">
        <v>54</v>
      </c>
      <c r="R8" s="212" t="s">
        <v>98</v>
      </c>
      <c r="S8" s="208" t="s">
        <v>99</v>
      </c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6"/>
      <c r="AE8" s="386" t="s">
        <v>54</v>
      </c>
      <c r="AF8" s="381" t="s">
        <v>98</v>
      </c>
      <c r="AG8" s="385" t="s">
        <v>99</v>
      </c>
      <c r="AH8" s="388"/>
      <c r="AI8" s="388"/>
      <c r="AJ8" s="388"/>
      <c r="AK8" s="388"/>
      <c r="AL8" s="388"/>
      <c r="AM8" s="388"/>
      <c r="AN8" s="388"/>
      <c r="AO8" s="388"/>
      <c r="AP8" s="388"/>
      <c r="AQ8" s="388"/>
      <c r="AR8" s="387"/>
    </row>
    <row r="9" spans="1:45" ht="48">
      <c r="A9" s="11"/>
      <c r="B9" s="116" t="s">
        <v>55</v>
      </c>
      <c r="C9" s="117" t="s">
        <v>87</v>
      </c>
      <c r="D9" s="117" t="s">
        <v>100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9"/>
      <c r="Q9" s="213" t="s">
        <v>55</v>
      </c>
      <c r="R9" s="214" t="s">
        <v>87</v>
      </c>
      <c r="S9" s="214" t="s">
        <v>100</v>
      </c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6"/>
      <c r="AE9" s="380" t="s">
        <v>55</v>
      </c>
      <c r="AF9" s="379" t="s">
        <v>87</v>
      </c>
      <c r="AG9" s="379" t="s">
        <v>100</v>
      </c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7"/>
    </row>
    <row r="10" spans="1:45" ht="48">
      <c r="A10" s="11"/>
      <c r="B10" s="110" t="s">
        <v>56</v>
      </c>
      <c r="C10" s="111" t="s">
        <v>86</v>
      </c>
      <c r="D10" s="111" t="s">
        <v>101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207" t="s">
        <v>56</v>
      </c>
      <c r="R10" s="208" t="s">
        <v>86</v>
      </c>
      <c r="S10" s="208" t="s">
        <v>101</v>
      </c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6"/>
      <c r="AE10" s="386" t="s">
        <v>56</v>
      </c>
      <c r="AF10" s="385" t="s">
        <v>86</v>
      </c>
      <c r="AG10" s="385" t="s">
        <v>101</v>
      </c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7"/>
    </row>
    <row r="11" spans="1:45" ht="48">
      <c r="A11" s="11"/>
      <c r="B11" s="110" t="s">
        <v>143</v>
      </c>
      <c r="C11" s="111" t="s">
        <v>31</v>
      </c>
      <c r="D11" s="111" t="s">
        <v>145</v>
      </c>
      <c r="E11" s="108"/>
      <c r="F11" s="108"/>
      <c r="G11" s="433" t="s">
        <v>61</v>
      </c>
      <c r="H11" s="434"/>
      <c r="I11" s="434"/>
      <c r="J11" s="108"/>
      <c r="K11" s="118" t="s">
        <v>144</v>
      </c>
      <c r="L11" s="119"/>
      <c r="M11" s="120"/>
      <c r="N11" s="120"/>
      <c r="O11" s="120"/>
      <c r="P11" s="121"/>
      <c r="Q11" s="215"/>
      <c r="R11" s="216"/>
      <c r="S11" s="216"/>
      <c r="T11" s="205"/>
      <c r="U11" s="205"/>
      <c r="V11" s="458" t="s">
        <v>61</v>
      </c>
      <c r="W11" s="441"/>
      <c r="X11" s="441"/>
      <c r="Y11" s="205"/>
      <c r="Z11" s="205"/>
      <c r="AA11" s="205"/>
      <c r="AB11" s="205"/>
      <c r="AC11" s="205"/>
      <c r="AD11" s="206"/>
      <c r="AE11" s="386" t="s">
        <v>143</v>
      </c>
      <c r="AF11" s="378" t="s">
        <v>161</v>
      </c>
      <c r="AG11" s="385" t="s">
        <v>162</v>
      </c>
      <c r="AH11" s="388"/>
      <c r="AI11" s="388"/>
      <c r="AJ11" s="456" t="s">
        <v>61</v>
      </c>
      <c r="AK11" s="457"/>
      <c r="AL11" s="457"/>
      <c r="AM11" s="388"/>
      <c r="AN11" s="388"/>
      <c r="AO11" s="388"/>
      <c r="AP11" s="388"/>
      <c r="AQ11" s="388"/>
      <c r="AR11" s="387"/>
    </row>
    <row r="12" spans="1:45" ht="42.75" customHeight="1">
      <c r="A12" s="11"/>
      <c r="B12" s="433" t="s">
        <v>59</v>
      </c>
      <c r="C12" s="434"/>
      <c r="D12" s="434"/>
      <c r="E12" s="434"/>
      <c r="F12" s="108"/>
      <c r="G12" s="447" t="s">
        <v>39</v>
      </c>
      <c r="H12" s="449"/>
      <c r="I12" s="448"/>
      <c r="J12" s="108"/>
      <c r="K12" s="78" t="s">
        <v>119</v>
      </c>
      <c r="L12" s="78" t="s">
        <v>120</v>
      </c>
      <c r="M12" s="122"/>
      <c r="N12" s="123" t="s">
        <v>152</v>
      </c>
      <c r="O12" s="121"/>
      <c r="P12" s="121"/>
      <c r="Q12" s="440" t="s">
        <v>59</v>
      </c>
      <c r="R12" s="441"/>
      <c r="S12" s="441"/>
      <c r="T12" s="441"/>
      <c r="U12" s="205"/>
      <c r="V12" s="436" t="s">
        <v>39</v>
      </c>
      <c r="W12" s="439"/>
      <c r="X12" s="437"/>
      <c r="Y12" s="205"/>
      <c r="Z12" s="205"/>
      <c r="AA12" s="205"/>
      <c r="AB12" s="205"/>
      <c r="AC12" s="205"/>
      <c r="AD12" s="206"/>
      <c r="AE12" s="459" t="s">
        <v>59</v>
      </c>
      <c r="AF12" s="457"/>
      <c r="AG12" s="457"/>
      <c r="AH12" s="457"/>
      <c r="AI12" s="388"/>
      <c r="AJ12" s="460" t="s">
        <v>39</v>
      </c>
      <c r="AK12" s="461"/>
      <c r="AL12" s="462"/>
      <c r="AM12" s="388"/>
      <c r="AN12" s="377" t="s">
        <v>144</v>
      </c>
      <c r="AO12" s="376"/>
      <c r="AP12" s="376"/>
      <c r="AQ12" s="376"/>
      <c r="AR12" s="387"/>
    </row>
    <row r="13" spans="1:45" ht="63.75" customHeight="1">
      <c r="A13" s="11"/>
      <c r="B13" s="78" t="s">
        <v>4</v>
      </c>
      <c r="C13" s="77" t="s">
        <v>29</v>
      </c>
      <c r="D13" s="78" t="s">
        <v>20</v>
      </c>
      <c r="E13" s="78" t="s">
        <v>30</v>
      </c>
      <c r="F13" s="108"/>
      <c r="G13" s="78" t="s">
        <v>4</v>
      </c>
      <c r="H13" s="78" t="s">
        <v>20</v>
      </c>
      <c r="I13" s="78" t="s">
        <v>30</v>
      </c>
      <c r="J13" s="108"/>
      <c r="K13" s="124" t="s">
        <v>121</v>
      </c>
      <c r="L13" s="125">
        <v>1</v>
      </c>
      <c r="M13" s="122"/>
      <c r="N13" s="126" t="s">
        <v>150</v>
      </c>
      <c r="O13" s="126" t="s">
        <v>151</v>
      </c>
      <c r="P13" s="126" t="s">
        <v>153</v>
      </c>
      <c r="Q13" s="203" t="s">
        <v>4</v>
      </c>
      <c r="R13" s="82" t="s">
        <v>29</v>
      </c>
      <c r="S13" s="203" t="s">
        <v>20</v>
      </c>
      <c r="T13" s="203" t="s">
        <v>30</v>
      </c>
      <c r="U13" s="205"/>
      <c r="V13" s="203" t="s">
        <v>4</v>
      </c>
      <c r="W13" s="203" t="s">
        <v>20</v>
      </c>
      <c r="X13" s="203" t="s">
        <v>30</v>
      </c>
      <c r="Y13" s="205"/>
      <c r="Z13" s="205"/>
      <c r="AA13" s="205"/>
      <c r="AB13" s="205"/>
      <c r="AC13" s="205"/>
      <c r="AD13" s="206"/>
      <c r="AE13" s="390" t="s">
        <v>4</v>
      </c>
      <c r="AF13" s="375" t="s">
        <v>29</v>
      </c>
      <c r="AG13" s="390" t="s">
        <v>20</v>
      </c>
      <c r="AH13" s="390" t="s">
        <v>30</v>
      </c>
      <c r="AI13" s="388"/>
      <c r="AJ13" s="390" t="s">
        <v>4</v>
      </c>
      <c r="AK13" s="390" t="s">
        <v>20</v>
      </c>
      <c r="AL13" s="390" t="s">
        <v>30</v>
      </c>
      <c r="AM13" s="388"/>
      <c r="AN13" s="465" t="s">
        <v>155</v>
      </c>
      <c r="AO13" s="465"/>
      <c r="AP13" s="465"/>
      <c r="AQ13" s="374" t="s">
        <v>156</v>
      </c>
      <c r="AR13" s="423" t="s">
        <v>191</v>
      </c>
      <c r="AS13" s="11"/>
    </row>
    <row r="14" spans="1:45" ht="36" customHeight="1">
      <c r="A14" s="11"/>
      <c r="B14" s="127" t="s">
        <v>159</v>
      </c>
      <c r="C14" s="128">
        <f>SUM(D14:E14)</f>
        <v>3.3099999999999997E-2</v>
      </c>
      <c r="D14" s="128">
        <v>2.8E-3</v>
      </c>
      <c r="E14" s="129">
        <v>3.0300000000000001E-2</v>
      </c>
      <c r="F14" s="108"/>
      <c r="G14" s="127" t="s">
        <v>159</v>
      </c>
      <c r="H14" s="128">
        <f t="shared" ref="H14" si="0">D14/SUM($S14:$T14)</f>
        <v>8.4592145015105744E-2</v>
      </c>
      <c r="I14" s="129">
        <f t="shared" ref="I14" si="1">E14/SUM($S14:$T14)</f>
        <v>0.9154078549848943</v>
      </c>
      <c r="J14" s="108"/>
      <c r="K14" s="130" t="s">
        <v>122</v>
      </c>
      <c r="L14" s="131">
        <v>0.38100000000000001</v>
      </c>
      <c r="M14" s="122"/>
      <c r="N14" s="132">
        <v>2012</v>
      </c>
      <c r="O14" s="133">
        <v>0</v>
      </c>
      <c r="P14" s="134">
        <v>0</v>
      </c>
      <c r="Q14" s="217" t="s">
        <v>159</v>
      </c>
      <c r="R14" s="218">
        <f>SUM(S14:T14)</f>
        <v>3.3099999999999997E-2</v>
      </c>
      <c r="S14" s="218">
        <v>2.8E-3</v>
      </c>
      <c r="T14" s="219">
        <v>3.0300000000000001E-2</v>
      </c>
      <c r="U14" s="205"/>
      <c r="V14" s="217" t="s">
        <v>158</v>
      </c>
      <c r="W14" s="218">
        <f t="shared" ref="W14" si="2">S14/SUM($S14:$T14)</f>
        <v>8.4592145015105744E-2</v>
      </c>
      <c r="X14" s="219">
        <f t="shared" ref="X14" si="3">T14/SUM($S14:$T14)</f>
        <v>0.9154078549848943</v>
      </c>
      <c r="Y14" s="205"/>
      <c r="Z14" s="205"/>
      <c r="AA14" s="205"/>
      <c r="AB14" s="205"/>
      <c r="AC14" s="205"/>
      <c r="AD14" s="206"/>
      <c r="AE14" s="373" t="s">
        <v>159</v>
      </c>
      <c r="AF14" s="372">
        <f>SUM(AG14:AH14)</f>
        <v>3.3099999999999997E-2</v>
      </c>
      <c r="AG14" s="372">
        <v>2.8E-3</v>
      </c>
      <c r="AH14" s="371">
        <v>3.0300000000000001E-2</v>
      </c>
      <c r="AI14" s="388"/>
      <c r="AJ14" s="373" t="s">
        <v>158</v>
      </c>
      <c r="AK14" s="372">
        <f t="shared" ref="AK14" si="4">AG14/SUM($S14:$T14)</f>
        <v>8.4592145015105744E-2</v>
      </c>
      <c r="AL14" s="371">
        <f t="shared" ref="AL14" si="5">AH14/SUM($S14:$T14)</f>
        <v>0.9154078549848943</v>
      </c>
      <c r="AM14" s="388"/>
      <c r="AN14" s="390" t="s">
        <v>119</v>
      </c>
      <c r="AO14" s="390" t="s">
        <v>120</v>
      </c>
      <c r="AP14" s="390" t="s">
        <v>146</v>
      </c>
      <c r="AQ14" s="390" t="s">
        <v>146</v>
      </c>
      <c r="AR14" s="424"/>
      <c r="AS14" s="11"/>
    </row>
    <row r="15" spans="1:45" ht="39.75" customHeight="1">
      <c r="A15" s="11"/>
      <c r="B15" s="127" t="s">
        <v>21</v>
      </c>
      <c r="C15" s="128">
        <f t="shared" ref="C15:C22" si="6">SUM(D15:E15)</f>
        <v>8.4900000000000003E-2</v>
      </c>
      <c r="D15" s="128">
        <v>2.81E-2</v>
      </c>
      <c r="E15" s="129">
        <v>5.6800000000000003E-2</v>
      </c>
      <c r="F15" s="108"/>
      <c r="G15" s="127" t="s">
        <v>21</v>
      </c>
      <c r="H15" s="128">
        <f t="shared" ref="H15:I22" si="7">D15/SUM($S15:$T15)</f>
        <v>0.33097762073027087</v>
      </c>
      <c r="I15" s="129">
        <f t="shared" si="7"/>
        <v>0.66902237926972907</v>
      </c>
      <c r="J15" s="108"/>
      <c r="K15" s="135" t="s">
        <v>123</v>
      </c>
      <c r="L15" s="131">
        <v>2.9000000000000001E-2</v>
      </c>
      <c r="M15" s="122"/>
      <c r="N15" s="136">
        <v>2013</v>
      </c>
      <c r="O15" s="137">
        <f>O20/6</f>
        <v>4.9999999999999996E-2</v>
      </c>
      <c r="P15" s="138">
        <f>P20/6</f>
        <v>1.6666666666666668E-3</v>
      </c>
      <c r="Q15" s="217" t="s">
        <v>21</v>
      </c>
      <c r="R15" s="218">
        <f>SUM(S15:T15)</f>
        <v>8.4900000000000003E-2</v>
      </c>
      <c r="S15" s="218">
        <v>2.81E-2</v>
      </c>
      <c r="T15" s="219">
        <v>5.6800000000000003E-2</v>
      </c>
      <c r="U15" s="205"/>
      <c r="V15" s="217" t="s">
        <v>21</v>
      </c>
      <c r="W15" s="218">
        <f t="shared" ref="W15:X22" si="8">S15/SUM($S15:$T15)</f>
        <v>0.33097762073027087</v>
      </c>
      <c r="X15" s="219">
        <f t="shared" si="8"/>
        <v>0.66902237926972907</v>
      </c>
      <c r="Y15" s="205"/>
      <c r="Z15" s="205"/>
      <c r="AA15" s="205"/>
      <c r="AB15" s="205"/>
      <c r="AC15" s="205"/>
      <c r="AD15" s="206"/>
      <c r="AE15" s="373" t="s">
        <v>21</v>
      </c>
      <c r="AF15" s="372">
        <f>SUM(AG15:AH15)</f>
        <v>8.4900000000000003E-2</v>
      </c>
      <c r="AG15" s="372">
        <v>2.81E-2</v>
      </c>
      <c r="AH15" s="371">
        <v>5.6800000000000003E-2</v>
      </c>
      <c r="AI15" s="388"/>
      <c r="AJ15" s="373" t="s">
        <v>21</v>
      </c>
      <c r="AK15" s="372">
        <f t="shared" ref="AK15:AL22" si="9">AG15/SUM($S15:$T15)</f>
        <v>0.33097762073027087</v>
      </c>
      <c r="AL15" s="371">
        <f t="shared" si="9"/>
        <v>0.66902237926972907</v>
      </c>
      <c r="AM15" s="370"/>
      <c r="AN15" s="369" t="s">
        <v>122</v>
      </c>
      <c r="AO15" s="368">
        <v>0.38100000000000001</v>
      </c>
      <c r="AP15" s="368"/>
      <c r="AQ15" s="368">
        <v>9.9000000000000005E-2</v>
      </c>
      <c r="AR15" s="367">
        <f>AO15*AQ15</f>
        <v>3.7719000000000003E-2</v>
      </c>
      <c r="AS15" s="13"/>
    </row>
    <row r="16" spans="1:45" ht="15.75" customHeight="1">
      <c r="A16" s="11"/>
      <c r="B16" s="139" t="s">
        <v>27</v>
      </c>
      <c r="C16" s="140">
        <f t="shared" si="6"/>
        <v>0.1651</v>
      </c>
      <c r="D16" s="140">
        <v>9.5399999999999999E-2</v>
      </c>
      <c r="E16" s="141">
        <v>6.9699999999999998E-2</v>
      </c>
      <c r="F16" s="108"/>
      <c r="G16" s="139" t="s">
        <v>27</v>
      </c>
      <c r="H16" s="140">
        <f t="shared" si="7"/>
        <v>0.57783161720169596</v>
      </c>
      <c r="I16" s="141">
        <f t="shared" si="7"/>
        <v>0.42216838279830404</v>
      </c>
      <c r="J16" s="108"/>
      <c r="K16" s="135" t="s">
        <v>124</v>
      </c>
      <c r="L16" s="131">
        <v>2.8000000000000001E-2</v>
      </c>
      <c r="M16" s="122"/>
      <c r="N16" s="142">
        <v>2014</v>
      </c>
      <c r="O16" s="137">
        <f>O15*2</f>
        <v>9.9999999999999992E-2</v>
      </c>
      <c r="P16" s="138">
        <f>P15*2</f>
        <v>3.3333333333333335E-3</v>
      </c>
      <c r="Q16" s="215" t="s">
        <v>27</v>
      </c>
      <c r="R16" s="220">
        <f t="shared" ref="R16:R22" si="10">SUM(S16:T16)</f>
        <v>0.1651</v>
      </c>
      <c r="S16" s="220">
        <v>9.5399999999999999E-2</v>
      </c>
      <c r="T16" s="221">
        <v>6.9699999999999998E-2</v>
      </c>
      <c r="U16" s="205"/>
      <c r="V16" s="215" t="s">
        <v>27</v>
      </c>
      <c r="W16" s="220">
        <f t="shared" si="8"/>
        <v>0.57783161720169596</v>
      </c>
      <c r="X16" s="221">
        <f t="shared" si="8"/>
        <v>0.42216838279830404</v>
      </c>
      <c r="Y16" s="205"/>
      <c r="Z16" s="205"/>
      <c r="AA16" s="205"/>
      <c r="AB16" s="205"/>
      <c r="AC16" s="205"/>
      <c r="AD16" s="206"/>
      <c r="AE16" s="366" t="s">
        <v>27</v>
      </c>
      <c r="AF16" s="365">
        <f t="shared" ref="AF16:AF22" si="11">SUM(AG16:AH16)</f>
        <v>0.1651</v>
      </c>
      <c r="AG16" s="365">
        <v>9.5399999999999999E-2</v>
      </c>
      <c r="AH16" s="364">
        <v>6.9699999999999998E-2</v>
      </c>
      <c r="AI16" s="388"/>
      <c r="AJ16" s="366" t="s">
        <v>27</v>
      </c>
      <c r="AK16" s="365">
        <f t="shared" si="9"/>
        <v>0.57783161720169596</v>
      </c>
      <c r="AL16" s="364">
        <f t="shared" si="9"/>
        <v>0.42216838279830404</v>
      </c>
      <c r="AM16" s="388"/>
      <c r="AN16" s="363" t="s">
        <v>125</v>
      </c>
      <c r="AO16" s="368">
        <v>1.4E-2</v>
      </c>
      <c r="AP16" s="368"/>
      <c r="AQ16" s="368">
        <v>0.57299999999999995</v>
      </c>
      <c r="AR16" s="362">
        <f t="shared" ref="AR16" si="12">AO16*AQ16</f>
        <v>8.0219999999999996E-3</v>
      </c>
      <c r="AS16" s="13"/>
    </row>
    <row r="17" spans="1:45">
      <c r="A17" s="11"/>
      <c r="B17" s="139" t="s">
        <v>28</v>
      </c>
      <c r="C17" s="140">
        <f t="shared" si="6"/>
        <v>0.1651</v>
      </c>
      <c r="D17" s="140">
        <v>9.5399999999999999E-2</v>
      </c>
      <c r="E17" s="141">
        <v>6.9699999999999998E-2</v>
      </c>
      <c r="F17" s="108"/>
      <c r="G17" s="139" t="s">
        <v>28</v>
      </c>
      <c r="H17" s="140">
        <f t="shared" si="7"/>
        <v>0.57783161720169596</v>
      </c>
      <c r="I17" s="141">
        <f t="shared" si="7"/>
        <v>0.42216838279830404</v>
      </c>
      <c r="J17" s="108"/>
      <c r="K17" s="135" t="s">
        <v>125</v>
      </c>
      <c r="L17" s="131">
        <v>1.4E-2</v>
      </c>
      <c r="M17" s="122"/>
      <c r="N17" s="142">
        <v>2015</v>
      </c>
      <c r="O17" s="137">
        <f>O15*3</f>
        <v>0.15</v>
      </c>
      <c r="P17" s="138">
        <f>P15*3</f>
        <v>5.0000000000000001E-3</v>
      </c>
      <c r="Q17" s="215" t="s">
        <v>28</v>
      </c>
      <c r="R17" s="220">
        <f t="shared" si="10"/>
        <v>0.1651</v>
      </c>
      <c r="S17" s="220">
        <v>9.5399999999999999E-2</v>
      </c>
      <c r="T17" s="221">
        <v>6.9699999999999998E-2</v>
      </c>
      <c r="U17" s="205"/>
      <c r="V17" s="215" t="s">
        <v>28</v>
      </c>
      <c r="W17" s="220">
        <f t="shared" si="8"/>
        <v>0.57783161720169596</v>
      </c>
      <c r="X17" s="221">
        <f t="shared" si="8"/>
        <v>0.42216838279830404</v>
      </c>
      <c r="Y17" s="205"/>
      <c r="Z17" s="205"/>
      <c r="AA17" s="205"/>
      <c r="AB17" s="205"/>
      <c r="AC17" s="205"/>
      <c r="AD17" s="206"/>
      <c r="AE17" s="366" t="s">
        <v>28</v>
      </c>
      <c r="AF17" s="365">
        <f t="shared" si="11"/>
        <v>0.1651</v>
      </c>
      <c r="AG17" s="365">
        <v>9.5399999999999999E-2</v>
      </c>
      <c r="AH17" s="364">
        <v>6.9699999999999998E-2</v>
      </c>
      <c r="AI17" s="388"/>
      <c r="AJ17" s="366" t="s">
        <v>28</v>
      </c>
      <c r="AK17" s="365">
        <f t="shared" si="9"/>
        <v>0.57783161720169596</v>
      </c>
      <c r="AL17" s="364">
        <f t="shared" si="9"/>
        <v>0.42216838279830404</v>
      </c>
      <c r="AM17" s="388"/>
      <c r="AN17" s="363" t="s">
        <v>129</v>
      </c>
      <c r="AO17" s="368">
        <v>0.02</v>
      </c>
      <c r="AP17" s="368"/>
      <c r="AQ17" s="368">
        <v>0.10199999999999999</v>
      </c>
      <c r="AR17" s="362">
        <f>AQ17*AO17</f>
        <v>2.0399999999999997E-3</v>
      </c>
      <c r="AS17" s="13"/>
    </row>
    <row r="18" spans="1:45">
      <c r="A18" s="11"/>
      <c r="B18" s="139" t="s">
        <v>25</v>
      </c>
      <c r="C18" s="140">
        <f t="shared" si="6"/>
        <v>0.31090000000000001</v>
      </c>
      <c r="D18" s="140">
        <v>0.17380000000000001</v>
      </c>
      <c r="E18" s="141">
        <v>0.1371</v>
      </c>
      <c r="F18" s="108"/>
      <c r="G18" s="139" t="s">
        <v>25</v>
      </c>
      <c r="H18" s="140">
        <f t="shared" si="7"/>
        <v>0.55902219363139272</v>
      </c>
      <c r="I18" s="141">
        <f t="shared" si="7"/>
        <v>0.44097780636860723</v>
      </c>
      <c r="J18" s="108"/>
      <c r="K18" s="135" t="s">
        <v>126</v>
      </c>
      <c r="L18" s="131">
        <v>6.6000000000000003E-2</v>
      </c>
      <c r="M18" s="122"/>
      <c r="N18" s="136">
        <v>2016</v>
      </c>
      <c r="O18" s="137">
        <f>O15*4</f>
        <v>0.19999999999999998</v>
      </c>
      <c r="P18" s="138">
        <f>P15*4</f>
        <v>6.6666666666666671E-3</v>
      </c>
      <c r="Q18" s="215" t="s">
        <v>25</v>
      </c>
      <c r="R18" s="220">
        <f t="shared" si="10"/>
        <v>0.31090000000000001</v>
      </c>
      <c r="S18" s="220">
        <v>0.17380000000000001</v>
      </c>
      <c r="T18" s="221">
        <v>0.1371</v>
      </c>
      <c r="U18" s="205"/>
      <c r="V18" s="215" t="s">
        <v>25</v>
      </c>
      <c r="W18" s="220">
        <f t="shared" si="8"/>
        <v>0.55902219363139272</v>
      </c>
      <c r="X18" s="221">
        <f t="shared" si="8"/>
        <v>0.44097780636860723</v>
      </c>
      <c r="Y18" s="205"/>
      <c r="Z18" s="205"/>
      <c r="AA18" s="205"/>
      <c r="AB18" s="205"/>
      <c r="AC18" s="205"/>
      <c r="AD18" s="206"/>
      <c r="AE18" s="366" t="s">
        <v>25</v>
      </c>
      <c r="AF18" s="365">
        <f t="shared" si="11"/>
        <v>0.31090000000000001</v>
      </c>
      <c r="AG18" s="365">
        <v>0.17380000000000001</v>
      </c>
      <c r="AH18" s="364">
        <v>0.1371</v>
      </c>
      <c r="AI18" s="388"/>
      <c r="AJ18" s="366" t="s">
        <v>25</v>
      </c>
      <c r="AK18" s="365">
        <f t="shared" si="9"/>
        <v>0.55902219363139272</v>
      </c>
      <c r="AL18" s="364">
        <f t="shared" si="9"/>
        <v>0.44097780636860723</v>
      </c>
      <c r="AM18" s="370"/>
      <c r="AN18" s="361" t="s">
        <v>130</v>
      </c>
      <c r="AO18" s="360">
        <v>7.1999999999999995E-2</v>
      </c>
      <c r="AP18" s="360"/>
      <c r="AQ18" s="360">
        <v>2.3E-2</v>
      </c>
      <c r="AR18" s="359">
        <f t="shared" ref="AR18" si="13">AO18*AQ18</f>
        <v>1.6559999999999999E-3</v>
      </c>
      <c r="AS18" s="13"/>
    </row>
    <row r="19" spans="1:45">
      <c r="A19" s="11"/>
      <c r="B19" s="139" t="s">
        <v>26</v>
      </c>
      <c r="C19" s="140">
        <f t="shared" si="6"/>
        <v>0.31090000000000001</v>
      </c>
      <c r="D19" s="140">
        <v>0.17380000000000001</v>
      </c>
      <c r="E19" s="141">
        <v>0.1371</v>
      </c>
      <c r="F19" s="108"/>
      <c r="G19" s="139" t="s">
        <v>26</v>
      </c>
      <c r="H19" s="140">
        <f t="shared" si="7"/>
        <v>0.55902219363139272</v>
      </c>
      <c r="I19" s="141">
        <f t="shared" si="7"/>
        <v>0.44097780636860723</v>
      </c>
      <c r="J19" s="108"/>
      <c r="K19" s="135" t="s">
        <v>127</v>
      </c>
      <c r="L19" s="131">
        <v>0.13900000000000001</v>
      </c>
      <c r="M19" s="122"/>
      <c r="N19" s="142">
        <v>2017</v>
      </c>
      <c r="O19" s="137">
        <f>O15*5</f>
        <v>0.24999999999999997</v>
      </c>
      <c r="P19" s="138">
        <f>P15*5</f>
        <v>8.3333333333333332E-3</v>
      </c>
      <c r="Q19" s="215" t="s">
        <v>26</v>
      </c>
      <c r="R19" s="220">
        <f t="shared" si="10"/>
        <v>0.31090000000000001</v>
      </c>
      <c r="S19" s="220">
        <v>0.17380000000000001</v>
      </c>
      <c r="T19" s="221">
        <v>0.1371</v>
      </c>
      <c r="U19" s="205"/>
      <c r="V19" s="215" t="s">
        <v>26</v>
      </c>
      <c r="W19" s="220">
        <f t="shared" si="8"/>
        <v>0.55902219363139272</v>
      </c>
      <c r="X19" s="221">
        <f t="shared" si="8"/>
        <v>0.44097780636860723</v>
      </c>
      <c r="Y19" s="205"/>
      <c r="Z19" s="205"/>
      <c r="AA19" s="205"/>
      <c r="AB19" s="205"/>
      <c r="AC19" s="205"/>
      <c r="AD19" s="206"/>
      <c r="AE19" s="366" t="s">
        <v>26</v>
      </c>
      <c r="AF19" s="365">
        <f t="shared" si="11"/>
        <v>0.31090000000000001</v>
      </c>
      <c r="AG19" s="365">
        <v>0.17380000000000001</v>
      </c>
      <c r="AH19" s="364">
        <v>0.1371</v>
      </c>
      <c r="AI19" s="388"/>
      <c r="AJ19" s="366" t="s">
        <v>26</v>
      </c>
      <c r="AK19" s="365">
        <f t="shared" si="9"/>
        <v>0.55902219363139272</v>
      </c>
      <c r="AL19" s="364">
        <f t="shared" si="9"/>
        <v>0.44097780636860723</v>
      </c>
      <c r="AM19" s="388"/>
      <c r="AN19" s="293" t="s">
        <v>190</v>
      </c>
      <c r="AO19" s="368"/>
      <c r="AP19" s="368"/>
      <c r="AQ19" s="368"/>
      <c r="AR19" s="362"/>
      <c r="AS19" s="13"/>
    </row>
    <row r="20" spans="1:45">
      <c r="A20" s="11"/>
      <c r="B20" s="139" t="s">
        <v>16</v>
      </c>
      <c r="C20" s="140">
        <f t="shared" si="6"/>
        <v>0.32730000000000004</v>
      </c>
      <c r="D20" s="140">
        <v>0.1893</v>
      </c>
      <c r="E20" s="141">
        <v>0.13800000000000001</v>
      </c>
      <c r="F20" s="108"/>
      <c r="G20" s="139" t="s">
        <v>16</v>
      </c>
      <c r="H20" s="140">
        <f t="shared" si="7"/>
        <v>0.57836846929422536</v>
      </c>
      <c r="I20" s="141">
        <f t="shared" si="7"/>
        <v>0.42163153070577453</v>
      </c>
      <c r="J20" s="108"/>
      <c r="K20" s="135" t="s">
        <v>128</v>
      </c>
      <c r="L20" s="131">
        <v>0.47599999999999998</v>
      </c>
      <c r="M20" s="122"/>
      <c r="N20" s="143">
        <v>2018</v>
      </c>
      <c r="O20" s="144">
        <v>0.3</v>
      </c>
      <c r="P20" s="145">
        <v>0.01</v>
      </c>
      <c r="Q20" s="215" t="s">
        <v>16</v>
      </c>
      <c r="R20" s="220">
        <f t="shared" si="10"/>
        <v>0.32730000000000004</v>
      </c>
      <c r="S20" s="220">
        <v>0.1893</v>
      </c>
      <c r="T20" s="221">
        <v>0.13800000000000001</v>
      </c>
      <c r="U20" s="205"/>
      <c r="V20" s="215" t="s">
        <v>16</v>
      </c>
      <c r="W20" s="220">
        <f t="shared" si="8"/>
        <v>0.57836846929422536</v>
      </c>
      <c r="X20" s="221">
        <f t="shared" si="8"/>
        <v>0.42163153070577453</v>
      </c>
      <c r="Y20" s="205"/>
      <c r="Z20" s="205"/>
      <c r="AA20" s="205"/>
      <c r="AB20" s="205"/>
      <c r="AC20" s="205"/>
      <c r="AD20" s="206"/>
      <c r="AE20" s="366" t="s">
        <v>16</v>
      </c>
      <c r="AF20" s="365">
        <f t="shared" si="11"/>
        <v>0.32730000000000004</v>
      </c>
      <c r="AG20" s="365">
        <v>0.1893</v>
      </c>
      <c r="AH20" s="364">
        <v>0.13800000000000001</v>
      </c>
      <c r="AI20" s="388"/>
      <c r="AJ20" s="366" t="s">
        <v>16</v>
      </c>
      <c r="AK20" s="365">
        <f t="shared" si="9"/>
        <v>0.57836846929422536</v>
      </c>
      <c r="AL20" s="364">
        <f t="shared" si="9"/>
        <v>0.42163153070577453</v>
      </c>
      <c r="AM20" s="388"/>
      <c r="AN20" s="358"/>
      <c r="AO20" s="368"/>
      <c r="AP20" s="368"/>
      <c r="AQ20" s="368"/>
      <c r="AR20" s="362"/>
      <c r="AS20" s="13"/>
    </row>
    <row r="21" spans="1:45">
      <c r="A21" s="11"/>
      <c r="B21" s="139" t="s">
        <v>17</v>
      </c>
      <c r="C21" s="140">
        <f t="shared" si="6"/>
        <v>0.2611</v>
      </c>
      <c r="D21" s="140">
        <v>0.16470000000000001</v>
      </c>
      <c r="E21" s="141">
        <v>9.64E-2</v>
      </c>
      <c r="F21" s="108"/>
      <c r="G21" s="139" t="s">
        <v>17</v>
      </c>
      <c r="H21" s="140">
        <f t="shared" si="7"/>
        <v>0.63079279969360402</v>
      </c>
      <c r="I21" s="141">
        <f t="shared" si="7"/>
        <v>0.36920720030639603</v>
      </c>
      <c r="J21" s="108"/>
      <c r="K21" s="135" t="s">
        <v>129</v>
      </c>
      <c r="L21" s="131">
        <v>0.02</v>
      </c>
      <c r="M21" s="122"/>
      <c r="N21" s="121"/>
      <c r="O21" s="131"/>
      <c r="P21" s="121"/>
      <c r="Q21" s="215" t="s">
        <v>17</v>
      </c>
      <c r="R21" s="220">
        <f t="shared" si="10"/>
        <v>0.2611</v>
      </c>
      <c r="S21" s="220">
        <v>0.16470000000000001</v>
      </c>
      <c r="T21" s="221">
        <v>9.64E-2</v>
      </c>
      <c r="U21" s="205"/>
      <c r="V21" s="215" t="s">
        <v>17</v>
      </c>
      <c r="W21" s="220">
        <f t="shared" si="8"/>
        <v>0.63079279969360402</v>
      </c>
      <c r="X21" s="221">
        <f t="shared" si="8"/>
        <v>0.36920720030639603</v>
      </c>
      <c r="Y21" s="205"/>
      <c r="Z21" s="205"/>
      <c r="AA21" s="205"/>
      <c r="AB21" s="205"/>
      <c r="AC21" s="205"/>
      <c r="AD21" s="206"/>
      <c r="AE21" s="366" t="s">
        <v>17</v>
      </c>
      <c r="AF21" s="365">
        <f t="shared" si="11"/>
        <v>0.2611</v>
      </c>
      <c r="AG21" s="365">
        <v>0.16470000000000001</v>
      </c>
      <c r="AH21" s="364">
        <v>9.64E-2</v>
      </c>
      <c r="AI21" s="388"/>
      <c r="AJ21" s="366" t="s">
        <v>17</v>
      </c>
      <c r="AK21" s="365">
        <f t="shared" si="9"/>
        <v>0.63079279969360402</v>
      </c>
      <c r="AL21" s="364">
        <f t="shared" si="9"/>
        <v>0.36920720030639603</v>
      </c>
      <c r="AM21" s="388"/>
      <c r="AN21" s="357"/>
      <c r="AO21" s="356"/>
      <c r="AP21" s="356"/>
      <c r="AQ21" s="356"/>
      <c r="AR21" s="355"/>
      <c r="AS21" s="13"/>
    </row>
    <row r="22" spans="1:45">
      <c r="A22" s="11"/>
      <c r="B22" s="146" t="s">
        <v>19</v>
      </c>
      <c r="C22" s="147">
        <f t="shared" si="6"/>
        <v>0.2611</v>
      </c>
      <c r="D22" s="147">
        <v>0.16470000000000001</v>
      </c>
      <c r="E22" s="148">
        <v>9.64E-2</v>
      </c>
      <c r="F22" s="108"/>
      <c r="G22" s="146" t="s">
        <v>19</v>
      </c>
      <c r="H22" s="147">
        <f t="shared" si="7"/>
        <v>0.63079279969360402</v>
      </c>
      <c r="I22" s="148">
        <f t="shared" si="7"/>
        <v>0.36920720030639603</v>
      </c>
      <c r="J22" s="108"/>
      <c r="K22" s="149" t="s">
        <v>130</v>
      </c>
      <c r="L22" s="150">
        <v>7.1999999999999995E-2</v>
      </c>
      <c r="M22" s="122"/>
      <c r="N22" s="151"/>
      <c r="O22" s="131"/>
      <c r="P22" s="121"/>
      <c r="Q22" s="222" t="s">
        <v>19</v>
      </c>
      <c r="R22" s="223">
        <f t="shared" si="10"/>
        <v>0.2611</v>
      </c>
      <c r="S22" s="223">
        <v>0.16470000000000001</v>
      </c>
      <c r="T22" s="224">
        <v>9.64E-2</v>
      </c>
      <c r="U22" s="205"/>
      <c r="V22" s="222" t="s">
        <v>19</v>
      </c>
      <c r="W22" s="223">
        <f t="shared" si="8"/>
        <v>0.63079279969360402</v>
      </c>
      <c r="X22" s="224">
        <f t="shared" si="8"/>
        <v>0.36920720030639603</v>
      </c>
      <c r="Y22" s="205"/>
      <c r="Z22" s="205"/>
      <c r="AA22" s="205"/>
      <c r="AB22" s="205"/>
      <c r="AC22" s="205"/>
      <c r="AD22" s="206"/>
      <c r="AE22" s="354" t="s">
        <v>19</v>
      </c>
      <c r="AF22" s="353">
        <f t="shared" si="11"/>
        <v>0.2611</v>
      </c>
      <c r="AG22" s="353">
        <v>0.16470000000000001</v>
      </c>
      <c r="AH22" s="352">
        <v>9.64E-2</v>
      </c>
      <c r="AI22" s="388"/>
      <c r="AJ22" s="354" t="s">
        <v>19</v>
      </c>
      <c r="AK22" s="353">
        <f t="shared" si="9"/>
        <v>0.63079279969360402</v>
      </c>
      <c r="AL22" s="352">
        <f t="shared" si="9"/>
        <v>0.36920720030639603</v>
      </c>
      <c r="AM22" s="351"/>
      <c r="AN22" s="358"/>
      <c r="AO22" s="368"/>
      <c r="AP22" s="368"/>
      <c r="AQ22" s="368"/>
      <c r="AR22" s="362"/>
      <c r="AS22" s="13"/>
    </row>
    <row r="23" spans="1:45">
      <c r="A23" s="11"/>
      <c r="B23" s="108"/>
      <c r="C23" s="108"/>
      <c r="D23" s="108"/>
      <c r="E23" s="108"/>
      <c r="F23" s="108"/>
      <c r="G23" s="108"/>
      <c r="H23" s="108"/>
      <c r="I23" s="108"/>
      <c r="J23" s="108"/>
      <c r="K23" s="121"/>
      <c r="L23" s="121"/>
      <c r="M23" s="121"/>
      <c r="N23" s="151"/>
      <c r="O23" s="152"/>
      <c r="P23" s="121"/>
      <c r="Q23" s="22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6"/>
      <c r="AE23" s="350"/>
      <c r="AF23" s="388"/>
      <c r="AG23" s="388"/>
      <c r="AH23" s="388"/>
      <c r="AI23" s="388"/>
      <c r="AJ23" s="388"/>
      <c r="AK23" s="388"/>
      <c r="AL23" s="388"/>
      <c r="AM23" s="370"/>
      <c r="AN23" s="349"/>
      <c r="AO23" s="348" t="s">
        <v>192</v>
      </c>
      <c r="AP23" s="347" t="s">
        <v>193</v>
      </c>
      <c r="AQ23" s="368"/>
      <c r="AR23" s="362"/>
      <c r="AS23" s="13"/>
    </row>
    <row r="24" spans="1:45">
      <c r="A24" s="11"/>
      <c r="B24" s="153" t="s">
        <v>60</v>
      </c>
      <c r="C24" s="108"/>
      <c r="D24" s="108"/>
      <c r="E24" s="108"/>
      <c r="F24" s="108"/>
      <c r="G24" s="108"/>
      <c r="H24" s="108"/>
      <c r="I24" s="108"/>
      <c r="J24" s="108"/>
      <c r="K24" s="121"/>
      <c r="L24" s="121"/>
      <c r="M24" s="121"/>
      <c r="N24" s="121"/>
      <c r="O24" s="121"/>
      <c r="P24" s="121"/>
      <c r="Q24" s="226" t="s">
        <v>60</v>
      </c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6"/>
      <c r="AE24" s="346" t="s">
        <v>60</v>
      </c>
      <c r="AF24" s="388"/>
      <c r="AG24" s="388"/>
      <c r="AH24" s="388"/>
      <c r="AI24" s="388"/>
      <c r="AJ24" s="388"/>
      <c r="AK24" s="388"/>
      <c r="AL24" s="388"/>
      <c r="AM24" s="388"/>
      <c r="AN24" s="345"/>
      <c r="AO24" s="344">
        <f>1-SUM(AO15:AO23)</f>
        <v>0.5129999999999999</v>
      </c>
      <c r="AP24" s="343">
        <f>1-AO24</f>
        <v>0.4870000000000001</v>
      </c>
      <c r="AQ24" s="349"/>
      <c r="AR24" s="342"/>
    </row>
    <row r="25" spans="1:45" ht="31.5" customHeight="1">
      <c r="A25" s="11"/>
      <c r="B25" s="154"/>
      <c r="C25" s="155"/>
      <c r="D25" s="447" t="s">
        <v>23</v>
      </c>
      <c r="E25" s="448"/>
      <c r="F25" s="447" t="s">
        <v>49</v>
      </c>
      <c r="G25" s="448"/>
      <c r="H25" s="108"/>
      <c r="I25" s="444" t="s">
        <v>63</v>
      </c>
      <c r="J25" s="444"/>
      <c r="K25" s="444"/>
      <c r="L25" s="121"/>
      <c r="M25" s="121"/>
      <c r="N25" s="121"/>
      <c r="O25" s="121"/>
      <c r="P25" s="121"/>
      <c r="Q25" s="227"/>
      <c r="R25" s="228"/>
      <c r="S25" s="436" t="s">
        <v>23</v>
      </c>
      <c r="T25" s="437"/>
      <c r="U25" s="436" t="s">
        <v>49</v>
      </c>
      <c r="V25" s="437"/>
      <c r="W25" s="205"/>
      <c r="X25" s="451" t="s">
        <v>63</v>
      </c>
      <c r="Y25" s="452"/>
      <c r="Z25" s="452"/>
      <c r="AA25" s="205"/>
      <c r="AB25" s="205"/>
      <c r="AC25" s="205"/>
      <c r="AD25" s="206"/>
      <c r="AE25" s="374"/>
      <c r="AF25" s="341"/>
      <c r="AG25" s="460" t="s">
        <v>23</v>
      </c>
      <c r="AH25" s="462"/>
      <c r="AI25" s="460" t="s">
        <v>49</v>
      </c>
      <c r="AJ25" s="462"/>
      <c r="AK25" s="388"/>
      <c r="AL25" s="463" t="s">
        <v>63</v>
      </c>
      <c r="AM25" s="464"/>
      <c r="AN25" s="464"/>
      <c r="AO25" s="340"/>
      <c r="AP25" s="344"/>
      <c r="AQ25" s="339" t="s">
        <v>154</v>
      </c>
      <c r="AR25" s="338">
        <f>SUM(AR15:AR18)</f>
        <v>4.9437000000000002E-2</v>
      </c>
    </row>
    <row r="26" spans="1:45" ht="34.5" customHeight="1">
      <c r="A26" s="11"/>
      <c r="B26" s="78" t="s">
        <v>4</v>
      </c>
      <c r="C26" s="78" t="s">
        <v>48</v>
      </c>
      <c r="D26" s="78" t="s">
        <v>2</v>
      </c>
      <c r="E26" s="78" t="s">
        <v>3</v>
      </c>
      <c r="F26" s="78" t="s">
        <v>32</v>
      </c>
      <c r="G26" s="78" t="s">
        <v>33</v>
      </c>
      <c r="H26" s="108"/>
      <c r="I26" s="78" t="s">
        <v>4</v>
      </c>
      <c r="J26" s="78" t="s">
        <v>22</v>
      </c>
      <c r="K26" s="78" t="s">
        <v>23</v>
      </c>
      <c r="L26" s="108"/>
      <c r="M26" s="444" t="s">
        <v>88</v>
      </c>
      <c r="N26" s="445"/>
      <c r="O26" s="108"/>
      <c r="P26" s="108"/>
      <c r="Q26" s="203" t="s">
        <v>4</v>
      </c>
      <c r="R26" s="203" t="s">
        <v>48</v>
      </c>
      <c r="S26" s="203" t="s">
        <v>2</v>
      </c>
      <c r="T26" s="203" t="s">
        <v>3</v>
      </c>
      <c r="U26" s="203" t="s">
        <v>32</v>
      </c>
      <c r="V26" s="203" t="s">
        <v>33</v>
      </c>
      <c r="W26" s="205"/>
      <c r="X26" s="203" t="s">
        <v>4</v>
      </c>
      <c r="Y26" s="203" t="s">
        <v>22</v>
      </c>
      <c r="Z26" s="203" t="s">
        <v>23</v>
      </c>
      <c r="AA26" s="205"/>
      <c r="AB26" s="451" t="s">
        <v>88</v>
      </c>
      <c r="AC26" s="452"/>
      <c r="AD26" s="206"/>
      <c r="AE26" s="390" t="s">
        <v>4</v>
      </c>
      <c r="AF26" s="390" t="s">
        <v>48</v>
      </c>
      <c r="AG26" s="390" t="s">
        <v>2</v>
      </c>
      <c r="AH26" s="390" t="s">
        <v>3</v>
      </c>
      <c r="AI26" s="390" t="s">
        <v>32</v>
      </c>
      <c r="AJ26" s="390" t="s">
        <v>33</v>
      </c>
      <c r="AK26" s="388"/>
      <c r="AL26" s="390" t="s">
        <v>4</v>
      </c>
      <c r="AM26" s="390" t="s">
        <v>22</v>
      </c>
      <c r="AN26" s="390" t="s">
        <v>23</v>
      </c>
      <c r="AO26" s="388"/>
      <c r="AP26" s="463" t="s">
        <v>88</v>
      </c>
      <c r="AQ26" s="464"/>
      <c r="AR26" s="387"/>
    </row>
    <row r="27" spans="1:45" ht="33.75" customHeight="1">
      <c r="A27" s="11"/>
      <c r="B27" s="156" t="s">
        <v>159</v>
      </c>
      <c r="C27" s="157">
        <f t="shared" ref="C27" si="14">(D27*F27)+(E27*G27)</f>
        <v>0.88880957978673714</v>
      </c>
      <c r="D27" s="157">
        <v>0.81</v>
      </c>
      <c r="E27" s="157">
        <v>0.96</v>
      </c>
      <c r="F27" s="157">
        <v>0.47460280142175276</v>
      </c>
      <c r="G27" s="158">
        <v>0.52539719857824729</v>
      </c>
      <c r="H27" s="108"/>
      <c r="I27" s="127" t="s">
        <v>159</v>
      </c>
      <c r="J27" s="128">
        <f t="shared" ref="J27" si="15">C14</f>
        <v>3.3099999999999997E-2</v>
      </c>
      <c r="K27" s="129">
        <f t="shared" ref="K27" si="16">C27</f>
        <v>0.88880957978673714</v>
      </c>
      <c r="L27" s="108"/>
      <c r="M27" s="443" t="s">
        <v>20</v>
      </c>
      <c r="N27" s="443"/>
      <c r="O27" s="108"/>
      <c r="P27" s="109"/>
      <c r="Q27" s="229" t="s">
        <v>159</v>
      </c>
      <c r="R27" s="230">
        <f>(S27*U27)+(T27*V27)</f>
        <v>0.88880957978673714</v>
      </c>
      <c r="S27" s="230">
        <v>0.81</v>
      </c>
      <c r="T27" s="230">
        <v>0.96</v>
      </c>
      <c r="U27" s="230">
        <v>0.47460280142175276</v>
      </c>
      <c r="V27" s="231">
        <v>0.52539719857824729</v>
      </c>
      <c r="W27" s="205"/>
      <c r="X27" s="217" t="s">
        <v>159</v>
      </c>
      <c r="Y27" s="218">
        <f t="shared" ref="Y27" si="17">R14</f>
        <v>3.3099999999999997E-2</v>
      </c>
      <c r="Z27" s="219">
        <f>R27</f>
        <v>0.88880957978673714</v>
      </c>
      <c r="AA27" s="205"/>
      <c r="AB27" s="435" t="s">
        <v>20</v>
      </c>
      <c r="AC27" s="435"/>
      <c r="AD27" s="206"/>
      <c r="AE27" s="337" t="s">
        <v>159</v>
      </c>
      <c r="AF27" s="336">
        <f>(AG27*AI27)+(AH27*AJ27)</f>
        <v>0.88880957978673714</v>
      </c>
      <c r="AG27" s="336">
        <v>0.81</v>
      </c>
      <c r="AH27" s="336">
        <v>0.96</v>
      </c>
      <c r="AI27" s="336">
        <v>0.47460280142175276</v>
      </c>
      <c r="AJ27" s="335">
        <v>0.52539719857824729</v>
      </c>
      <c r="AK27" s="388"/>
      <c r="AL27" s="373" t="s">
        <v>159</v>
      </c>
      <c r="AM27" s="372">
        <f t="shared" ref="AM27" si="18">AF14</f>
        <v>3.3099999999999997E-2</v>
      </c>
      <c r="AN27" s="371">
        <f t="shared" ref="AN27" si="19">AF27</f>
        <v>0.88880957978673714</v>
      </c>
      <c r="AO27" s="388"/>
      <c r="AP27" s="465" t="s">
        <v>20</v>
      </c>
      <c r="AQ27" s="465"/>
      <c r="AR27" s="387"/>
    </row>
    <row r="28" spans="1:45" ht="15.75" customHeight="1">
      <c r="A28" s="11"/>
      <c r="B28" s="156" t="s">
        <v>21</v>
      </c>
      <c r="C28" s="157">
        <f t="shared" ref="C28:C35" si="20">(D28*F28)+(E28*G28)</f>
        <v>0.88880957978673714</v>
      </c>
      <c r="D28" s="157">
        <v>0.81</v>
      </c>
      <c r="E28" s="157">
        <v>0.96</v>
      </c>
      <c r="F28" s="157">
        <v>0.47460280142175276</v>
      </c>
      <c r="G28" s="158">
        <v>0.52539719857824729</v>
      </c>
      <c r="H28" s="108"/>
      <c r="I28" s="127" t="s">
        <v>21</v>
      </c>
      <c r="J28" s="128">
        <f t="shared" ref="J28:J35" si="21">C15</f>
        <v>8.4900000000000003E-2</v>
      </c>
      <c r="K28" s="129">
        <f t="shared" ref="K28:K35" si="22">C28</f>
        <v>0.88880957978673714</v>
      </c>
      <c r="L28" s="108"/>
      <c r="M28" s="159" t="s">
        <v>18</v>
      </c>
      <c r="N28" s="160">
        <v>0.94059999999999999</v>
      </c>
      <c r="O28" s="108"/>
      <c r="P28" s="109"/>
      <c r="Q28" s="229" t="s">
        <v>21</v>
      </c>
      <c r="R28" s="230">
        <f>(S28*U28)+(T28*V28)</f>
        <v>0.88880957978673714</v>
      </c>
      <c r="S28" s="230">
        <v>0.81</v>
      </c>
      <c r="T28" s="230">
        <v>0.96</v>
      </c>
      <c r="U28" s="230">
        <v>0.47460280142175276</v>
      </c>
      <c r="V28" s="231">
        <v>0.52539719857824729</v>
      </c>
      <c r="W28" s="205"/>
      <c r="X28" s="217" t="s">
        <v>21</v>
      </c>
      <c r="Y28" s="218">
        <f t="shared" ref="Y28:Y35" si="23">R15</f>
        <v>8.4900000000000003E-2</v>
      </c>
      <c r="Z28" s="219">
        <f>R28</f>
        <v>0.88880957978673714</v>
      </c>
      <c r="AA28" s="205"/>
      <c r="AB28" s="232" t="s">
        <v>18</v>
      </c>
      <c r="AC28" s="233">
        <v>0.94059999999999999</v>
      </c>
      <c r="AD28" s="206"/>
      <c r="AE28" s="337" t="s">
        <v>21</v>
      </c>
      <c r="AF28" s="336">
        <f>(AG28*AI28)+(AH28*AJ28)</f>
        <v>0.88880957978673714</v>
      </c>
      <c r="AG28" s="336">
        <v>0.81</v>
      </c>
      <c r="AH28" s="336">
        <v>0.96</v>
      </c>
      <c r="AI28" s="336">
        <v>0.47460280142175276</v>
      </c>
      <c r="AJ28" s="335">
        <v>0.52539719857824729</v>
      </c>
      <c r="AK28" s="388"/>
      <c r="AL28" s="373" t="s">
        <v>21</v>
      </c>
      <c r="AM28" s="372">
        <f t="shared" ref="AM28:AM35" si="24">AF15</f>
        <v>8.4900000000000003E-2</v>
      </c>
      <c r="AN28" s="371">
        <f t="shared" ref="AN28:AN35" si="25">AF28</f>
        <v>0.88880957978673714</v>
      </c>
      <c r="AO28" s="388"/>
      <c r="AP28" s="334" t="s">
        <v>18</v>
      </c>
      <c r="AQ28" s="333">
        <v>0.94059999999999999</v>
      </c>
      <c r="AR28" s="387"/>
    </row>
    <row r="29" spans="1:45" ht="15.75" customHeight="1">
      <c r="A29" s="11"/>
      <c r="B29" s="161" t="s">
        <v>27</v>
      </c>
      <c r="C29" s="162">
        <f t="shared" si="20"/>
        <v>0.88880957978673714</v>
      </c>
      <c r="D29" s="162">
        <v>0.81</v>
      </c>
      <c r="E29" s="162">
        <v>0.96</v>
      </c>
      <c r="F29" s="162">
        <v>0.47460280142175276</v>
      </c>
      <c r="G29" s="163">
        <v>0.52539719857824729</v>
      </c>
      <c r="H29" s="108"/>
      <c r="I29" s="139" t="s">
        <v>27</v>
      </c>
      <c r="J29" s="140">
        <f t="shared" si="21"/>
        <v>0.1651</v>
      </c>
      <c r="K29" s="141">
        <f t="shared" si="22"/>
        <v>0.88880957978673714</v>
      </c>
      <c r="L29" s="108"/>
      <c r="M29" s="159" t="s">
        <v>37</v>
      </c>
      <c r="N29" s="160">
        <f>1-N28</f>
        <v>5.9400000000000008E-2</v>
      </c>
      <c r="O29" s="108"/>
      <c r="P29" s="109"/>
      <c r="Q29" s="234" t="s">
        <v>27</v>
      </c>
      <c r="R29" s="235">
        <f t="shared" ref="R29:R35" si="26">(S29*U29)+(T29*V29)</f>
        <v>0.88880957978673714</v>
      </c>
      <c r="S29" s="235">
        <v>0.81</v>
      </c>
      <c r="T29" s="235">
        <v>0.96</v>
      </c>
      <c r="U29" s="235">
        <v>0.47460280142175276</v>
      </c>
      <c r="V29" s="236">
        <v>0.52539719857824729</v>
      </c>
      <c r="W29" s="205"/>
      <c r="X29" s="215" t="s">
        <v>27</v>
      </c>
      <c r="Y29" s="220">
        <f t="shared" si="23"/>
        <v>0.1651</v>
      </c>
      <c r="Z29" s="221">
        <f t="shared" ref="Z29:Z35" si="27">R29</f>
        <v>0.88880957978673714</v>
      </c>
      <c r="AA29" s="205"/>
      <c r="AB29" s="232" t="s">
        <v>37</v>
      </c>
      <c r="AC29" s="233">
        <f>1-AC28</f>
        <v>5.9400000000000008E-2</v>
      </c>
      <c r="AD29" s="206"/>
      <c r="AE29" s="332" t="s">
        <v>27</v>
      </c>
      <c r="AF29" s="331">
        <f t="shared" ref="AF29:AF35" si="28">(AG29*AI29)+(AH29*AJ29)</f>
        <v>0.88880957978673714</v>
      </c>
      <c r="AG29" s="331">
        <v>0.81</v>
      </c>
      <c r="AH29" s="331">
        <v>0.96</v>
      </c>
      <c r="AI29" s="331">
        <v>0.47460280142175276</v>
      </c>
      <c r="AJ29" s="330">
        <v>0.52539719857824729</v>
      </c>
      <c r="AK29" s="388"/>
      <c r="AL29" s="366" t="s">
        <v>27</v>
      </c>
      <c r="AM29" s="365">
        <f t="shared" si="24"/>
        <v>0.1651</v>
      </c>
      <c r="AN29" s="364">
        <f t="shared" si="25"/>
        <v>0.88880957978673714</v>
      </c>
      <c r="AO29" s="388"/>
      <c r="AP29" s="334" t="s">
        <v>37</v>
      </c>
      <c r="AQ29" s="333">
        <f>1-AQ28</f>
        <v>5.9400000000000008E-2</v>
      </c>
      <c r="AR29" s="387"/>
    </row>
    <row r="30" spans="1:45" ht="15.75" customHeight="1">
      <c r="A30" s="11"/>
      <c r="B30" s="161" t="s">
        <v>28</v>
      </c>
      <c r="C30" s="162">
        <f t="shared" si="20"/>
        <v>0.82030678698160431</v>
      </c>
      <c r="D30" s="162">
        <v>0.71</v>
      </c>
      <c r="E30" s="162">
        <v>0.92</v>
      </c>
      <c r="F30" s="162">
        <v>0.47472958580188446</v>
      </c>
      <c r="G30" s="163">
        <v>0.5252704141981156</v>
      </c>
      <c r="H30" s="108"/>
      <c r="I30" s="139" t="s">
        <v>28</v>
      </c>
      <c r="J30" s="140">
        <f t="shared" si="21"/>
        <v>0.1651</v>
      </c>
      <c r="K30" s="141">
        <f t="shared" si="22"/>
        <v>0.82030678698160431</v>
      </c>
      <c r="L30" s="108"/>
      <c r="M30" s="108"/>
      <c r="N30" s="108"/>
      <c r="O30" s="108"/>
      <c r="P30" s="109"/>
      <c r="Q30" s="234" t="s">
        <v>28</v>
      </c>
      <c r="R30" s="235">
        <f t="shared" si="26"/>
        <v>0.82030678698160431</v>
      </c>
      <c r="S30" s="235">
        <v>0.71</v>
      </c>
      <c r="T30" s="235">
        <v>0.92</v>
      </c>
      <c r="U30" s="235">
        <v>0.47472958580188446</v>
      </c>
      <c r="V30" s="236">
        <v>0.5252704141981156</v>
      </c>
      <c r="W30" s="205"/>
      <c r="X30" s="215" t="s">
        <v>28</v>
      </c>
      <c r="Y30" s="220">
        <f t="shared" si="23"/>
        <v>0.1651</v>
      </c>
      <c r="Z30" s="221">
        <f t="shared" si="27"/>
        <v>0.82030678698160431</v>
      </c>
      <c r="AA30" s="205"/>
      <c r="AB30" s="205"/>
      <c r="AC30" s="205"/>
      <c r="AD30" s="206"/>
      <c r="AE30" s="332" t="s">
        <v>28</v>
      </c>
      <c r="AF30" s="331">
        <f t="shared" si="28"/>
        <v>0.82030678698160431</v>
      </c>
      <c r="AG30" s="331">
        <v>0.71</v>
      </c>
      <c r="AH30" s="331">
        <v>0.92</v>
      </c>
      <c r="AI30" s="331">
        <v>0.47472958580188446</v>
      </c>
      <c r="AJ30" s="330">
        <v>0.5252704141981156</v>
      </c>
      <c r="AK30" s="388"/>
      <c r="AL30" s="366" t="s">
        <v>28</v>
      </c>
      <c r="AM30" s="365">
        <f t="shared" si="24"/>
        <v>0.1651</v>
      </c>
      <c r="AN30" s="364">
        <f t="shared" si="25"/>
        <v>0.82030678698160431</v>
      </c>
      <c r="AO30" s="388"/>
      <c r="AP30" s="388"/>
      <c r="AQ30" s="388"/>
      <c r="AR30" s="387"/>
    </row>
    <row r="31" spans="1:45" ht="15.75" customHeight="1">
      <c r="A31" s="11"/>
      <c r="B31" s="161" t="s">
        <v>25</v>
      </c>
      <c r="C31" s="162">
        <f t="shared" si="20"/>
        <v>0.82030678698160431</v>
      </c>
      <c r="D31" s="162">
        <v>0.71</v>
      </c>
      <c r="E31" s="162">
        <v>0.92</v>
      </c>
      <c r="F31" s="162">
        <v>0.47472958580188446</v>
      </c>
      <c r="G31" s="163">
        <v>0.5252704141981156</v>
      </c>
      <c r="H31" s="108"/>
      <c r="I31" s="139" t="s">
        <v>25</v>
      </c>
      <c r="J31" s="140">
        <f t="shared" si="21"/>
        <v>0.31090000000000001</v>
      </c>
      <c r="K31" s="141">
        <f t="shared" si="22"/>
        <v>0.82030678698160431</v>
      </c>
      <c r="L31" s="108"/>
      <c r="M31" s="108"/>
      <c r="N31" s="108"/>
      <c r="O31" s="108"/>
      <c r="P31" s="109"/>
      <c r="Q31" s="234" t="s">
        <v>25</v>
      </c>
      <c r="R31" s="235">
        <f t="shared" si="26"/>
        <v>0.82030678698160431</v>
      </c>
      <c r="S31" s="235">
        <v>0.71</v>
      </c>
      <c r="T31" s="235">
        <v>0.92</v>
      </c>
      <c r="U31" s="235">
        <v>0.47472958580188446</v>
      </c>
      <c r="V31" s="236">
        <v>0.5252704141981156</v>
      </c>
      <c r="W31" s="205"/>
      <c r="X31" s="215" t="s">
        <v>25</v>
      </c>
      <c r="Y31" s="220">
        <f t="shared" si="23"/>
        <v>0.31090000000000001</v>
      </c>
      <c r="Z31" s="221">
        <f t="shared" si="27"/>
        <v>0.82030678698160431</v>
      </c>
      <c r="AA31" s="205"/>
      <c r="AB31" s="205"/>
      <c r="AC31" s="205"/>
      <c r="AD31" s="206"/>
      <c r="AE31" s="332" t="s">
        <v>25</v>
      </c>
      <c r="AF31" s="331">
        <f t="shared" si="28"/>
        <v>0.82030678698160431</v>
      </c>
      <c r="AG31" s="331">
        <v>0.71</v>
      </c>
      <c r="AH31" s="331">
        <v>0.92</v>
      </c>
      <c r="AI31" s="331">
        <v>0.47472958580188446</v>
      </c>
      <c r="AJ31" s="330">
        <v>0.5252704141981156</v>
      </c>
      <c r="AK31" s="388"/>
      <c r="AL31" s="366" t="s">
        <v>25</v>
      </c>
      <c r="AM31" s="365">
        <f t="shared" si="24"/>
        <v>0.31090000000000001</v>
      </c>
      <c r="AN31" s="364">
        <f t="shared" si="25"/>
        <v>0.82030678698160431</v>
      </c>
      <c r="AO31" s="388"/>
      <c r="AP31" s="388"/>
      <c r="AQ31" s="388"/>
      <c r="AR31" s="387"/>
    </row>
    <row r="32" spans="1:45" ht="15.75" customHeight="1">
      <c r="A32" s="11"/>
      <c r="B32" s="161" t="s">
        <v>26</v>
      </c>
      <c r="C32" s="162">
        <f t="shared" si="20"/>
        <v>0.82030678698160431</v>
      </c>
      <c r="D32" s="162">
        <v>0.71</v>
      </c>
      <c r="E32" s="162">
        <v>0.92</v>
      </c>
      <c r="F32" s="162">
        <v>0.47472958580188446</v>
      </c>
      <c r="G32" s="163">
        <v>0.5252704141981156</v>
      </c>
      <c r="H32" s="108"/>
      <c r="I32" s="139" t="s">
        <v>26</v>
      </c>
      <c r="J32" s="140">
        <f t="shared" si="21"/>
        <v>0.31090000000000001</v>
      </c>
      <c r="K32" s="141">
        <f t="shared" si="22"/>
        <v>0.82030678698160431</v>
      </c>
      <c r="L32" s="108"/>
      <c r="M32" s="108"/>
      <c r="N32" s="108"/>
      <c r="O32" s="108"/>
      <c r="P32" s="109"/>
      <c r="Q32" s="234" t="s">
        <v>26</v>
      </c>
      <c r="R32" s="235">
        <f t="shared" si="26"/>
        <v>0.82030678698160431</v>
      </c>
      <c r="S32" s="235">
        <v>0.71</v>
      </c>
      <c r="T32" s="235">
        <v>0.92</v>
      </c>
      <c r="U32" s="235">
        <v>0.47472958580188446</v>
      </c>
      <c r="V32" s="236">
        <v>0.5252704141981156</v>
      </c>
      <c r="W32" s="205"/>
      <c r="X32" s="215" t="s">
        <v>26</v>
      </c>
      <c r="Y32" s="220">
        <f t="shared" si="23"/>
        <v>0.31090000000000001</v>
      </c>
      <c r="Z32" s="221">
        <f t="shared" si="27"/>
        <v>0.82030678698160431</v>
      </c>
      <c r="AA32" s="205"/>
      <c r="AB32" s="205"/>
      <c r="AC32" s="205"/>
      <c r="AD32" s="206"/>
      <c r="AE32" s="332" t="s">
        <v>26</v>
      </c>
      <c r="AF32" s="331">
        <f t="shared" si="28"/>
        <v>0.82030678698160431</v>
      </c>
      <c r="AG32" s="331">
        <v>0.71</v>
      </c>
      <c r="AH32" s="331">
        <v>0.92</v>
      </c>
      <c r="AI32" s="331">
        <v>0.47472958580188446</v>
      </c>
      <c r="AJ32" s="330">
        <v>0.5252704141981156</v>
      </c>
      <c r="AK32" s="388"/>
      <c r="AL32" s="366" t="s">
        <v>26</v>
      </c>
      <c r="AM32" s="365">
        <f t="shared" si="24"/>
        <v>0.31090000000000001</v>
      </c>
      <c r="AN32" s="364">
        <f t="shared" si="25"/>
        <v>0.82030678698160431</v>
      </c>
      <c r="AO32" s="388"/>
      <c r="AP32" s="388"/>
      <c r="AQ32" s="388"/>
      <c r="AR32" s="387"/>
    </row>
    <row r="33" spans="1:44" ht="15.75" customHeight="1">
      <c r="A33" s="11"/>
      <c r="B33" s="161" t="s">
        <v>16</v>
      </c>
      <c r="C33" s="162">
        <f t="shared" si="20"/>
        <v>0.67490226623361815</v>
      </c>
      <c r="D33" s="162">
        <v>0.57999999999999996</v>
      </c>
      <c r="E33" s="162">
        <v>0.76</v>
      </c>
      <c r="F33" s="162">
        <v>0.47276518759101016</v>
      </c>
      <c r="G33" s="163">
        <v>0.52723481240898984</v>
      </c>
      <c r="H33" s="108"/>
      <c r="I33" s="139" t="s">
        <v>16</v>
      </c>
      <c r="J33" s="140">
        <f t="shared" si="21"/>
        <v>0.32730000000000004</v>
      </c>
      <c r="K33" s="141">
        <f t="shared" si="22"/>
        <v>0.67490226623361815</v>
      </c>
      <c r="L33" s="108"/>
      <c r="M33" s="164"/>
      <c r="N33" s="108"/>
      <c r="O33" s="108"/>
      <c r="P33" s="109"/>
      <c r="Q33" s="234" t="s">
        <v>16</v>
      </c>
      <c r="R33" s="235">
        <f t="shared" si="26"/>
        <v>0.67490226623361815</v>
      </c>
      <c r="S33" s="235">
        <v>0.57999999999999996</v>
      </c>
      <c r="T33" s="235">
        <v>0.76</v>
      </c>
      <c r="U33" s="235">
        <v>0.47276518759101016</v>
      </c>
      <c r="V33" s="236">
        <v>0.52723481240898984</v>
      </c>
      <c r="W33" s="205"/>
      <c r="X33" s="215" t="s">
        <v>16</v>
      </c>
      <c r="Y33" s="220">
        <f t="shared" si="23"/>
        <v>0.32730000000000004</v>
      </c>
      <c r="Z33" s="221">
        <f t="shared" si="27"/>
        <v>0.67490226623361815</v>
      </c>
      <c r="AA33" s="205"/>
      <c r="AB33" s="237"/>
      <c r="AC33" s="205"/>
      <c r="AD33" s="206"/>
      <c r="AE33" s="332" t="s">
        <v>16</v>
      </c>
      <c r="AF33" s="331">
        <f t="shared" si="28"/>
        <v>0.67490226623361815</v>
      </c>
      <c r="AG33" s="331">
        <v>0.57999999999999996</v>
      </c>
      <c r="AH33" s="331">
        <v>0.76</v>
      </c>
      <c r="AI33" s="331">
        <v>0.47276518759101016</v>
      </c>
      <c r="AJ33" s="330">
        <v>0.52723481240898984</v>
      </c>
      <c r="AK33" s="388"/>
      <c r="AL33" s="366" t="s">
        <v>16</v>
      </c>
      <c r="AM33" s="365">
        <f t="shared" si="24"/>
        <v>0.32730000000000004</v>
      </c>
      <c r="AN33" s="364">
        <f t="shared" si="25"/>
        <v>0.67490226623361815</v>
      </c>
      <c r="AO33" s="388"/>
      <c r="AP33" s="329"/>
      <c r="AQ33" s="388"/>
      <c r="AR33" s="387"/>
    </row>
    <row r="34" spans="1:44" ht="15.75" customHeight="1">
      <c r="A34" s="11"/>
      <c r="B34" s="161" t="s">
        <v>17</v>
      </c>
      <c r="C34" s="162">
        <f t="shared" si="20"/>
        <v>0.71537404741363742</v>
      </c>
      <c r="D34" s="162">
        <v>0.71</v>
      </c>
      <c r="E34" s="162">
        <v>0.72</v>
      </c>
      <c r="F34" s="162">
        <v>0.46259525863625378</v>
      </c>
      <c r="G34" s="163">
        <v>0.53740474136374627</v>
      </c>
      <c r="H34" s="108"/>
      <c r="I34" s="139" t="s">
        <v>17</v>
      </c>
      <c r="J34" s="140">
        <f t="shared" si="21"/>
        <v>0.2611</v>
      </c>
      <c r="K34" s="141">
        <f t="shared" si="22"/>
        <v>0.71537404741363742</v>
      </c>
      <c r="L34" s="108"/>
      <c r="M34" s="108"/>
      <c r="N34" s="108"/>
      <c r="O34" s="108"/>
      <c r="P34" s="109"/>
      <c r="Q34" s="234" t="s">
        <v>17</v>
      </c>
      <c r="R34" s="235">
        <f t="shared" si="26"/>
        <v>0.71537404741363742</v>
      </c>
      <c r="S34" s="235">
        <v>0.71</v>
      </c>
      <c r="T34" s="235">
        <v>0.72</v>
      </c>
      <c r="U34" s="235">
        <v>0.46259525863625378</v>
      </c>
      <c r="V34" s="236">
        <v>0.53740474136374627</v>
      </c>
      <c r="W34" s="205"/>
      <c r="X34" s="215" t="s">
        <v>17</v>
      </c>
      <c r="Y34" s="220">
        <f t="shared" si="23"/>
        <v>0.2611</v>
      </c>
      <c r="Z34" s="221">
        <f t="shared" si="27"/>
        <v>0.71537404741363742</v>
      </c>
      <c r="AA34" s="205"/>
      <c r="AB34" s="205"/>
      <c r="AC34" s="205"/>
      <c r="AD34" s="206"/>
      <c r="AE34" s="332" t="s">
        <v>17</v>
      </c>
      <c r="AF34" s="331">
        <f t="shared" si="28"/>
        <v>0.71537404741363742</v>
      </c>
      <c r="AG34" s="331">
        <v>0.71</v>
      </c>
      <c r="AH34" s="331">
        <v>0.72</v>
      </c>
      <c r="AI34" s="331">
        <v>0.46259525863625378</v>
      </c>
      <c r="AJ34" s="330">
        <v>0.53740474136374627</v>
      </c>
      <c r="AK34" s="388"/>
      <c r="AL34" s="366" t="s">
        <v>17</v>
      </c>
      <c r="AM34" s="365">
        <f t="shared" si="24"/>
        <v>0.2611</v>
      </c>
      <c r="AN34" s="364">
        <f t="shared" si="25"/>
        <v>0.71537404741363742</v>
      </c>
      <c r="AO34" s="388"/>
      <c r="AP34" s="388"/>
      <c r="AQ34" s="388"/>
      <c r="AR34" s="387"/>
    </row>
    <row r="35" spans="1:44" ht="15.75" customHeight="1">
      <c r="A35" s="11"/>
      <c r="B35" s="165" t="s">
        <v>19</v>
      </c>
      <c r="C35" s="166">
        <f t="shared" si="20"/>
        <v>0.59436596599236358</v>
      </c>
      <c r="D35" s="166">
        <v>0.6</v>
      </c>
      <c r="E35" s="166">
        <v>0.59</v>
      </c>
      <c r="F35" s="166">
        <v>0.43659659923635008</v>
      </c>
      <c r="G35" s="167">
        <v>0.56340340076365003</v>
      </c>
      <c r="H35" s="108"/>
      <c r="I35" s="146" t="s">
        <v>19</v>
      </c>
      <c r="J35" s="147">
        <f t="shared" si="21"/>
        <v>0.2611</v>
      </c>
      <c r="K35" s="148">
        <f t="shared" si="22"/>
        <v>0.59436596599236358</v>
      </c>
      <c r="L35" s="108"/>
      <c r="M35" s="108"/>
      <c r="N35" s="108"/>
      <c r="O35" s="108"/>
      <c r="P35" s="109"/>
      <c r="Q35" s="238" t="s">
        <v>19</v>
      </c>
      <c r="R35" s="239">
        <f t="shared" si="26"/>
        <v>0.59436596599236358</v>
      </c>
      <c r="S35" s="239">
        <v>0.6</v>
      </c>
      <c r="T35" s="239">
        <v>0.59</v>
      </c>
      <c r="U35" s="239">
        <v>0.43659659923635008</v>
      </c>
      <c r="V35" s="240">
        <v>0.56340340076365003</v>
      </c>
      <c r="W35" s="205"/>
      <c r="X35" s="222" t="s">
        <v>19</v>
      </c>
      <c r="Y35" s="223">
        <f t="shared" si="23"/>
        <v>0.2611</v>
      </c>
      <c r="Z35" s="224">
        <f t="shared" si="27"/>
        <v>0.59436596599236358</v>
      </c>
      <c r="AA35" s="205"/>
      <c r="AB35" s="205"/>
      <c r="AC35" s="205"/>
      <c r="AD35" s="206"/>
      <c r="AE35" s="328" t="s">
        <v>19</v>
      </c>
      <c r="AF35" s="327">
        <f t="shared" si="28"/>
        <v>0.59436596599236358</v>
      </c>
      <c r="AG35" s="327">
        <v>0.6</v>
      </c>
      <c r="AH35" s="327">
        <v>0.59</v>
      </c>
      <c r="AI35" s="327">
        <v>0.43659659923635008</v>
      </c>
      <c r="AJ35" s="326">
        <v>0.56340340076365003</v>
      </c>
      <c r="AK35" s="388"/>
      <c r="AL35" s="354" t="s">
        <v>19</v>
      </c>
      <c r="AM35" s="353">
        <f t="shared" si="24"/>
        <v>0.2611</v>
      </c>
      <c r="AN35" s="352">
        <f t="shared" si="25"/>
        <v>0.59436596599236358</v>
      </c>
      <c r="AO35" s="388"/>
      <c r="AP35" s="388"/>
      <c r="AQ35" s="388"/>
      <c r="AR35" s="387"/>
    </row>
    <row r="36" spans="1:44">
      <c r="A36" s="11"/>
      <c r="B36" s="168"/>
      <c r="C36" s="169"/>
      <c r="D36" s="169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9"/>
      <c r="Q36" s="234"/>
      <c r="R36" s="241"/>
      <c r="S36" s="241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6"/>
      <c r="AE36" s="332"/>
      <c r="AF36" s="325"/>
      <c r="AG36" s="325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7"/>
    </row>
    <row r="37" spans="1:44" ht="26.25" customHeight="1">
      <c r="A37" s="11"/>
      <c r="B37" s="168"/>
      <c r="C37" s="170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9"/>
      <c r="Q37" s="234"/>
      <c r="R37" s="242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6"/>
      <c r="AE37" s="332"/>
      <c r="AF37" s="324"/>
      <c r="AG37" s="388"/>
      <c r="AH37" s="388"/>
      <c r="AI37" s="388"/>
      <c r="AJ37" s="388"/>
      <c r="AK37" s="388"/>
      <c r="AL37" s="388"/>
      <c r="AM37" s="388"/>
      <c r="AN37" s="388"/>
      <c r="AO37" s="388"/>
      <c r="AP37" s="388"/>
      <c r="AQ37" s="388"/>
      <c r="AR37" s="387"/>
    </row>
    <row r="38" spans="1:44" ht="15.75" customHeight="1">
      <c r="A38" s="11"/>
      <c r="B38" s="446" t="s">
        <v>44</v>
      </c>
      <c r="C38" s="446"/>
      <c r="D38" s="446"/>
      <c r="E38" s="446"/>
      <c r="F38" s="446"/>
      <c r="G38" s="446"/>
      <c r="H38" s="446"/>
      <c r="I38" s="446"/>
      <c r="J38" s="446"/>
      <c r="K38" s="446"/>
      <c r="L38" s="446"/>
      <c r="M38" s="446"/>
      <c r="N38" s="108"/>
      <c r="O38" s="108"/>
      <c r="P38" s="109"/>
      <c r="Q38" s="450" t="s">
        <v>44</v>
      </c>
      <c r="R38" s="441"/>
      <c r="S38" s="441"/>
      <c r="T38" s="441"/>
      <c r="U38" s="441"/>
      <c r="V38" s="441"/>
      <c r="W38" s="441"/>
      <c r="X38" s="441"/>
      <c r="Y38" s="441"/>
      <c r="Z38" s="441"/>
      <c r="AA38" s="441"/>
      <c r="AB38" s="441"/>
      <c r="AC38" s="205"/>
      <c r="AD38" s="206"/>
      <c r="AE38" s="467" t="s">
        <v>44</v>
      </c>
      <c r="AF38" s="457"/>
      <c r="AG38" s="457"/>
      <c r="AH38" s="457"/>
      <c r="AI38" s="457"/>
      <c r="AJ38" s="457"/>
      <c r="AK38" s="457"/>
      <c r="AL38" s="457"/>
      <c r="AM38" s="457"/>
      <c r="AN38" s="457"/>
      <c r="AO38" s="457"/>
      <c r="AP38" s="457"/>
      <c r="AQ38" s="388"/>
      <c r="AR38" s="387"/>
    </row>
    <row r="39" spans="1:44" ht="15.75" customHeight="1">
      <c r="A39" s="11"/>
      <c r="B39" s="447"/>
      <c r="C39" s="448"/>
      <c r="D39" s="443" t="s">
        <v>11</v>
      </c>
      <c r="E39" s="443"/>
      <c r="F39" s="443"/>
      <c r="G39" s="443" t="s">
        <v>15</v>
      </c>
      <c r="H39" s="443"/>
      <c r="I39" s="443"/>
      <c r="J39" s="443"/>
      <c r="K39" s="443" t="s">
        <v>47</v>
      </c>
      <c r="L39" s="443"/>
      <c r="M39" s="443"/>
      <c r="N39" s="108"/>
      <c r="O39" s="108"/>
      <c r="P39" s="109"/>
      <c r="Q39" s="436"/>
      <c r="R39" s="437"/>
      <c r="S39" s="435" t="s">
        <v>11</v>
      </c>
      <c r="T39" s="435"/>
      <c r="U39" s="435"/>
      <c r="V39" s="435" t="s">
        <v>15</v>
      </c>
      <c r="W39" s="435"/>
      <c r="X39" s="435"/>
      <c r="Y39" s="435"/>
      <c r="Z39" s="435" t="s">
        <v>47</v>
      </c>
      <c r="AA39" s="435"/>
      <c r="AB39" s="435"/>
      <c r="AC39" s="205"/>
      <c r="AD39" s="206"/>
      <c r="AE39" s="460"/>
      <c r="AF39" s="462"/>
      <c r="AG39" s="465" t="s">
        <v>11</v>
      </c>
      <c r="AH39" s="465"/>
      <c r="AI39" s="465"/>
      <c r="AJ39" s="465" t="s">
        <v>15</v>
      </c>
      <c r="AK39" s="465"/>
      <c r="AL39" s="465"/>
      <c r="AM39" s="465"/>
      <c r="AN39" s="465" t="s">
        <v>47</v>
      </c>
      <c r="AO39" s="465"/>
      <c r="AP39" s="465"/>
      <c r="AQ39" s="388"/>
      <c r="AR39" s="387"/>
    </row>
    <row r="40" spans="1:44" ht="48">
      <c r="A40" s="11"/>
      <c r="B40" s="442" t="s">
        <v>38</v>
      </c>
      <c r="C40" s="442"/>
      <c r="D40" s="171" t="s">
        <v>6</v>
      </c>
      <c r="E40" s="172" t="s">
        <v>7</v>
      </c>
      <c r="F40" s="172" t="s">
        <v>8</v>
      </c>
      <c r="G40" s="172" t="s">
        <v>6</v>
      </c>
      <c r="H40" s="172" t="s">
        <v>9</v>
      </c>
      <c r="I40" s="172" t="s">
        <v>10</v>
      </c>
      <c r="J40" s="172" t="s">
        <v>5</v>
      </c>
      <c r="K40" s="172" t="s">
        <v>12</v>
      </c>
      <c r="L40" s="172" t="s">
        <v>13</v>
      </c>
      <c r="M40" s="172" t="s">
        <v>14</v>
      </c>
      <c r="N40" s="108"/>
      <c r="O40" s="108"/>
      <c r="P40" s="109"/>
      <c r="Q40" s="438" t="s">
        <v>38</v>
      </c>
      <c r="R40" s="438"/>
      <c r="S40" s="243" t="s">
        <v>6</v>
      </c>
      <c r="T40" s="244" t="s">
        <v>7</v>
      </c>
      <c r="U40" s="244" t="s">
        <v>8</v>
      </c>
      <c r="V40" s="244" t="s">
        <v>6</v>
      </c>
      <c r="W40" s="244" t="s">
        <v>9</v>
      </c>
      <c r="X40" s="244" t="s">
        <v>10</v>
      </c>
      <c r="Y40" s="244" t="s">
        <v>5</v>
      </c>
      <c r="Z40" s="244" t="s">
        <v>12</v>
      </c>
      <c r="AA40" s="244" t="s">
        <v>13</v>
      </c>
      <c r="AB40" s="244" t="s">
        <v>14</v>
      </c>
      <c r="AC40" s="205"/>
      <c r="AD40" s="206"/>
      <c r="AE40" s="466" t="s">
        <v>38</v>
      </c>
      <c r="AF40" s="466"/>
      <c r="AG40" s="323" t="s">
        <v>6</v>
      </c>
      <c r="AH40" s="322" t="s">
        <v>7</v>
      </c>
      <c r="AI40" s="322" t="s">
        <v>8</v>
      </c>
      <c r="AJ40" s="322" t="s">
        <v>6</v>
      </c>
      <c r="AK40" s="322" t="s">
        <v>9</v>
      </c>
      <c r="AL40" s="322" t="s">
        <v>10</v>
      </c>
      <c r="AM40" s="322" t="s">
        <v>5</v>
      </c>
      <c r="AN40" s="322" t="s">
        <v>12</v>
      </c>
      <c r="AO40" s="322" t="s">
        <v>13</v>
      </c>
      <c r="AP40" s="322" t="s">
        <v>14</v>
      </c>
      <c r="AQ40" s="388"/>
      <c r="AR40" s="387"/>
    </row>
    <row r="41" spans="1:44">
      <c r="A41" s="11"/>
      <c r="B41" s="172" t="s">
        <v>0</v>
      </c>
      <c r="C41" s="173">
        <f>(((J43*1000000)/(E41*1000)))-(((J43*1000000)/(E41*1000))*O14)</f>
        <v>15342.749655438056</v>
      </c>
      <c r="D41" s="173">
        <v>13065</v>
      </c>
      <c r="E41" s="174">
        <v>2131</v>
      </c>
      <c r="F41" s="173">
        <v>70</v>
      </c>
      <c r="G41" s="174">
        <v>7032</v>
      </c>
      <c r="H41" s="173">
        <v>21340</v>
      </c>
      <c r="I41" s="174">
        <v>5386</v>
      </c>
      <c r="J41" s="173">
        <f>SUM(G41:I41)</f>
        <v>33758</v>
      </c>
      <c r="K41" s="173">
        <f>(G41*1000)/D41</f>
        <v>538.23191733639499</v>
      </c>
      <c r="L41" s="173">
        <f>(H41*1000)/E41</f>
        <v>10014.07789770061</v>
      </c>
      <c r="M41" s="173">
        <f>(I41*1000)/F41</f>
        <v>76942.857142857145</v>
      </c>
      <c r="N41" s="108"/>
      <c r="O41" s="108"/>
      <c r="P41" s="109"/>
      <c r="Q41" s="244" t="s">
        <v>0</v>
      </c>
      <c r="R41" s="245">
        <f>(Y43*1000000)/(T41*1000)</f>
        <v>15342.749655438056</v>
      </c>
      <c r="S41" s="245">
        <v>13065</v>
      </c>
      <c r="T41" s="246">
        <v>2131</v>
      </c>
      <c r="U41" s="245">
        <v>70</v>
      </c>
      <c r="V41" s="246">
        <v>7032</v>
      </c>
      <c r="W41" s="245">
        <v>21340</v>
      </c>
      <c r="X41" s="246">
        <v>5386</v>
      </c>
      <c r="Y41" s="245">
        <f>SUM(V41:X41)</f>
        <v>33758</v>
      </c>
      <c r="Z41" s="245">
        <f>(V41*1000)/S41</f>
        <v>538.23191733639499</v>
      </c>
      <c r="AA41" s="245">
        <f>(W41*1000)/T41</f>
        <v>10014.07789770061</v>
      </c>
      <c r="AB41" s="245">
        <f>(X41*1000)/U41</f>
        <v>76942.857142857145</v>
      </c>
      <c r="AC41" s="205"/>
      <c r="AD41" s="206"/>
      <c r="AE41" s="322" t="s">
        <v>0</v>
      </c>
      <c r="AF41" s="321">
        <f>(AM43*1000000)/(AH41*1000)</f>
        <v>15342.749655438056</v>
      </c>
      <c r="AG41" s="321">
        <v>13065</v>
      </c>
      <c r="AH41" s="320">
        <v>2131</v>
      </c>
      <c r="AI41" s="321">
        <v>70</v>
      </c>
      <c r="AJ41" s="320">
        <v>7032</v>
      </c>
      <c r="AK41" s="321">
        <v>21340</v>
      </c>
      <c r="AL41" s="320">
        <v>5386</v>
      </c>
      <c r="AM41" s="321">
        <f>SUM(AJ41:AL41)</f>
        <v>33758</v>
      </c>
      <c r="AN41" s="321">
        <f>(AJ41*1000)/AG41</f>
        <v>538.23191733639499</v>
      </c>
      <c r="AO41" s="321">
        <f>(AK41*1000)/AH41</f>
        <v>10014.07789770061</v>
      </c>
      <c r="AP41" s="321">
        <f>(AL41*1000)/AI41</f>
        <v>76942.857142857145</v>
      </c>
      <c r="AQ41" s="388"/>
      <c r="AR41" s="387"/>
    </row>
    <row r="42" spans="1:44" ht="15.75" customHeight="1">
      <c r="A42" s="11"/>
      <c r="B42" s="175"/>
      <c r="C42" s="176"/>
      <c r="D42" s="177"/>
      <c r="E42" s="178"/>
      <c r="F42" s="177"/>
      <c r="G42" s="443" t="s">
        <v>45</v>
      </c>
      <c r="H42" s="443"/>
      <c r="I42" s="443"/>
      <c r="J42" s="443"/>
      <c r="K42" s="443" t="s">
        <v>46</v>
      </c>
      <c r="L42" s="443"/>
      <c r="M42" s="443"/>
      <c r="N42" s="108"/>
      <c r="O42" s="108"/>
      <c r="P42" s="109"/>
      <c r="Q42" s="247"/>
      <c r="R42" s="248"/>
      <c r="S42" s="249"/>
      <c r="T42" s="250"/>
      <c r="U42" s="249"/>
      <c r="V42" s="435" t="s">
        <v>45</v>
      </c>
      <c r="W42" s="435"/>
      <c r="X42" s="435"/>
      <c r="Y42" s="435"/>
      <c r="Z42" s="435" t="s">
        <v>46</v>
      </c>
      <c r="AA42" s="435"/>
      <c r="AB42" s="435"/>
      <c r="AC42" s="205"/>
      <c r="AD42" s="206"/>
      <c r="AE42" s="319"/>
      <c r="AF42" s="318"/>
      <c r="AG42" s="317"/>
      <c r="AH42" s="316"/>
      <c r="AI42" s="317"/>
      <c r="AJ42" s="465" t="s">
        <v>45</v>
      </c>
      <c r="AK42" s="465"/>
      <c r="AL42" s="465"/>
      <c r="AM42" s="465"/>
      <c r="AN42" s="465" t="s">
        <v>46</v>
      </c>
      <c r="AO42" s="465"/>
      <c r="AP42" s="465"/>
      <c r="AQ42" s="388"/>
      <c r="AR42" s="387"/>
    </row>
    <row r="43" spans="1:44">
      <c r="A43" s="11"/>
      <c r="B43" s="175"/>
      <c r="C43" s="179"/>
      <c r="D43" s="180"/>
      <c r="E43" s="180"/>
      <c r="F43" s="180"/>
      <c r="G43" s="174">
        <f>G41/1.0325</f>
        <v>6810.6537530266341</v>
      </c>
      <c r="H43" s="174">
        <f>H41/1.0325</f>
        <v>20668.280871670704</v>
      </c>
      <c r="I43" s="174">
        <f>I41/1.0325</f>
        <v>5216.4648910411624</v>
      </c>
      <c r="J43" s="173">
        <f>SUM(G43:I43)</f>
        <v>32695.3995157385</v>
      </c>
      <c r="K43" s="173">
        <f>(G43*1000)/D41</f>
        <v>521.28999257762223</v>
      </c>
      <c r="L43" s="173">
        <f>(H43*1000)/E41</f>
        <v>9698.8647919618506</v>
      </c>
      <c r="M43" s="173">
        <f>(I43*1000)/F41</f>
        <v>74520.927014873756</v>
      </c>
      <c r="N43" s="108"/>
      <c r="O43" s="108"/>
      <c r="P43" s="109"/>
      <c r="Q43" s="247"/>
      <c r="R43" s="251"/>
      <c r="S43" s="252"/>
      <c r="T43" s="252"/>
      <c r="U43" s="252"/>
      <c r="V43" s="246">
        <f>V41/1.0325</f>
        <v>6810.6537530266341</v>
      </c>
      <c r="W43" s="246">
        <f>W41/1.0325</f>
        <v>20668.280871670704</v>
      </c>
      <c r="X43" s="246">
        <f>X41/1.0325</f>
        <v>5216.4648910411624</v>
      </c>
      <c r="Y43" s="245">
        <f>V43+W43+X43</f>
        <v>32695.3995157385</v>
      </c>
      <c r="Z43" s="245">
        <f>(V43*1000)/S41</f>
        <v>521.28999257762223</v>
      </c>
      <c r="AA43" s="245">
        <f>(W43*1000)/T41</f>
        <v>9698.8647919618506</v>
      </c>
      <c r="AB43" s="245">
        <f>(X43*1000)/U41</f>
        <v>74520.927014873756</v>
      </c>
      <c r="AC43" s="205"/>
      <c r="AD43" s="206"/>
      <c r="AE43" s="319"/>
      <c r="AF43" s="315"/>
      <c r="AG43" s="314"/>
      <c r="AH43" s="314"/>
      <c r="AI43" s="314"/>
      <c r="AJ43" s="320">
        <f>AJ41/1.0325</f>
        <v>6810.6537530266341</v>
      </c>
      <c r="AK43" s="320">
        <f>AK41/1.0325</f>
        <v>20668.280871670704</v>
      </c>
      <c r="AL43" s="320">
        <f>AL41/1.0325</f>
        <v>5216.4648910411624</v>
      </c>
      <c r="AM43" s="321">
        <f>AJ43+AK43+AL43</f>
        <v>32695.3995157385</v>
      </c>
      <c r="AN43" s="321">
        <f>(AJ43*1000)/AG41</f>
        <v>521.28999257762223</v>
      </c>
      <c r="AO43" s="321">
        <f>(AK43*1000)/AH41</f>
        <v>9698.8647919618506</v>
      </c>
      <c r="AP43" s="321">
        <f>(AL43*1000)/AI41</f>
        <v>74520.927014873756</v>
      </c>
      <c r="AQ43" s="388"/>
      <c r="AR43" s="387"/>
    </row>
    <row r="44" spans="1:44">
      <c r="A44" s="11"/>
      <c r="B44" s="181"/>
      <c r="C44" s="181"/>
      <c r="D44" s="170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9"/>
      <c r="Q44" s="234"/>
      <c r="R44" s="242"/>
      <c r="S44" s="242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6"/>
      <c r="AE44" s="332"/>
      <c r="AF44" s="324"/>
      <c r="AG44" s="324"/>
      <c r="AH44" s="388"/>
      <c r="AI44" s="388"/>
      <c r="AJ44" s="388"/>
      <c r="AK44" s="388"/>
      <c r="AL44" s="388"/>
      <c r="AM44" s="388"/>
      <c r="AN44" s="388"/>
      <c r="AO44" s="388"/>
      <c r="AP44" s="388"/>
      <c r="AQ44" s="388"/>
      <c r="AR44" s="387"/>
    </row>
    <row r="45" spans="1:44">
      <c r="A45" s="11"/>
      <c r="B45" s="181"/>
      <c r="C45" s="181"/>
      <c r="D45" s="108"/>
      <c r="E45" s="118" t="s">
        <v>89</v>
      </c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253" t="s">
        <v>91</v>
      </c>
      <c r="R45" s="254">
        <v>3.1E-2</v>
      </c>
      <c r="S45" s="205"/>
      <c r="T45" s="255" t="s">
        <v>89</v>
      </c>
      <c r="U45" s="205"/>
      <c r="V45" s="205"/>
      <c r="W45" s="205"/>
      <c r="X45" s="205"/>
      <c r="Y45" s="205"/>
      <c r="Z45" s="205"/>
      <c r="AA45" s="205"/>
      <c r="AB45" s="205"/>
      <c r="AC45" s="205"/>
      <c r="AD45" s="206"/>
      <c r="AE45" s="313"/>
      <c r="AF45" s="356"/>
      <c r="AG45" s="388"/>
      <c r="AH45" s="377" t="s">
        <v>89</v>
      </c>
      <c r="AI45" s="388"/>
      <c r="AJ45" s="388"/>
      <c r="AK45" s="388"/>
      <c r="AL45" s="388"/>
      <c r="AM45" s="388"/>
      <c r="AN45" s="388"/>
      <c r="AO45" s="388"/>
      <c r="AP45" s="388"/>
      <c r="AQ45" s="388"/>
      <c r="AR45" s="387"/>
    </row>
    <row r="46" spans="1:44" ht="36">
      <c r="A46" s="11"/>
      <c r="B46" s="181"/>
      <c r="C46" s="181"/>
      <c r="D46" s="108"/>
      <c r="E46" s="182" t="s">
        <v>92</v>
      </c>
      <c r="F46" s="183">
        <f>(H46/4)/L46</f>
        <v>30.199063231850115</v>
      </c>
      <c r="G46" s="182" t="s">
        <v>41</v>
      </c>
      <c r="H46" s="183">
        <v>5158</v>
      </c>
      <c r="I46" s="171" t="s">
        <v>42</v>
      </c>
      <c r="J46" s="183">
        <f>H46*12</f>
        <v>61896</v>
      </c>
      <c r="K46" s="172" t="s">
        <v>85</v>
      </c>
      <c r="L46" s="184">
        <v>42.7</v>
      </c>
      <c r="M46" s="108"/>
      <c r="N46" s="108"/>
      <c r="O46" s="108"/>
      <c r="P46" s="108"/>
      <c r="Q46" s="253" t="s">
        <v>1</v>
      </c>
      <c r="R46" s="256" t="s">
        <v>161</v>
      </c>
      <c r="S46" s="205"/>
      <c r="T46" s="257" t="s">
        <v>92</v>
      </c>
      <c r="U46" s="258">
        <f>(W46/4)/AA46</f>
        <v>30.199063231850115</v>
      </c>
      <c r="V46" s="257" t="s">
        <v>41</v>
      </c>
      <c r="W46" s="258">
        <v>5158</v>
      </c>
      <c r="X46" s="243" t="s">
        <v>42</v>
      </c>
      <c r="Y46" s="258">
        <f>W46*12</f>
        <v>61896</v>
      </c>
      <c r="Z46" s="244" t="s">
        <v>85</v>
      </c>
      <c r="AA46" s="259">
        <v>42.7</v>
      </c>
      <c r="AB46" s="205"/>
      <c r="AC46" s="205"/>
      <c r="AD46" s="206"/>
      <c r="AE46" s="313"/>
      <c r="AF46" s="312"/>
      <c r="AG46" s="388"/>
      <c r="AH46" s="311" t="s">
        <v>92</v>
      </c>
      <c r="AI46" s="310">
        <f>(AK46/4)/AO46</f>
        <v>30.199063231850115</v>
      </c>
      <c r="AJ46" s="311" t="s">
        <v>41</v>
      </c>
      <c r="AK46" s="310">
        <v>5158</v>
      </c>
      <c r="AL46" s="323" t="s">
        <v>42</v>
      </c>
      <c r="AM46" s="310">
        <f>AK46*12</f>
        <v>61896</v>
      </c>
      <c r="AN46" s="322" t="s">
        <v>85</v>
      </c>
      <c r="AO46" s="309">
        <v>42.7</v>
      </c>
      <c r="AP46" s="388"/>
      <c r="AQ46" s="388"/>
      <c r="AR46" s="387"/>
    </row>
    <row r="47" spans="1:44" ht="42.75" customHeight="1">
      <c r="A47" s="11"/>
      <c r="B47" s="118" t="s">
        <v>90</v>
      </c>
      <c r="C47" s="108"/>
      <c r="D47" s="108"/>
      <c r="E47" s="182" t="s">
        <v>131</v>
      </c>
      <c r="F47" s="183">
        <f>H47*F46</f>
        <v>257.90000000000003</v>
      </c>
      <c r="G47" s="182" t="s">
        <v>132</v>
      </c>
      <c r="H47" s="184">
        <f>42.7/5</f>
        <v>8.5400000000000009</v>
      </c>
      <c r="I47" s="108"/>
      <c r="J47" s="108"/>
      <c r="K47" s="172" t="s">
        <v>93</v>
      </c>
      <c r="L47" s="184">
        <v>51</v>
      </c>
      <c r="M47" s="185" t="s">
        <v>105</v>
      </c>
      <c r="N47" s="108"/>
      <c r="O47" s="108"/>
      <c r="P47" s="108"/>
      <c r="Q47" s="260" t="s">
        <v>90</v>
      </c>
      <c r="R47" s="205"/>
      <c r="S47" s="205"/>
      <c r="T47" s="257" t="s">
        <v>131</v>
      </c>
      <c r="U47" s="258">
        <f>W47*U46</f>
        <v>257.90000000000003</v>
      </c>
      <c r="V47" s="257" t="s">
        <v>132</v>
      </c>
      <c r="W47" s="259">
        <f>AA46/5</f>
        <v>8.5400000000000009</v>
      </c>
      <c r="X47" s="205"/>
      <c r="Y47" s="205"/>
      <c r="Z47" s="243" t="s">
        <v>93</v>
      </c>
      <c r="AA47" s="259">
        <v>51</v>
      </c>
      <c r="AB47" s="261" t="s">
        <v>105</v>
      </c>
      <c r="AC47" s="205"/>
      <c r="AD47" s="206"/>
      <c r="AE47" s="308" t="s">
        <v>90</v>
      </c>
      <c r="AF47" s="388"/>
      <c r="AG47" s="388"/>
      <c r="AH47" s="311" t="s">
        <v>131</v>
      </c>
      <c r="AI47" s="310">
        <f>AK47*AI46</f>
        <v>257.90000000000003</v>
      </c>
      <c r="AJ47" s="311" t="s">
        <v>132</v>
      </c>
      <c r="AK47" s="309">
        <f>AO46/5</f>
        <v>8.5400000000000009</v>
      </c>
      <c r="AL47" s="388"/>
      <c r="AM47" s="388"/>
      <c r="AN47" s="323" t="s">
        <v>93</v>
      </c>
      <c r="AO47" s="309">
        <v>51</v>
      </c>
      <c r="AP47" s="307" t="s">
        <v>105</v>
      </c>
      <c r="AQ47" s="388"/>
      <c r="AR47" s="387"/>
    </row>
    <row r="48" spans="1:44" ht="48.75" customHeight="1">
      <c r="A48" s="11"/>
      <c r="B48" s="78" t="s">
        <v>4</v>
      </c>
      <c r="C48" s="78" t="s">
        <v>82</v>
      </c>
      <c r="D48" s="78" t="s">
        <v>83</v>
      </c>
      <c r="E48" s="78" t="s">
        <v>84</v>
      </c>
      <c r="F48" s="108"/>
      <c r="G48" s="108"/>
      <c r="H48" s="121"/>
      <c r="I48" s="121"/>
      <c r="J48" s="121"/>
      <c r="K48" s="108"/>
      <c r="L48" s="108"/>
      <c r="M48" s="108"/>
      <c r="N48" s="108"/>
      <c r="O48" s="108"/>
      <c r="P48" s="109"/>
      <c r="Q48" s="203" t="s">
        <v>4</v>
      </c>
      <c r="R48" s="203" t="s">
        <v>82</v>
      </c>
      <c r="S48" s="203" t="s">
        <v>83</v>
      </c>
      <c r="T48" s="203" t="s">
        <v>84</v>
      </c>
      <c r="U48" s="205"/>
      <c r="V48" s="205"/>
      <c r="W48" s="205"/>
      <c r="X48" s="205"/>
      <c r="Y48" s="205"/>
      <c r="Z48" s="205"/>
      <c r="AA48" s="205"/>
      <c r="AB48" s="205"/>
      <c r="AC48" s="205"/>
      <c r="AD48" s="206"/>
      <c r="AE48" s="390" t="s">
        <v>4</v>
      </c>
      <c r="AF48" s="390" t="s">
        <v>82</v>
      </c>
      <c r="AG48" s="390" t="s">
        <v>83</v>
      </c>
      <c r="AH48" s="390" t="s">
        <v>84</v>
      </c>
      <c r="AI48" s="388"/>
      <c r="AJ48" s="388"/>
      <c r="AK48" s="388"/>
      <c r="AL48" s="388"/>
      <c r="AM48" s="388"/>
      <c r="AN48" s="388"/>
      <c r="AO48" s="388"/>
      <c r="AP48" s="388"/>
      <c r="AQ48" s="388"/>
      <c r="AR48" s="387"/>
    </row>
    <row r="49" spans="1:44" ht="37" customHeight="1">
      <c r="A49" s="11"/>
      <c r="B49" s="186" t="s">
        <v>159</v>
      </c>
      <c r="C49" s="187">
        <v>18956794</v>
      </c>
      <c r="D49" s="187">
        <v>11712284</v>
      </c>
      <c r="E49" s="188">
        <f>D49/C49</f>
        <v>0.61784097036661367</v>
      </c>
      <c r="F49" s="108"/>
      <c r="G49" s="108"/>
      <c r="H49" s="189" t="s">
        <v>114</v>
      </c>
      <c r="I49" s="190">
        <v>0.03</v>
      </c>
      <c r="J49" s="190" t="s">
        <v>116</v>
      </c>
      <c r="K49" s="108"/>
      <c r="L49" s="191" t="s">
        <v>137</v>
      </c>
      <c r="M49" s="192">
        <v>1.2</v>
      </c>
      <c r="N49" s="431" t="s">
        <v>157</v>
      </c>
      <c r="O49" s="108"/>
      <c r="P49" s="109"/>
      <c r="Q49" s="262" t="s">
        <v>159</v>
      </c>
      <c r="R49" s="263">
        <v>18956794</v>
      </c>
      <c r="S49" s="263">
        <v>11712284</v>
      </c>
      <c r="T49" s="264">
        <f>S49/R49</f>
        <v>0.61784097036661367</v>
      </c>
      <c r="U49" s="205"/>
      <c r="V49" s="205"/>
      <c r="W49" s="253" t="s">
        <v>114</v>
      </c>
      <c r="X49" s="254">
        <v>0.03</v>
      </c>
      <c r="Y49" s="254" t="s">
        <v>116</v>
      </c>
      <c r="Z49" s="205"/>
      <c r="AA49" s="205"/>
      <c r="AB49" s="205"/>
      <c r="AC49" s="205"/>
      <c r="AD49" s="206"/>
      <c r="AE49" s="306" t="s">
        <v>159</v>
      </c>
      <c r="AF49" s="305">
        <v>18956794</v>
      </c>
      <c r="AG49" s="305">
        <v>11712284</v>
      </c>
      <c r="AH49" s="304">
        <f>AG49/AF49</f>
        <v>0.61784097036661367</v>
      </c>
      <c r="AI49" s="388"/>
      <c r="AJ49" s="388"/>
      <c r="AK49" s="303" t="s">
        <v>114</v>
      </c>
      <c r="AL49" s="302">
        <v>0.03</v>
      </c>
      <c r="AM49" s="302" t="s">
        <v>116</v>
      </c>
      <c r="AN49" s="388"/>
      <c r="AO49" s="388"/>
      <c r="AP49" s="301" t="s">
        <v>194</v>
      </c>
      <c r="AQ49" s="302">
        <v>3.1E-2</v>
      </c>
      <c r="AR49" s="387"/>
    </row>
    <row r="50" spans="1:44" ht="35" customHeight="1">
      <c r="A50" s="11"/>
      <c r="B50" s="186" t="s">
        <v>21</v>
      </c>
      <c r="C50" s="187">
        <v>16460415</v>
      </c>
      <c r="D50" s="187">
        <v>11847559</v>
      </c>
      <c r="E50" s="188">
        <f>D50/C50</f>
        <v>0.71976065002006329</v>
      </c>
      <c r="F50" s="108"/>
      <c r="G50" s="108"/>
      <c r="H50" s="189" t="s">
        <v>115</v>
      </c>
      <c r="I50" s="193">
        <v>0.04</v>
      </c>
      <c r="J50" s="193" t="s">
        <v>141</v>
      </c>
      <c r="K50" s="108"/>
      <c r="L50" s="191" t="s">
        <v>138</v>
      </c>
      <c r="M50" s="194">
        <v>44.3</v>
      </c>
      <c r="N50" s="432"/>
      <c r="O50" s="108"/>
      <c r="P50" s="109"/>
      <c r="Q50" s="262" t="s">
        <v>21</v>
      </c>
      <c r="R50" s="263">
        <v>16460415</v>
      </c>
      <c r="S50" s="263">
        <v>11847559</v>
      </c>
      <c r="T50" s="264">
        <f>S50/R50</f>
        <v>0.71976065002006329</v>
      </c>
      <c r="U50" s="205"/>
      <c r="V50" s="205"/>
      <c r="W50" s="253" t="s">
        <v>115</v>
      </c>
      <c r="X50" s="256">
        <v>0.04</v>
      </c>
      <c r="Y50" s="256" t="s">
        <v>141</v>
      </c>
      <c r="Z50" s="205"/>
      <c r="AA50" s="205"/>
      <c r="AB50" s="205"/>
      <c r="AC50" s="205"/>
      <c r="AD50" s="206"/>
      <c r="AE50" s="306" t="s">
        <v>21</v>
      </c>
      <c r="AF50" s="305">
        <v>16460415</v>
      </c>
      <c r="AG50" s="305">
        <v>11847559</v>
      </c>
      <c r="AH50" s="304">
        <f>AG50/AF50</f>
        <v>0.71976065002006329</v>
      </c>
      <c r="AI50" s="388"/>
      <c r="AJ50" s="388"/>
      <c r="AK50" s="303" t="s">
        <v>115</v>
      </c>
      <c r="AL50" s="378">
        <v>0.04</v>
      </c>
      <c r="AM50" s="378" t="s">
        <v>141</v>
      </c>
      <c r="AN50" s="388"/>
      <c r="AO50" s="388"/>
      <c r="AP50" s="303" t="s">
        <v>1</v>
      </c>
      <c r="AQ50" s="378" t="s">
        <v>161</v>
      </c>
      <c r="AR50" s="387"/>
    </row>
    <row r="51" spans="1:44">
      <c r="A51" s="11"/>
      <c r="B51" s="186" t="s">
        <v>79</v>
      </c>
      <c r="C51" s="187">
        <v>14644040</v>
      </c>
      <c r="D51" s="187">
        <v>10573927</v>
      </c>
      <c r="E51" s="188">
        <f>D51/C51</f>
        <v>0.72206351525945023</v>
      </c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9"/>
      <c r="Q51" s="262" t="s">
        <v>79</v>
      </c>
      <c r="R51" s="263">
        <v>14644040</v>
      </c>
      <c r="S51" s="263">
        <v>10573927</v>
      </c>
      <c r="T51" s="264">
        <f>S51/R51</f>
        <v>0.72206351525945023</v>
      </c>
      <c r="U51" s="205"/>
      <c r="V51" s="205"/>
      <c r="W51" s="205"/>
      <c r="X51" s="205"/>
      <c r="Y51" s="205"/>
      <c r="Z51" s="205"/>
      <c r="AA51" s="205"/>
      <c r="AB51" s="205"/>
      <c r="AC51" s="205"/>
      <c r="AD51" s="206"/>
      <c r="AE51" s="306" t="s">
        <v>79</v>
      </c>
      <c r="AF51" s="305">
        <v>14644040</v>
      </c>
      <c r="AG51" s="305">
        <v>10573927</v>
      </c>
      <c r="AH51" s="304">
        <f>AG51/AF51</f>
        <v>0.72206351525945023</v>
      </c>
      <c r="AI51" s="388"/>
      <c r="AJ51" s="388"/>
      <c r="AK51" s="388"/>
      <c r="AL51" s="388"/>
      <c r="AM51" s="388"/>
      <c r="AN51" s="388"/>
      <c r="AO51" s="388"/>
      <c r="AP51" s="388"/>
      <c r="AQ51" s="388"/>
      <c r="AR51" s="387"/>
    </row>
    <row r="52" spans="1:44">
      <c r="A52" s="11"/>
      <c r="B52" s="186" t="s">
        <v>80</v>
      </c>
      <c r="C52" s="187">
        <v>11053885</v>
      </c>
      <c r="D52" s="187">
        <v>7092861</v>
      </c>
      <c r="E52" s="188">
        <f>D52/C52</f>
        <v>0.64166227529958919</v>
      </c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9"/>
      <c r="Q52" s="262" t="s">
        <v>80</v>
      </c>
      <c r="R52" s="263">
        <v>11053885</v>
      </c>
      <c r="S52" s="263">
        <v>7092861</v>
      </c>
      <c r="T52" s="264">
        <f>S52/R52</f>
        <v>0.64166227529958919</v>
      </c>
      <c r="U52" s="205"/>
      <c r="V52" s="205"/>
      <c r="W52" s="205"/>
      <c r="X52" s="205"/>
      <c r="Y52" s="205"/>
      <c r="Z52" s="205"/>
      <c r="AA52" s="205"/>
      <c r="AB52" s="205"/>
      <c r="AC52" s="205"/>
      <c r="AD52" s="206"/>
      <c r="AE52" s="306" t="s">
        <v>80</v>
      </c>
      <c r="AF52" s="305">
        <v>11053885</v>
      </c>
      <c r="AG52" s="305">
        <v>7092861</v>
      </c>
      <c r="AH52" s="304">
        <f>AG52/AF52</f>
        <v>0.64166227529958919</v>
      </c>
      <c r="AI52" s="388"/>
      <c r="AJ52" s="388"/>
      <c r="AK52" s="388"/>
      <c r="AL52" s="388"/>
      <c r="AM52" s="388"/>
      <c r="AN52" s="388"/>
      <c r="AO52" s="388"/>
      <c r="AP52" s="388"/>
      <c r="AQ52" s="388"/>
      <c r="AR52" s="387"/>
    </row>
    <row r="53" spans="1:44">
      <c r="A53" s="11"/>
      <c r="B53" s="195" t="s">
        <v>81</v>
      </c>
      <c r="C53" s="196">
        <v>12412725</v>
      </c>
      <c r="D53" s="196">
        <v>4224667</v>
      </c>
      <c r="E53" s="197">
        <f>D53/C53</f>
        <v>0.34034968147606587</v>
      </c>
      <c r="F53" s="185"/>
      <c r="G53" s="108"/>
      <c r="H53" s="108"/>
      <c r="I53" s="108"/>
      <c r="J53" s="108"/>
      <c r="K53" s="108"/>
      <c r="L53" s="108"/>
      <c r="M53" s="108"/>
      <c r="N53" s="108"/>
      <c r="O53" s="108"/>
      <c r="P53" s="109"/>
      <c r="Q53" s="265" t="s">
        <v>81</v>
      </c>
      <c r="R53" s="266">
        <v>12412725</v>
      </c>
      <c r="S53" s="266">
        <v>4224667</v>
      </c>
      <c r="T53" s="267">
        <f>S53/R53</f>
        <v>0.34034968147606587</v>
      </c>
      <c r="U53" s="261"/>
      <c r="V53" s="205"/>
      <c r="W53" s="205"/>
      <c r="X53" s="205"/>
      <c r="Y53" s="205"/>
      <c r="Z53" s="205"/>
      <c r="AA53" s="205"/>
      <c r="AB53" s="205"/>
      <c r="AC53" s="205"/>
      <c r="AD53" s="206"/>
      <c r="AE53" s="300" t="s">
        <v>81</v>
      </c>
      <c r="AF53" s="299">
        <v>12412725</v>
      </c>
      <c r="AG53" s="299">
        <v>4224667</v>
      </c>
      <c r="AH53" s="298">
        <f>AG53/AF53</f>
        <v>0.34034968147606587</v>
      </c>
      <c r="AI53" s="307"/>
      <c r="AJ53" s="388"/>
      <c r="AK53" s="388"/>
      <c r="AL53" s="388"/>
      <c r="AM53" s="388"/>
      <c r="AN53" s="388"/>
      <c r="AO53" s="388"/>
      <c r="AP53" s="388"/>
      <c r="AQ53" s="388"/>
      <c r="AR53" s="387"/>
    </row>
    <row r="54" spans="1:44">
      <c r="A54" s="12"/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9"/>
      <c r="Q54" s="268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70"/>
      <c r="AE54" s="297"/>
      <c r="AF54" s="296"/>
      <c r="AG54" s="296"/>
      <c r="AH54" s="296"/>
      <c r="AI54" s="296"/>
      <c r="AJ54" s="296"/>
      <c r="AK54" s="296"/>
      <c r="AL54" s="296"/>
      <c r="AM54" s="296"/>
      <c r="AN54" s="296"/>
      <c r="AO54" s="296"/>
      <c r="AP54" s="296"/>
      <c r="AQ54" s="296"/>
      <c r="AR54" s="295"/>
    </row>
    <row r="55" spans="1:44"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</row>
  </sheetData>
  <mergeCells count="57">
    <mergeCell ref="AE40:AF40"/>
    <mergeCell ref="AJ42:AM42"/>
    <mergeCell ref="AN42:AP42"/>
    <mergeCell ref="AP26:AQ26"/>
    <mergeCell ref="AP27:AQ27"/>
    <mergeCell ref="AE38:AP38"/>
    <mergeCell ref="AE39:AF39"/>
    <mergeCell ref="AG39:AI39"/>
    <mergeCell ref="AJ39:AM39"/>
    <mergeCell ref="AN39:AP39"/>
    <mergeCell ref="AE12:AH12"/>
    <mergeCell ref="AJ12:AL12"/>
    <mergeCell ref="AG25:AH25"/>
    <mergeCell ref="AI25:AJ25"/>
    <mergeCell ref="AL25:AN25"/>
    <mergeCell ref="AN13:AP13"/>
    <mergeCell ref="U2:W2"/>
    <mergeCell ref="F2:H2"/>
    <mergeCell ref="AI2:AK2"/>
    <mergeCell ref="AJ11:AL11"/>
    <mergeCell ref="V11:X11"/>
    <mergeCell ref="Q38:AB38"/>
    <mergeCell ref="AB26:AC26"/>
    <mergeCell ref="S25:T25"/>
    <mergeCell ref="U25:V25"/>
    <mergeCell ref="X25:Z25"/>
    <mergeCell ref="B12:E12"/>
    <mergeCell ref="G12:I12"/>
    <mergeCell ref="D25:E25"/>
    <mergeCell ref="F25:G25"/>
    <mergeCell ref="I25:K25"/>
    <mergeCell ref="B40:C40"/>
    <mergeCell ref="G42:J42"/>
    <mergeCell ref="K42:M42"/>
    <mergeCell ref="M26:N26"/>
    <mergeCell ref="M27:N27"/>
    <mergeCell ref="B38:M38"/>
    <mergeCell ref="B39:C39"/>
    <mergeCell ref="D39:F39"/>
    <mergeCell ref="G39:J39"/>
    <mergeCell ref="K39:M39"/>
    <mergeCell ref="AR13:AR14"/>
    <mergeCell ref="H3:P4"/>
    <mergeCell ref="W3:AD4"/>
    <mergeCell ref="AK3:AR4"/>
    <mergeCell ref="N49:N50"/>
    <mergeCell ref="G11:I11"/>
    <mergeCell ref="Z42:AB42"/>
    <mergeCell ref="Q39:R39"/>
    <mergeCell ref="V42:Y42"/>
    <mergeCell ref="Q40:R40"/>
    <mergeCell ref="V12:X12"/>
    <mergeCell ref="S39:U39"/>
    <mergeCell ref="V39:Y39"/>
    <mergeCell ref="Z39:AB39"/>
    <mergeCell ref="AB27:AC27"/>
    <mergeCell ref="Q12:T12"/>
  </mergeCells>
  <pageMargins left="0.75" right="0.75" top="1" bottom="1" header="0.5" footer="0.5"/>
  <pageSetup orientation="portrait" horizontalDpi="4294967292" verticalDpi="4294967292"/>
  <ignoredErrors>
    <ignoredError sqref="AR17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tabColor theme="4"/>
  </sheetPr>
  <dimension ref="A1:Y85"/>
  <sheetViews>
    <sheetView zoomScale="85" zoomScaleNormal="85" zoomScalePageLayoutView="85" workbookViewId="0">
      <pane xSplit="1" ySplit="5" topLeftCell="M75" activePane="bottomRight" state="frozen"/>
      <selection pane="topRight" activeCell="B1" sqref="B1"/>
      <selection pane="bottomLeft" activeCell="A5" sqref="A5"/>
      <selection pane="bottomRight" activeCell="M91" sqref="M91"/>
    </sheetView>
  </sheetViews>
  <sheetFormatPr baseColWidth="10" defaultRowHeight="14" x14ac:dyDescent="0"/>
  <cols>
    <col min="1" max="1" width="10.83203125" style="17"/>
    <col min="2" max="4" width="16.5" style="17" customWidth="1"/>
    <col min="5" max="5" width="17.6640625" style="17" customWidth="1"/>
    <col min="6" max="6" width="11" style="17" bestFit="1" customWidth="1"/>
    <col min="7" max="7" width="11.33203125" bestFit="1" customWidth="1"/>
    <col min="8" max="8" width="13.5" customWidth="1"/>
    <col min="9" max="9" width="13.6640625" customWidth="1"/>
    <col min="10" max="10" width="21.83203125" customWidth="1"/>
    <col min="11" max="11" width="17.6640625" bestFit="1" customWidth="1"/>
    <col min="12" max="12" width="16.33203125" style="17" customWidth="1"/>
    <col min="13" max="13" width="18.1640625" style="17" customWidth="1"/>
    <col min="14" max="14" width="18.83203125" style="17" customWidth="1"/>
    <col min="15" max="15" width="16" style="17" customWidth="1"/>
    <col min="16" max="16" width="17.1640625" style="17" customWidth="1"/>
    <col min="17" max="17" width="19.1640625" style="17" customWidth="1"/>
    <col min="18" max="18" width="13.83203125" style="17" customWidth="1"/>
    <col min="19" max="19" width="13" style="17" customWidth="1"/>
    <col min="20" max="21" width="10.83203125" style="17"/>
    <col min="22" max="22" width="17.6640625" style="15" customWidth="1"/>
    <col min="23" max="23" width="15.1640625" customWidth="1"/>
    <col min="24" max="24" width="17" style="17" customWidth="1"/>
    <col min="25" max="25" width="18.5" style="17" customWidth="1"/>
  </cols>
  <sheetData>
    <row r="1" spans="1:25" ht="23">
      <c r="A1" s="7"/>
      <c r="B1" s="34" t="s">
        <v>209</v>
      </c>
      <c r="C1" s="8"/>
      <c r="D1" s="8"/>
      <c r="E1" s="7"/>
      <c r="F1" s="7"/>
      <c r="G1" s="7"/>
      <c r="H1" s="7"/>
      <c r="I1" s="7"/>
      <c r="J1" s="7"/>
      <c r="K1" s="7"/>
      <c r="V1" s="7"/>
    </row>
    <row r="2" spans="1:25" ht="19" thickBot="1">
      <c r="A2" s="8"/>
      <c r="C2" s="7"/>
      <c r="D2" s="7"/>
      <c r="E2" s="7"/>
      <c r="F2" s="7"/>
      <c r="G2" s="7"/>
      <c r="H2" s="7"/>
      <c r="I2" s="7"/>
      <c r="J2" s="7"/>
      <c r="K2" s="7"/>
      <c r="V2" s="7"/>
    </row>
    <row r="3" spans="1:25" s="17" customFormat="1" ht="20" customHeight="1" thickBot="1">
      <c r="A3" s="468" t="s">
        <v>167</v>
      </c>
      <c r="B3" s="469"/>
      <c r="C3" s="469"/>
      <c r="D3" s="469"/>
      <c r="E3" s="469"/>
      <c r="F3" s="470"/>
      <c r="G3" s="480" t="s">
        <v>168</v>
      </c>
      <c r="H3" s="481"/>
      <c r="I3" s="481"/>
      <c r="J3" s="482"/>
      <c r="K3" s="44" t="s">
        <v>169</v>
      </c>
      <c r="L3" s="476" t="s">
        <v>171</v>
      </c>
      <c r="M3" s="477"/>
      <c r="N3" s="477"/>
      <c r="O3" s="477"/>
      <c r="P3" s="477"/>
      <c r="Q3" s="477"/>
      <c r="R3" s="478"/>
      <c r="S3" s="478"/>
      <c r="T3" s="478"/>
      <c r="U3" s="478"/>
      <c r="V3" s="478"/>
      <c r="W3" s="478"/>
      <c r="X3" s="478"/>
      <c r="Y3" s="479"/>
    </row>
    <row r="4" spans="1:25" ht="33.75" customHeight="1">
      <c r="A4" s="275" t="s">
        <v>4</v>
      </c>
      <c r="B4" s="275" t="s">
        <v>34</v>
      </c>
      <c r="C4" s="275" t="s">
        <v>140</v>
      </c>
      <c r="D4" s="276" t="s">
        <v>109</v>
      </c>
      <c r="E4" s="276" t="s">
        <v>182</v>
      </c>
      <c r="F4" s="277" t="s">
        <v>35</v>
      </c>
      <c r="G4" s="485" t="s">
        <v>36</v>
      </c>
      <c r="H4" s="486" t="s">
        <v>77</v>
      </c>
      <c r="I4" s="487"/>
      <c r="J4" s="37" t="s">
        <v>178</v>
      </c>
      <c r="K4" s="483" t="s">
        <v>181</v>
      </c>
      <c r="L4" s="473" t="s">
        <v>173</v>
      </c>
      <c r="M4" s="474"/>
      <c r="N4" s="474"/>
      <c r="O4" s="474"/>
      <c r="P4" s="474"/>
      <c r="Q4" s="475"/>
      <c r="R4" s="471" t="s">
        <v>106</v>
      </c>
      <c r="S4" s="471"/>
      <c r="T4" s="471"/>
      <c r="U4" s="471"/>
      <c r="V4" s="471"/>
      <c r="W4" s="471"/>
      <c r="X4" s="471"/>
      <c r="Y4" s="472"/>
    </row>
    <row r="5" spans="1:25" ht="105.75" customHeight="1">
      <c r="A5" s="275"/>
      <c r="B5" s="275"/>
      <c r="C5" s="275"/>
      <c r="D5" s="276"/>
      <c r="E5" s="278"/>
      <c r="F5" s="277"/>
      <c r="G5" s="485"/>
      <c r="H5" s="35" t="s">
        <v>179</v>
      </c>
      <c r="I5" s="35" t="s">
        <v>180</v>
      </c>
      <c r="J5" s="37" t="s">
        <v>180</v>
      </c>
      <c r="K5" s="484"/>
      <c r="L5" s="47" t="s">
        <v>133</v>
      </c>
      <c r="M5" s="36" t="s">
        <v>134</v>
      </c>
      <c r="N5" s="36" t="s">
        <v>135</v>
      </c>
      <c r="O5" s="36" t="s">
        <v>136</v>
      </c>
      <c r="P5" s="36" t="s">
        <v>139</v>
      </c>
      <c r="Q5" s="287" t="s">
        <v>172</v>
      </c>
      <c r="R5" s="286" t="s">
        <v>107</v>
      </c>
      <c r="S5" s="79" t="s">
        <v>202</v>
      </c>
      <c r="T5" s="79" t="s">
        <v>110</v>
      </c>
      <c r="U5" s="79" t="s">
        <v>198</v>
      </c>
      <c r="V5" s="79" t="s">
        <v>117</v>
      </c>
      <c r="W5" s="79" t="s">
        <v>118</v>
      </c>
      <c r="X5" s="79" t="s">
        <v>112</v>
      </c>
      <c r="Y5" s="80" t="s">
        <v>113</v>
      </c>
    </row>
    <row r="6" spans="1:25" s="17" customFormat="1">
      <c r="A6" s="1">
        <v>20</v>
      </c>
      <c r="B6" s="2">
        <v>2152134.7544988794</v>
      </c>
      <c r="C6" s="19">
        <f>Supuestos!$C$14</f>
        <v>3.3099999999999997E-2</v>
      </c>
      <c r="D6" s="20">
        <f>Supuestos!$C$27</f>
        <v>0.88880957978673714</v>
      </c>
      <c r="E6" s="25">
        <f>Supuestos!$E$49</f>
        <v>0.61784097036661367</v>
      </c>
      <c r="F6" s="2">
        <f t="shared" ref="F6:F15" si="0">B6*C6</f>
        <v>71235.660373912906</v>
      </c>
      <c r="G6" s="38">
        <f t="shared" ref="G6:G15" si="1">F6*D6</f>
        <v>63314.937362768251</v>
      </c>
      <c r="H6" s="39">
        <f>$G6*Supuestos!H$14*Supuestos!$N$28</f>
        <v>5037.8031490506191</v>
      </c>
      <c r="I6" s="39">
        <f>$G6*Supuestos!H$14*Supuestos!N$29</f>
        <v>318.1432139630096</v>
      </c>
      <c r="J6" s="40">
        <f>$G6*Supuestos!I$14</f>
        <v>57958.990999754627</v>
      </c>
      <c r="K6" s="45">
        <f>H6*Supuestos!$C$41</f>
        <v>77293752.529261142</v>
      </c>
      <c r="L6" s="38">
        <f>G6*(1-Supuestos!$L$20)</f>
        <v>33177.027178090568</v>
      </c>
      <c r="M6" s="39">
        <f>G6*(Supuestos!$L$20)</f>
        <v>30137.910184677687</v>
      </c>
      <c r="N6" s="39">
        <f t="shared" ref="N6:N37" si="2">L6*E6</f>
        <v>20498.126665590989</v>
      </c>
      <c r="O6" s="39">
        <f t="shared" ref="O6:O37" si="3">M6*E6</f>
        <v>18620.435673323111</v>
      </c>
      <c r="P6" s="39">
        <f>(N6*Supuestos!$M$49)+(O6*Supuestos!$M$50)</f>
        <v>849483.05232692289</v>
      </c>
      <c r="Q6" s="51">
        <f>IF(A6&lt;65, P6*Supuestos!$F$47, 0)</f>
        <v>219081679.19511345</v>
      </c>
      <c r="R6" s="39">
        <v>23</v>
      </c>
      <c r="S6" s="39">
        <f>R6*0.9837</f>
        <v>22.6251</v>
      </c>
      <c r="T6" s="39">
        <f t="shared" ref="T6:T37" si="4">S6*D6</f>
        <v>20.109405623632906</v>
      </c>
      <c r="U6" s="39">
        <f>T6*Supuestos!$E$49</f>
        <v>12.424414684001192</v>
      </c>
      <c r="V6" s="18">
        <f t="shared" ref="V6:V37" si="5">IF(A6&lt;65,65-A6,0)</f>
        <v>45</v>
      </c>
      <c r="W6" s="26">
        <f>(Supuestos!$J$46/(Supuestos!$I$50-Supuestos!$I$49))*(1-POWER(((1+Supuestos!$I$49)/(1+Supuestos!$I$50)), '1) Diabetes +1 complicacion'!V6))</f>
        <v>2182433.1387510798</v>
      </c>
      <c r="X6" s="48">
        <f t="shared" ref="X6:X37" si="6">W6</f>
        <v>2182433.1387510798</v>
      </c>
      <c r="Y6" s="51">
        <f t="shared" ref="Y6:Y37" si="7">X6*U6</f>
        <v>27115454.335949726</v>
      </c>
    </row>
    <row r="7" spans="1:25" s="17" customFormat="1">
      <c r="A7" s="1">
        <v>21</v>
      </c>
      <c r="B7" s="2">
        <v>2118234.97559284</v>
      </c>
      <c r="C7" s="19">
        <f>Supuestos!$C$14</f>
        <v>3.3099999999999997E-2</v>
      </c>
      <c r="D7" s="20">
        <f>Supuestos!$C$27</f>
        <v>0.88880957978673714</v>
      </c>
      <c r="E7" s="25">
        <f>Supuestos!$E$49</f>
        <v>0.61784097036661367</v>
      </c>
      <c r="F7" s="2">
        <f t="shared" si="0"/>
        <v>70113.577692122999</v>
      </c>
      <c r="G7" s="38">
        <f t="shared" si="1"/>
        <v>62317.619525880589</v>
      </c>
      <c r="H7" s="39">
        <f>$G7*Supuestos!H$14*Supuestos!$N$28</f>
        <v>4958.4491901184656</v>
      </c>
      <c r="I7" s="39">
        <f>$G7*Supuestos!H$14*Supuestos!N$29</f>
        <v>313.13191781101091</v>
      </c>
      <c r="J7" s="40">
        <f>$G7*Supuestos!I$14</f>
        <v>57046.038417951117</v>
      </c>
      <c r="K7" s="45">
        <f>H7*Supuestos!$C$41</f>
        <v>76076244.603197202</v>
      </c>
      <c r="L7" s="38">
        <f>G7*(1-Supuestos!$L$20)</f>
        <v>32654.432631561431</v>
      </c>
      <c r="M7" s="39">
        <f>G7*(Supuestos!$L$20)</f>
        <v>29663.186894319158</v>
      </c>
      <c r="N7" s="39">
        <f t="shared" si="2"/>
        <v>20175.246343855128</v>
      </c>
      <c r="O7" s="39">
        <f t="shared" si="3"/>
        <v>18327.132174952367</v>
      </c>
      <c r="P7" s="39">
        <f>(N7*Supuestos!$M$49)+(O7*Supuestos!$M$50)</f>
        <v>836102.25096301595</v>
      </c>
      <c r="Q7" s="51">
        <f>IF(A7&lt;65, P7*Supuestos!$F$47, 0)</f>
        <v>215630770.52336183</v>
      </c>
      <c r="R7" s="39">
        <v>21</v>
      </c>
      <c r="S7" s="39">
        <f t="shared" ref="S7:S70" si="8">R7*0.9837</f>
        <v>20.657700000000002</v>
      </c>
      <c r="T7" s="39">
        <f t="shared" si="4"/>
        <v>18.360761656360481</v>
      </c>
      <c r="U7" s="39">
        <f>T7*Supuestos!$E$49</f>
        <v>11.344030798435872</v>
      </c>
      <c r="V7" s="18">
        <f t="shared" si="5"/>
        <v>44</v>
      </c>
      <c r="W7" s="26">
        <f>(Supuestos!$J$46/(Supuestos!$I$50-Supuestos!$I$49))*(1-POWER(((1+Supuestos!$I$49)/(1+Supuestos!$I$50)), '1) Diabetes +1 complicacion'!V7))</f>
        <v>2143528.606117595</v>
      </c>
      <c r="X7" s="48">
        <f t="shared" si="6"/>
        <v>2143528.606117595</v>
      </c>
      <c r="Y7" s="51">
        <f t="shared" si="7"/>
        <v>24316254.525126312</v>
      </c>
    </row>
    <row r="8" spans="1:25" s="17" customFormat="1">
      <c r="A8" s="1">
        <v>22</v>
      </c>
      <c r="B8" s="2">
        <v>2076536.6545588963</v>
      </c>
      <c r="C8" s="19">
        <f>Supuestos!$C$14</f>
        <v>3.3099999999999997E-2</v>
      </c>
      <c r="D8" s="20">
        <f>Supuestos!$C$27</f>
        <v>0.88880957978673714</v>
      </c>
      <c r="E8" s="25">
        <f>Supuestos!$E$49</f>
        <v>0.61784097036661367</v>
      </c>
      <c r="F8" s="2">
        <f t="shared" si="0"/>
        <v>68733.363265899461</v>
      </c>
      <c r="G8" s="38">
        <f t="shared" si="1"/>
        <v>61090.871721693256</v>
      </c>
      <c r="H8" s="39">
        <f>$G8*Supuestos!H$14*Supuestos!$N$28</f>
        <v>4860.840091721725</v>
      </c>
      <c r="I8" s="39">
        <f>$G8*Supuestos!H$14*Supuestos!N$29</f>
        <v>306.96778805897355</v>
      </c>
      <c r="J8" s="40">
        <f>$G8*Supuestos!I$14</f>
        <v>55923.063841912561</v>
      </c>
      <c r="K8" s="45">
        <f>H8*Supuestos!$C$41</f>
        <v>74578652.642402992</v>
      </c>
      <c r="L8" s="38">
        <f>G8*(1-Supuestos!$L$20)</f>
        <v>32011.616782167268</v>
      </c>
      <c r="M8" s="39">
        <f>G8*(Supuestos!$L$20)</f>
        <v>29079.254939525988</v>
      </c>
      <c r="N8" s="39">
        <f t="shared" si="2"/>
        <v>19778.0883756984</v>
      </c>
      <c r="O8" s="39">
        <f t="shared" si="3"/>
        <v>17966.35508937488</v>
      </c>
      <c r="P8" s="39">
        <f>(N8*Supuestos!$M$49)+(O8*Supuestos!$M$50)</f>
        <v>819643.23651014525</v>
      </c>
      <c r="Q8" s="51">
        <f>IF(A8&lt;65, P8*Supuestos!$F$47, 0)</f>
        <v>211385990.69596648</v>
      </c>
      <c r="R8" s="39">
        <v>25</v>
      </c>
      <c r="S8" s="39">
        <f t="shared" si="8"/>
        <v>24.592500000000001</v>
      </c>
      <c r="T8" s="39">
        <f t="shared" si="4"/>
        <v>21.858049590905335</v>
      </c>
      <c r="U8" s="39">
        <f>T8*Supuestos!$E$49</f>
        <v>13.504798569566516</v>
      </c>
      <c r="V8" s="18">
        <f t="shared" si="5"/>
        <v>43</v>
      </c>
      <c r="W8" s="26">
        <f>(Supuestos!$J$46/(Supuestos!$I$50-Supuestos!$I$49))*(1-POWER(((1+Supuestos!$I$49)/(1+Supuestos!$I$50)), '1) Diabetes +1 complicacion'!V8))</f>
        <v>2104246.3595750476</v>
      </c>
      <c r="X8" s="48">
        <f t="shared" si="6"/>
        <v>2104246.3595750476</v>
      </c>
      <c r="Y8" s="51">
        <f t="shared" si="7"/>
        <v>28417423.226804651</v>
      </c>
    </row>
    <row r="9" spans="1:25" s="17" customFormat="1">
      <c r="A9" s="1">
        <v>23</v>
      </c>
      <c r="B9" s="2">
        <v>2028902.5642984756</v>
      </c>
      <c r="C9" s="19">
        <f>Supuestos!$C$14</f>
        <v>3.3099999999999997E-2</v>
      </c>
      <c r="D9" s="20">
        <f>Supuestos!$C$27</f>
        <v>0.88880957978673714</v>
      </c>
      <c r="E9" s="25">
        <f>Supuestos!$E$49</f>
        <v>0.61784097036661367</v>
      </c>
      <c r="F9" s="2">
        <f t="shared" si="0"/>
        <v>67156.674878279533</v>
      </c>
      <c r="G9" s="38">
        <f t="shared" si="1"/>
        <v>59689.495978438157</v>
      </c>
      <c r="H9" s="39">
        <f>$G9*Supuestos!H$14*Supuestos!$N$28</f>
        <v>4749.3363072052271</v>
      </c>
      <c r="I9" s="39">
        <f>$G9*Supuestos!H$14*Supuestos!N$29</f>
        <v>299.92619248138476</v>
      </c>
      <c r="J9" s="40">
        <f>$G9*Supuestos!I$14</f>
        <v>54640.23347875155</v>
      </c>
      <c r="K9" s="45">
        <f>H9*Supuestos!$C$41</f>
        <v>72867877.99093245</v>
      </c>
      <c r="L9" s="38">
        <f>G9*(1-Supuestos!$L$20)</f>
        <v>31277.295892701597</v>
      </c>
      <c r="M9" s="39">
        <f>G9*(Supuestos!$L$20)</f>
        <v>28412.20008573656</v>
      </c>
      <c r="N9" s="39">
        <f t="shared" si="2"/>
        <v>19324.394844790455</v>
      </c>
      <c r="O9" s="39">
        <f t="shared" si="3"/>
        <v>17554.221271221861</v>
      </c>
      <c r="P9" s="39">
        <f>(N9*Supuestos!$M$49)+(O9*Supuestos!$M$50)</f>
        <v>800841.27612887684</v>
      </c>
      <c r="Q9" s="51">
        <f>IF(A9&lt;65, P9*Supuestos!$F$47, 0)</f>
        <v>206536965.11363736</v>
      </c>
      <c r="R9" s="39">
        <v>33</v>
      </c>
      <c r="S9" s="39">
        <f t="shared" si="8"/>
        <v>32.4621</v>
      </c>
      <c r="T9" s="39">
        <f t="shared" si="4"/>
        <v>28.852625459995039</v>
      </c>
      <c r="U9" s="39">
        <f>T9*Supuestos!$E$49</f>
        <v>17.826334111827798</v>
      </c>
      <c r="V9" s="18">
        <f t="shared" si="5"/>
        <v>42</v>
      </c>
      <c r="W9" s="26">
        <f>(Supuestos!$J$46/(Supuestos!$I$50-Supuestos!$I$49))*(1-POWER(((1+Supuestos!$I$49)/(1+Supuestos!$I$50)), '1) Diabetes +1 complicacion'!V9))</f>
        <v>2064582.7319981062</v>
      </c>
      <c r="X9" s="48">
        <f t="shared" si="6"/>
        <v>2064582.7319981062</v>
      </c>
      <c r="Y9" s="51">
        <f t="shared" si="7"/>
        <v>36803941.582108468</v>
      </c>
    </row>
    <row r="10" spans="1:25" s="17" customFormat="1">
      <c r="A10" s="1">
        <v>24</v>
      </c>
      <c r="B10" s="2">
        <v>1982333.2977815126</v>
      </c>
      <c r="C10" s="19">
        <f>Supuestos!$C$14</f>
        <v>3.3099999999999997E-2</v>
      </c>
      <c r="D10" s="20">
        <f>Supuestos!$C$27</f>
        <v>0.88880957978673714</v>
      </c>
      <c r="E10" s="25">
        <f>Supuestos!$E$49</f>
        <v>0.61784097036661367</v>
      </c>
      <c r="F10" s="2">
        <f t="shared" si="0"/>
        <v>65615.232156568061</v>
      </c>
      <c r="G10" s="38">
        <f t="shared" si="1"/>
        <v>58319.446920688461</v>
      </c>
      <c r="H10" s="39">
        <f>$G10*Supuestos!H$14*Supuestos!$N$28</f>
        <v>4640.3251047153708</v>
      </c>
      <c r="I10" s="39">
        <f>$G10*Supuestos!H$14*Supuestos!N$29</f>
        <v>293.04200640026903</v>
      </c>
      <c r="J10" s="40">
        <f>$G10*Supuestos!I$14</f>
        <v>53386.079809572824</v>
      </c>
      <c r="K10" s="45">
        <f>H10*Supuestos!$C$41</f>
        <v>71195346.401492313</v>
      </c>
      <c r="L10" s="38">
        <f>G10*(1-Supuestos!$L$20)</f>
        <v>30559.390186440756</v>
      </c>
      <c r="M10" s="39">
        <f>G10*(Supuestos!$L$20)</f>
        <v>27760.056734247704</v>
      </c>
      <c r="N10" s="39">
        <f t="shared" si="2"/>
        <v>18880.843286602529</v>
      </c>
      <c r="O10" s="39">
        <f t="shared" si="3"/>
        <v>17151.30039011985</v>
      </c>
      <c r="P10" s="39">
        <f>(N10*Supuestos!$M$49)+(O10*Supuestos!$M$50)</f>
        <v>782459.6192262324</v>
      </c>
      <c r="Q10" s="51">
        <f>IF(A10&lt;65, P10*Supuestos!$F$47, 0)</f>
        <v>201796335.79844537</v>
      </c>
      <c r="R10" s="39">
        <v>39</v>
      </c>
      <c r="S10" s="39">
        <f t="shared" si="8"/>
        <v>38.3643</v>
      </c>
      <c r="T10" s="39">
        <f t="shared" si="4"/>
        <v>34.098557361812318</v>
      </c>
      <c r="U10" s="39">
        <f>T10*Supuestos!$E$49</f>
        <v>21.06748576852376</v>
      </c>
      <c r="V10" s="18">
        <f t="shared" si="5"/>
        <v>41</v>
      </c>
      <c r="W10" s="26">
        <f>(Supuestos!$J$46/(Supuestos!$I$50-Supuestos!$I$49))*(1-POWER(((1+Supuestos!$I$49)/(1+Supuestos!$I$50)), '1) Diabetes +1 complicacion'!V10))</f>
        <v>2024534.0206582828</v>
      </c>
      <c r="X10" s="48">
        <f t="shared" si="6"/>
        <v>2024534.0206582828</v>
      </c>
      <c r="Y10" s="51">
        <f t="shared" si="7"/>
        <v>42651841.668110557</v>
      </c>
    </row>
    <row r="11" spans="1:25" s="17" customFormat="1">
      <c r="A11" s="1">
        <v>25</v>
      </c>
      <c r="B11" s="2">
        <v>1948961.5832396103</v>
      </c>
      <c r="C11" s="19">
        <f>Supuestos!$C$14</f>
        <v>3.3099999999999997E-2</v>
      </c>
      <c r="D11" s="20">
        <f>Supuestos!$C$27</f>
        <v>0.88880957978673714</v>
      </c>
      <c r="E11" s="25">
        <f>Supuestos!$E$49</f>
        <v>0.61784097036661367</v>
      </c>
      <c r="F11" s="2">
        <f t="shared" si="0"/>
        <v>64510.628405231095</v>
      </c>
      <c r="G11" s="38">
        <f t="shared" si="1"/>
        <v>57337.6645246318</v>
      </c>
      <c r="H11" s="39">
        <f>$G11*Supuestos!H$14*Supuestos!$N$28</f>
        <v>4562.2072599768062</v>
      </c>
      <c r="I11" s="39">
        <f>$G11*Supuestos!H$14*Supuestos!N$29</f>
        <v>288.10877231833121</v>
      </c>
      <c r="J11" s="40">
        <f>$G11*Supuestos!I$14</f>
        <v>52487.348492336663</v>
      </c>
      <c r="K11" s="45">
        <f>H11*Supuestos!$C$41</f>
        <v>69996803.866046146</v>
      </c>
      <c r="L11" s="38">
        <f>G11*(1-Supuestos!$L$20)</f>
        <v>30044.936210907064</v>
      </c>
      <c r="M11" s="39">
        <f>G11*(Supuestos!$L$20)</f>
        <v>27292.728313724736</v>
      </c>
      <c r="N11" s="39">
        <f t="shared" si="2"/>
        <v>18562.99254314983</v>
      </c>
      <c r="O11" s="39">
        <f t="shared" si="3"/>
        <v>16862.565745304044</v>
      </c>
      <c r="P11" s="39">
        <f>(N11*Supuestos!$M$49)+(O11*Supuestos!$M$50)</f>
        <v>769287.25356874894</v>
      </c>
      <c r="Q11" s="51">
        <f>IF(A11&lt;65, P11*Supuestos!$F$47, 0)</f>
        <v>198399182.69538039</v>
      </c>
      <c r="R11" s="39">
        <v>48</v>
      </c>
      <c r="S11" s="39">
        <f t="shared" si="8"/>
        <v>47.217600000000004</v>
      </c>
      <c r="T11" s="39">
        <f t="shared" si="4"/>
        <v>41.967455214538241</v>
      </c>
      <c r="U11" s="39">
        <f>T11*Supuestos!$E$49</f>
        <v>25.929213253567706</v>
      </c>
      <c r="V11" s="18">
        <f t="shared" si="5"/>
        <v>40</v>
      </c>
      <c r="W11" s="26">
        <f>(Supuestos!$J$46/(Supuestos!$I$50-Supuestos!$I$49))*(1-POWER(((1+Supuestos!$I$49)/(1+Supuestos!$I$50)), '1) Diabetes +1 complicacion'!V11))</f>
        <v>1984096.4868782656</v>
      </c>
      <c r="X11" s="48">
        <f t="shared" si="6"/>
        <v>1984096.4868782656</v>
      </c>
      <c r="Y11" s="51">
        <f t="shared" si="7"/>
        <v>51446060.923921049</v>
      </c>
    </row>
    <row r="12" spans="1:25" s="17" customFormat="1">
      <c r="A12" s="1">
        <v>26</v>
      </c>
      <c r="B12" s="2">
        <v>1925194.5710131277</v>
      </c>
      <c r="C12" s="19">
        <f>Supuestos!$C$14</f>
        <v>3.3099999999999997E-2</v>
      </c>
      <c r="D12" s="20">
        <f>Supuestos!$C$27</f>
        <v>0.88880957978673714</v>
      </c>
      <c r="E12" s="25">
        <f>Supuestos!$E$49</f>
        <v>0.61784097036661367</v>
      </c>
      <c r="F12" s="2">
        <f t="shared" si="0"/>
        <v>63723.940300534523</v>
      </c>
      <c r="G12" s="38">
        <f t="shared" si="1"/>
        <v>56638.448600873213</v>
      </c>
      <c r="H12" s="39">
        <f>$G12*Supuestos!H$14*Supuestos!$N$28</f>
        <v>4506.5724867416247</v>
      </c>
      <c r="I12" s="39">
        <f>$G12*Supuestos!H$14*Supuestos!N$29</f>
        <v>284.59537073405539</v>
      </c>
      <c r="J12" s="40">
        <f>$G12*Supuestos!I$14</f>
        <v>51847.280743397532</v>
      </c>
      <c r="K12" s="45">
        <f>H12*Supuestos!$C$41</f>
        <v>69143213.468161687</v>
      </c>
      <c r="L12" s="38">
        <f>G12*(1-Supuestos!$L$20)</f>
        <v>29678.547066857565</v>
      </c>
      <c r="M12" s="39">
        <f>G12*(Supuestos!$L$20)</f>
        <v>26959.901534015647</v>
      </c>
      <c r="N12" s="39">
        <f t="shared" si="2"/>
        <v>18336.622318858495</v>
      </c>
      <c r="O12" s="39">
        <f t="shared" si="3"/>
        <v>16656.931724764585</v>
      </c>
      <c r="P12" s="39">
        <f>(N12*Supuestos!$M$49)+(O12*Supuestos!$M$50)</f>
        <v>759906.02218970121</v>
      </c>
      <c r="Q12" s="51">
        <f>IF(A12&lt;65, P12*Supuestos!$F$47, 0)</f>
        <v>195979763.12272397</v>
      </c>
      <c r="R12" s="39">
        <v>49</v>
      </c>
      <c r="S12" s="39">
        <f t="shared" si="8"/>
        <v>48.201300000000003</v>
      </c>
      <c r="T12" s="39">
        <f t="shared" si="4"/>
        <v>42.841777198174455</v>
      </c>
      <c r="U12" s="39">
        <f>T12*Supuestos!$E$49</f>
        <v>26.469405196350369</v>
      </c>
      <c r="V12" s="18">
        <f t="shared" si="5"/>
        <v>39</v>
      </c>
      <c r="W12" s="26">
        <f>(Supuestos!$J$46/(Supuestos!$I$50-Supuestos!$I$49))*(1-POWER(((1+Supuestos!$I$49)/(1+Supuestos!$I$50)), '1) Diabetes +1 complicacion'!V12))</f>
        <v>1943266.3556829093</v>
      </c>
      <c r="X12" s="48">
        <f t="shared" si="6"/>
        <v>1943266.3556829093</v>
      </c>
      <c r="Y12" s="51">
        <f t="shared" si="7"/>
        <v>51437104.573006041</v>
      </c>
    </row>
    <row r="13" spans="1:25" s="17" customFormat="1">
      <c r="A13" s="1">
        <v>27</v>
      </c>
      <c r="B13" s="2">
        <v>1897694.981320342</v>
      </c>
      <c r="C13" s="19">
        <f>Supuestos!$C$14</f>
        <v>3.3099999999999997E-2</v>
      </c>
      <c r="D13" s="20">
        <f>Supuestos!$C$27</f>
        <v>0.88880957978673714</v>
      </c>
      <c r="E13" s="25">
        <f>Supuestos!$E$49</f>
        <v>0.61784097036661367</v>
      </c>
      <c r="F13" s="2">
        <f t="shared" si="0"/>
        <v>62813.703881703317</v>
      </c>
      <c r="G13" s="38">
        <f t="shared" si="1"/>
        <v>55829.421751945265</v>
      </c>
      <c r="H13" s="39">
        <f>$G13*Supuestos!H$14*Supuestos!$N$28</f>
        <v>4442.2003468176199</v>
      </c>
      <c r="I13" s="39">
        <f>$G13*Supuestos!H$14*Supuestos!N$29</f>
        <v>280.53019413243322</v>
      </c>
      <c r="J13" s="40">
        <f>$G13*Supuestos!I$14</f>
        <v>51106.691210995217</v>
      </c>
      <c r="K13" s="45">
        <f>H13*Supuestos!$C$41</f>
        <v>68155567.840522856</v>
      </c>
      <c r="L13" s="38">
        <f>G13*(1-Supuestos!$L$20)</f>
        <v>29254.616998019319</v>
      </c>
      <c r="M13" s="39">
        <f>G13*(Supuestos!$L$20)</f>
        <v>26574.804753925946</v>
      </c>
      <c r="N13" s="39">
        <f t="shared" si="2"/>
        <v>18074.700953759886</v>
      </c>
      <c r="O13" s="39">
        <f t="shared" si="3"/>
        <v>16419.003156468905</v>
      </c>
      <c r="P13" s="39">
        <f>(N13*Supuestos!$M$49)+(O13*Supuestos!$M$50)</f>
        <v>749051.48097608436</v>
      </c>
      <c r="Q13" s="51">
        <f>IF(A13&lt;65, P13*Supuestos!$F$47, 0)</f>
        <v>193180376.94373217</v>
      </c>
      <c r="R13" s="39">
        <v>51</v>
      </c>
      <c r="S13" s="39">
        <f t="shared" si="8"/>
        <v>50.168700000000001</v>
      </c>
      <c r="T13" s="39">
        <f t="shared" si="4"/>
        <v>44.590421165446884</v>
      </c>
      <c r="U13" s="39">
        <f>T13*Supuestos!$E$49</f>
        <v>27.549789081915691</v>
      </c>
      <c r="V13" s="18">
        <f t="shared" si="5"/>
        <v>38</v>
      </c>
      <c r="W13" s="26">
        <f>(Supuestos!$J$46/(Supuestos!$I$50-Supuestos!$I$49))*(1-POWER(((1+Supuestos!$I$49)/(1+Supuestos!$I$50)), '1) Diabetes +1 complicacion'!V13))</f>
        <v>1902039.8154468217</v>
      </c>
      <c r="X13" s="48">
        <f t="shared" si="6"/>
        <v>1902039.8154468217</v>
      </c>
      <c r="Y13" s="51">
        <f t="shared" si="7"/>
        <v>52400795.740965784</v>
      </c>
    </row>
    <row r="14" spans="1:25" s="17" customFormat="1">
      <c r="A14" s="1">
        <v>28</v>
      </c>
      <c r="B14" s="2">
        <v>1867543.9049389074</v>
      </c>
      <c r="C14" s="19">
        <f>Supuestos!$C$14</f>
        <v>3.3099999999999997E-2</v>
      </c>
      <c r="D14" s="20">
        <f>Supuestos!$C$27</f>
        <v>0.88880957978673714</v>
      </c>
      <c r="E14" s="25">
        <f>Supuestos!$E$49</f>
        <v>0.61784097036661367</v>
      </c>
      <c r="F14" s="2">
        <f t="shared" si="0"/>
        <v>61815.703253477826</v>
      </c>
      <c r="G14" s="38">
        <f t="shared" si="1"/>
        <v>54942.389232945265</v>
      </c>
      <c r="H14" s="39">
        <f>$G14*Supuestos!H$14*Supuestos!$N$28</f>
        <v>4371.6215007559904</v>
      </c>
      <c r="I14" s="39">
        <f>$G14*Supuestos!H$14*Supuestos!N$29</f>
        <v>276.07305671369966</v>
      </c>
      <c r="J14" s="40">
        <f>$G14*Supuestos!I$14</f>
        <v>50294.694675475577</v>
      </c>
      <c r="K14" s="45">
        <f>H14*Supuestos!$C$41</f>
        <v>67072694.274429567</v>
      </c>
      <c r="L14" s="38">
        <f>G14*(1-Supuestos!$L$20)</f>
        <v>28789.811958063321</v>
      </c>
      <c r="M14" s="39">
        <f>G14*(Supuestos!$L$20)</f>
        <v>26152.577274881944</v>
      </c>
      <c r="N14" s="39">
        <f t="shared" si="2"/>
        <v>17787.525356842179</v>
      </c>
      <c r="O14" s="39">
        <f t="shared" si="3"/>
        <v>16158.133721100909</v>
      </c>
      <c r="P14" s="39">
        <f>(N14*Supuestos!$M$49)+(O14*Supuestos!$M$50)</f>
        <v>737150.35427298083</v>
      </c>
      <c r="Q14" s="51">
        <f>IF(A14&lt;65, P14*Supuestos!$F$47, 0)</f>
        <v>190111076.36700177</v>
      </c>
      <c r="R14" s="39">
        <v>59</v>
      </c>
      <c r="S14" s="39">
        <f t="shared" si="8"/>
        <v>58.0383</v>
      </c>
      <c r="T14" s="39">
        <f t="shared" si="4"/>
        <v>51.584997034536585</v>
      </c>
      <c r="U14" s="39">
        <f>T14*Supuestos!$E$49</f>
        <v>31.871324624176971</v>
      </c>
      <c r="V14" s="18">
        <f t="shared" si="5"/>
        <v>37</v>
      </c>
      <c r="W14" s="26">
        <f>(Supuestos!$J$46/(Supuestos!$I$50-Supuestos!$I$49))*(1-POWER(((1+Supuestos!$I$49)/(1+Supuestos!$I$50)), '1) Diabetes +1 complicacion'!V14))</f>
        <v>1860413.017538538</v>
      </c>
      <c r="X14" s="48">
        <f t="shared" si="6"/>
        <v>1860413.017538538</v>
      </c>
      <c r="Y14" s="51">
        <f t="shared" si="7"/>
        <v>59293827.217015386</v>
      </c>
    </row>
    <row r="15" spans="1:25" s="17" customFormat="1">
      <c r="A15" s="1">
        <v>29</v>
      </c>
      <c r="B15" s="2">
        <v>1843040.0320475593</v>
      </c>
      <c r="C15" s="19">
        <f>Supuestos!$C$14</f>
        <v>3.3099999999999997E-2</v>
      </c>
      <c r="D15" s="20">
        <f>Supuestos!$C$27</f>
        <v>0.88880957978673714</v>
      </c>
      <c r="E15" s="25">
        <f>Supuestos!$E$49</f>
        <v>0.61784097036661367</v>
      </c>
      <c r="F15" s="2">
        <f t="shared" si="0"/>
        <v>61004.625060774204</v>
      </c>
      <c r="G15" s="38">
        <f t="shared" si="1"/>
        <v>54221.495165314176</v>
      </c>
      <c r="H15" s="39">
        <f>$G15*Supuestos!H$14*Supuestos!$N$28</f>
        <v>4314.2618545916812</v>
      </c>
      <c r="I15" s="39">
        <f>$G15*Supuestos!H$14*Supuestos!N$29</f>
        <v>272.45072736843065</v>
      </c>
      <c r="J15" s="40">
        <f>$G15*Supuestos!I$14</f>
        <v>49634.78258335407</v>
      </c>
      <c r="K15" s="45">
        <f>H15*Supuestos!$C$41</f>
        <v>66192639.583006062</v>
      </c>
      <c r="L15" s="38">
        <f>G15*(1-Supuestos!$L$20)</f>
        <v>28412.06346662463</v>
      </c>
      <c r="M15" s="39">
        <f>G15*(Supuestos!$L$20)</f>
        <v>25809.431698689546</v>
      </c>
      <c r="N15" s="39">
        <f t="shared" si="2"/>
        <v>17554.136862337175</v>
      </c>
      <c r="O15" s="39">
        <f t="shared" si="3"/>
        <v>15946.124325329187</v>
      </c>
      <c r="P15" s="39">
        <f>(N15*Supuestos!$M$49)+(O15*Supuestos!$M$50)</f>
        <v>727478.27184688754</v>
      </c>
      <c r="Q15" s="51">
        <f>IF(A15&lt;65, P15*Supuestos!$F$47, 0)</f>
        <v>187616646.30931231</v>
      </c>
      <c r="R15" s="39">
        <v>59</v>
      </c>
      <c r="S15" s="39">
        <f t="shared" si="8"/>
        <v>58.0383</v>
      </c>
      <c r="T15" s="39">
        <f t="shared" si="4"/>
        <v>51.584997034536585</v>
      </c>
      <c r="U15" s="39">
        <f>T15*Supuestos!$E$49</f>
        <v>31.871324624176971</v>
      </c>
      <c r="V15" s="18">
        <f t="shared" si="5"/>
        <v>36</v>
      </c>
      <c r="W15" s="26">
        <f>(Supuestos!$J$46/(Supuestos!$I$50-Supuestos!$I$49))*(1-POWER(((1+Supuestos!$I$49)/(1+Supuestos!$I$50)), '1) Diabetes +1 complicacion'!V15))</f>
        <v>1818382.0759612429</v>
      </c>
      <c r="X15" s="48">
        <f t="shared" si="6"/>
        <v>1818382.0759612429</v>
      </c>
      <c r="Y15" s="51">
        <f t="shared" si="7"/>
        <v>57954245.4337456</v>
      </c>
    </row>
    <row r="16" spans="1:25">
      <c r="A16" s="1">
        <v>30</v>
      </c>
      <c r="B16" s="2">
        <v>1825438.9788710575</v>
      </c>
      <c r="C16" s="19">
        <f>Supuestos!$C$15</f>
        <v>8.4900000000000003E-2</v>
      </c>
      <c r="D16" s="20">
        <f>Supuestos!$C$28</f>
        <v>0.88880957978673714</v>
      </c>
      <c r="E16" s="25">
        <f>Supuestos!$E$50</f>
        <v>0.71976065002006329</v>
      </c>
      <c r="F16" s="2">
        <f>B16*C16</f>
        <v>154979.7693061528</v>
      </c>
      <c r="G16" s="38">
        <f>F16*D16</f>
        <v>137747.50363244713</v>
      </c>
      <c r="H16" s="39">
        <f>$G16*Supuestos!H$15*Supuestos!$N$28</f>
        <v>42883.215357581874</v>
      </c>
      <c r="I16" s="39">
        <f>$G16*Supuestos!H$15*Supuestos!N$29</f>
        <v>2708.1256562198209</v>
      </c>
      <c r="J16" s="40">
        <f>$G16*Supuestos!I$15</f>
        <v>92156.162618645423</v>
      </c>
      <c r="K16" s="45">
        <f>H16*Supuestos!$C$41</f>
        <v>657946437.65161526</v>
      </c>
      <c r="L16" s="38">
        <f>G16*(1-Supuestos!$L$20)</f>
        <v>72179.691903402301</v>
      </c>
      <c r="M16" s="39">
        <f>G16*(Supuestos!$L$20)</f>
        <v>65567.811729044828</v>
      </c>
      <c r="N16" s="39">
        <f t="shared" si="2"/>
        <v>51952.101962640736</v>
      </c>
      <c r="O16" s="39">
        <f t="shared" si="3"/>
        <v>47193.130790490432</v>
      </c>
      <c r="P16" s="39">
        <f>(N16*Supuestos!$M$49)+(O16*Supuestos!$M$50)</f>
        <v>2152998.2163738948</v>
      </c>
      <c r="Q16" s="51">
        <f>IF(A16&lt;65, P16*Supuestos!$F$47, 0)</f>
        <v>555258240.00282753</v>
      </c>
      <c r="R16" s="39">
        <v>76</v>
      </c>
      <c r="S16" s="39">
        <f t="shared" si="8"/>
        <v>74.761200000000002</v>
      </c>
      <c r="T16" s="39">
        <f t="shared" si="4"/>
        <v>66.448470756352208</v>
      </c>
      <c r="U16" s="39">
        <f>T16*Supuestos!$E$50</f>
        <v>47.826994504431234</v>
      </c>
      <c r="V16" s="16">
        <f t="shared" si="5"/>
        <v>35</v>
      </c>
      <c r="W16" s="26">
        <f>(Supuestos!$J$46/(Supuestos!$I$50-Supuestos!$I$49))*(1-POWER(((1+Supuestos!$I$49)/(1+Supuestos!$I$50)), '1) Diabetes +1 complicacion'!V16))</f>
        <v>1775943.0669899925</v>
      </c>
      <c r="X16" s="48">
        <f t="shared" si="6"/>
        <v>1775943.0669899925</v>
      </c>
      <c r="Y16" s="51">
        <f t="shared" si="7"/>
        <v>84938019.305113122</v>
      </c>
    </row>
    <row r="17" spans="1:25">
      <c r="A17" s="1">
        <v>31</v>
      </c>
      <c r="B17" s="2">
        <v>1812100.5238381308</v>
      </c>
      <c r="C17" s="19">
        <f>Supuestos!$C$15</f>
        <v>8.4900000000000003E-2</v>
      </c>
      <c r="D17" s="20">
        <f>Supuestos!$C$28</f>
        <v>0.88880957978673714</v>
      </c>
      <c r="E17" s="25">
        <f>Supuestos!$E$50</f>
        <v>0.71976065002006329</v>
      </c>
      <c r="F17" s="2">
        <f t="shared" ref="F17:F80" si="9">B17*C17</f>
        <v>153847.33447385731</v>
      </c>
      <c r="G17" s="38">
        <f t="shared" ref="G17:G80" si="10">F17*D17</f>
        <v>136740.98470501872</v>
      </c>
      <c r="H17" s="39">
        <f>$G17*Supuestos!H$15*Supuestos!$N$28</f>
        <v>42569.868351006953</v>
      </c>
      <c r="I17" s="39">
        <f>$G17*Supuestos!H$15*Supuestos!N$29</f>
        <v>2688.3374229744986</v>
      </c>
      <c r="J17" s="40">
        <f>$G17*Supuestos!I$15</f>
        <v>91482.778931037261</v>
      </c>
      <c r="K17" s="45">
        <f>H17*Supuestos!$C$41</f>
        <v>653138832.97445536</v>
      </c>
      <c r="L17" s="38">
        <f>G17*(1-Supuestos!$L$20)</f>
        <v>71652.27598542982</v>
      </c>
      <c r="M17" s="39">
        <f>G17*(Supuestos!$L$20)</f>
        <v>65088.708719588911</v>
      </c>
      <c r="N17" s="39">
        <f t="shared" si="2"/>
        <v>51572.488738689935</v>
      </c>
      <c r="O17" s="39">
        <f t="shared" si="3"/>
        <v>46848.291296977877</v>
      </c>
      <c r="P17" s="39">
        <f>(N17*Supuestos!$M$49)+(O17*Supuestos!$M$50)</f>
        <v>2137266.2909425478</v>
      </c>
      <c r="Q17" s="51">
        <f>IF(A17&lt;65, P17*Supuestos!$F$47, 0)</f>
        <v>551200976.4340831</v>
      </c>
      <c r="R17" s="39">
        <v>83</v>
      </c>
      <c r="S17" s="39">
        <f t="shared" si="8"/>
        <v>81.647099999999995</v>
      </c>
      <c r="T17" s="39">
        <f t="shared" si="4"/>
        <v>72.568724641805701</v>
      </c>
      <c r="U17" s="39">
        <f>T17*Supuestos!$E$50</f>
        <v>52.232112419313054</v>
      </c>
      <c r="V17" s="18">
        <f t="shared" si="5"/>
        <v>34</v>
      </c>
      <c r="W17" s="26">
        <f>(Supuestos!$J$46/(Supuestos!$I$50-Supuestos!$I$49))*(1-POWER(((1+Supuestos!$I$49)/(1+Supuestos!$I$50)), '1) Diabetes +1 complicacion'!V17))</f>
        <v>1733092.0288054298</v>
      </c>
      <c r="X17" s="48">
        <f t="shared" si="6"/>
        <v>1733092.0288054298</v>
      </c>
      <c r="Y17" s="51">
        <f t="shared" si="7"/>
        <v>90523057.681580544</v>
      </c>
    </row>
    <row r="18" spans="1:25">
      <c r="A18" s="1">
        <v>32</v>
      </c>
      <c r="B18" s="2">
        <v>1800369.9984781896</v>
      </c>
      <c r="C18" s="19">
        <f>Supuestos!$C$15</f>
        <v>8.4900000000000003E-2</v>
      </c>
      <c r="D18" s="20">
        <f>Supuestos!$C$28</f>
        <v>0.88880957978673714</v>
      </c>
      <c r="E18" s="25">
        <f>Supuestos!$E$50</f>
        <v>0.71976065002006329</v>
      </c>
      <c r="F18" s="2">
        <f t="shared" si="9"/>
        <v>152851.41287079829</v>
      </c>
      <c r="G18" s="38">
        <f t="shared" si="10"/>
        <v>135855.80004350329</v>
      </c>
      <c r="H18" s="39">
        <f>$G18*Supuestos!H$15*Supuestos!$N$28</f>
        <v>42294.29483083426</v>
      </c>
      <c r="I18" s="39">
        <f>$G18*Supuestos!H$15*Supuestos!N$29</f>
        <v>2670.9346299718854</v>
      </c>
      <c r="J18" s="40">
        <f>$G18*Supuestos!I$15</f>
        <v>90890.570582697139</v>
      </c>
      <c r="K18" s="45">
        <f>H18*Supuestos!$C$41</f>
        <v>648910777.44277787</v>
      </c>
      <c r="L18" s="38">
        <f>G18*(1-Supuestos!$L$20)</f>
        <v>71188.439222795729</v>
      </c>
      <c r="M18" s="39">
        <f>G18*(Supuestos!$L$20)</f>
        <v>64667.360820707559</v>
      </c>
      <c r="N18" s="39">
        <f t="shared" si="2"/>
        <v>51238.637288913225</v>
      </c>
      <c r="O18" s="39">
        <f t="shared" si="3"/>
        <v>46545.02165939445</v>
      </c>
      <c r="P18" s="39">
        <f>(N18*Supuestos!$M$49)+(O18*Supuestos!$M$50)</f>
        <v>2123430.8242578697</v>
      </c>
      <c r="Q18" s="51">
        <f>IF(A18&lt;65, P18*Supuestos!$F$47, 0)</f>
        <v>547632809.57610464</v>
      </c>
      <c r="R18" s="39">
        <v>96</v>
      </c>
      <c r="S18" s="39">
        <f t="shared" si="8"/>
        <v>94.435200000000009</v>
      </c>
      <c r="T18" s="39">
        <f t="shared" si="4"/>
        <v>83.934910429076481</v>
      </c>
      <c r="U18" s="39">
        <f>T18*Supuestos!$E$50</f>
        <v>60.41304568980788</v>
      </c>
      <c r="V18" s="18">
        <f t="shared" si="5"/>
        <v>33</v>
      </c>
      <c r="W18" s="26">
        <f>(Supuestos!$J$46/(Supuestos!$I$50-Supuestos!$I$49))*(1-POWER(((1+Supuestos!$I$49)/(1+Supuestos!$I$50)), '1) Diabetes +1 complicacion'!V18))</f>
        <v>1689824.9611239294</v>
      </c>
      <c r="X18" s="48">
        <f t="shared" si="6"/>
        <v>1689824.9611239294</v>
      </c>
      <c r="Y18" s="51">
        <f t="shared" si="7"/>
        <v>102087472.58415776</v>
      </c>
    </row>
    <row r="19" spans="1:25">
      <c r="A19" s="1">
        <v>33</v>
      </c>
      <c r="B19" s="2">
        <v>1785868.0786208082</v>
      </c>
      <c r="C19" s="19">
        <f>Supuestos!$C$15</f>
        <v>8.4900000000000003E-2</v>
      </c>
      <c r="D19" s="20">
        <f>Supuestos!$C$28</f>
        <v>0.88880957978673714</v>
      </c>
      <c r="E19" s="25">
        <f>Supuestos!$E$50</f>
        <v>0.71976065002006329</v>
      </c>
      <c r="F19" s="2">
        <f t="shared" si="9"/>
        <v>151620.19987490663</v>
      </c>
      <c r="G19" s="38">
        <f t="shared" si="10"/>
        <v>134761.48613799686</v>
      </c>
      <c r="H19" s="39">
        <f>$G19*Supuestos!H$15*Supuestos!$N$28</f>
        <v>41953.615706776618</v>
      </c>
      <c r="I19" s="39">
        <f>$G19*Supuestos!H$15*Supuestos!N$29</f>
        <v>2649.4203412529573</v>
      </c>
      <c r="J19" s="40">
        <f>$G19*Supuestos!I$15</f>
        <v>90158.450089967271</v>
      </c>
      <c r="K19" s="45">
        <f>H19*Supuestos!$C$41</f>
        <v>643683822.92952752</v>
      </c>
      <c r="L19" s="38">
        <f>G19*(1-Supuestos!$L$20)</f>
        <v>70615.018736310361</v>
      </c>
      <c r="M19" s="39">
        <f>G19*(Supuestos!$L$20)</f>
        <v>64146.467401686503</v>
      </c>
      <c r="N19" s="39">
        <f t="shared" si="2"/>
        <v>50825.911786825694</v>
      </c>
      <c r="O19" s="39">
        <f t="shared" si="3"/>
        <v>46170.103073528677</v>
      </c>
      <c r="P19" s="39">
        <f>(N19*Supuestos!$M$49)+(O19*Supuestos!$M$50)</f>
        <v>2106326.6603015112</v>
      </c>
      <c r="Q19" s="51">
        <f>IF(A19&lt;65, P19*Supuestos!$F$47, 0)</f>
        <v>543221645.69175982</v>
      </c>
      <c r="R19" s="39">
        <v>94</v>
      </c>
      <c r="S19" s="39">
        <f t="shared" si="8"/>
        <v>92.467799999999997</v>
      </c>
      <c r="T19" s="39">
        <f t="shared" si="4"/>
        <v>82.186266461804053</v>
      </c>
      <c r="U19" s="39">
        <f>T19*Supuestos!$E$50</f>
        <v>59.154440571270214</v>
      </c>
      <c r="V19" s="18">
        <f t="shared" si="5"/>
        <v>32</v>
      </c>
      <c r="W19" s="26">
        <f>(Supuestos!$J$46/(Supuestos!$I$50-Supuestos!$I$49))*(1-POWER(((1+Supuestos!$I$49)/(1+Supuestos!$I$50)), '1) Diabetes +1 complicacion'!V19))</f>
        <v>1646137.8248241616</v>
      </c>
      <c r="X19" s="48">
        <f t="shared" si="6"/>
        <v>1646137.8248241616</v>
      </c>
      <c r="Y19" s="51">
        <f t="shared" si="7"/>
        <v>97376362.130680889</v>
      </c>
    </row>
    <row r="20" spans="1:25">
      <c r="A20" s="1">
        <v>34</v>
      </c>
      <c r="B20" s="2">
        <v>1764672.3343820132</v>
      </c>
      <c r="C20" s="19">
        <f>Supuestos!$C$15</f>
        <v>8.4900000000000003E-2</v>
      </c>
      <c r="D20" s="20">
        <f>Supuestos!$C$28</f>
        <v>0.88880957978673714</v>
      </c>
      <c r="E20" s="25">
        <f>Supuestos!$E$50</f>
        <v>0.71976065002006329</v>
      </c>
      <c r="F20" s="2">
        <f t="shared" si="9"/>
        <v>149820.68118903291</v>
      </c>
      <c r="G20" s="38">
        <f t="shared" si="10"/>
        <v>133162.05669098705</v>
      </c>
      <c r="H20" s="39">
        <f>$G20*Supuestos!H$15*Supuestos!$N$28</f>
        <v>41455.685249841481</v>
      </c>
      <c r="I20" s="39">
        <f>$G20*Supuestos!H$15*Supuestos!N$29</f>
        <v>2617.9754452908614</v>
      </c>
      <c r="J20" s="40">
        <f>$G20*Supuestos!I$15</f>
        <v>89088.395995854706</v>
      </c>
      <c r="K20" s="45">
        <f>H20*Supuestos!$C$41</f>
        <v>636044200.58295393</v>
      </c>
      <c r="L20" s="38">
        <f>G20*(1-Supuestos!$L$20)</f>
        <v>69776.91770607722</v>
      </c>
      <c r="M20" s="39">
        <f>G20*(Supuestos!$L$20)</f>
        <v>63385.138984909834</v>
      </c>
      <c r="N20" s="39">
        <f t="shared" si="2"/>
        <v>50222.679644522606</v>
      </c>
      <c r="O20" s="39">
        <f t="shared" si="3"/>
        <v>45622.128837390759</v>
      </c>
      <c r="P20" s="39">
        <f>(N20*Supuestos!$M$49)+(O20*Supuestos!$M$50)</f>
        <v>2081327.5230698376</v>
      </c>
      <c r="Q20" s="51">
        <f>IF(A20&lt;65, P20*Supuestos!$F$47, 0)</f>
        <v>536774368.1997112</v>
      </c>
      <c r="R20" s="39">
        <v>122</v>
      </c>
      <c r="S20" s="39">
        <f t="shared" si="8"/>
        <v>120.01140000000001</v>
      </c>
      <c r="T20" s="39">
        <f t="shared" si="4"/>
        <v>106.66728200361803</v>
      </c>
      <c r="U20" s="39">
        <f>T20*Supuestos!$E$50</f>
        <v>76.774912230797511</v>
      </c>
      <c r="V20" s="18">
        <f t="shared" si="5"/>
        <v>31</v>
      </c>
      <c r="W20" s="26">
        <f>(Supuestos!$J$46/(Supuestos!$I$50-Supuestos!$I$49))*(1-POWER(((1+Supuestos!$I$49)/(1+Supuestos!$I$50)), '1) Diabetes +1 complicacion'!V20))</f>
        <v>1602026.5415700271</v>
      </c>
      <c r="X20" s="48">
        <f t="shared" si="6"/>
        <v>1602026.5415700271</v>
      </c>
      <c r="Y20" s="51">
        <f t="shared" si="7"/>
        <v>122995447.12044692</v>
      </c>
    </row>
    <row r="21" spans="1:25">
      <c r="A21" s="1">
        <v>35</v>
      </c>
      <c r="B21" s="2">
        <v>1739101.0354923112</v>
      </c>
      <c r="C21" s="19">
        <f>Supuestos!$C$15</f>
        <v>8.4900000000000003E-2</v>
      </c>
      <c r="D21" s="20">
        <f>Supuestos!$C$28</f>
        <v>0.88880957978673714</v>
      </c>
      <c r="E21" s="25">
        <f>Supuestos!$E$50</f>
        <v>0.71976065002006329</v>
      </c>
      <c r="F21" s="2">
        <f t="shared" si="9"/>
        <v>147649.67791329723</v>
      </c>
      <c r="G21" s="38">
        <f t="shared" si="10"/>
        <v>131232.4481817648</v>
      </c>
      <c r="H21" s="39">
        <f>$G21*Supuestos!H$15*Supuestos!$N$28</f>
        <v>40854.96425617762</v>
      </c>
      <c r="I21" s="39">
        <f>$G21*Supuestos!H$15*Supuestos!N$29</f>
        <v>2580.0392056314595</v>
      </c>
      <c r="J21" s="40">
        <f>$G21*Supuestos!I$15</f>
        <v>87797.444719955718</v>
      </c>
      <c r="K21" s="45">
        <f>H21*Supuestos!$C$41</f>
        <v>626827488.76440322</v>
      </c>
      <c r="L21" s="38">
        <f>G21*(1-Supuestos!$L$20)</f>
        <v>68765.802847244762</v>
      </c>
      <c r="M21" s="39">
        <f>G21*(Supuestos!$L$20)</f>
        <v>62466.645334520043</v>
      </c>
      <c r="N21" s="39">
        <f t="shared" si="2"/>
        <v>49494.918956484405</v>
      </c>
      <c r="O21" s="39">
        <f t="shared" si="3"/>
        <v>44961.033250546898</v>
      </c>
      <c r="P21" s="39">
        <f>(N21*Supuestos!$M$49)+(O21*Supuestos!$M$50)</f>
        <v>2051167.6757470088</v>
      </c>
      <c r="Q21" s="51">
        <f>IF(A21&lt;65, P21*Supuestos!$F$47, 0)</f>
        <v>528996143.57515365</v>
      </c>
      <c r="R21" s="39">
        <v>143</v>
      </c>
      <c r="S21" s="39">
        <f t="shared" si="8"/>
        <v>140.66910000000001</v>
      </c>
      <c r="T21" s="39">
        <f t="shared" si="4"/>
        <v>125.02804365997852</v>
      </c>
      <c r="U21" s="39">
        <f>T21*Supuestos!$E$50</f>
        <v>89.990265975442995</v>
      </c>
      <c r="V21" s="18">
        <f t="shared" si="5"/>
        <v>30</v>
      </c>
      <c r="W21" s="26">
        <f>(Supuestos!$J$46/(Supuestos!$I$50-Supuestos!$I$49))*(1-POWER(((1+Supuestos!$I$49)/(1+Supuestos!$I$50)), '1) Diabetes +1 complicacion'!V21))</f>
        <v>1557486.9934299309</v>
      </c>
      <c r="X21" s="48">
        <f t="shared" si="6"/>
        <v>1557486.9934299309</v>
      </c>
      <c r="Y21" s="51">
        <f t="shared" si="7"/>
        <v>140158668.79205251</v>
      </c>
    </row>
    <row r="22" spans="1:25">
      <c r="A22" s="1">
        <v>36</v>
      </c>
      <c r="B22" s="2">
        <v>1715090.2218232634</v>
      </c>
      <c r="C22" s="19">
        <f>Supuestos!$C$15</f>
        <v>8.4900000000000003E-2</v>
      </c>
      <c r="D22" s="20">
        <f>Supuestos!$C$28</f>
        <v>0.88880957978673714</v>
      </c>
      <c r="E22" s="25">
        <f>Supuestos!$E$50</f>
        <v>0.71976065002006329</v>
      </c>
      <c r="F22" s="2">
        <f t="shared" si="9"/>
        <v>145611.15983279506</v>
      </c>
      <c r="G22" s="38">
        <f t="shared" si="10"/>
        <v>129420.593783246</v>
      </c>
      <c r="H22" s="39">
        <f>$G22*Supuestos!H$15*Supuestos!$N$28</f>
        <v>40290.902183767321</v>
      </c>
      <c r="I22" s="39">
        <f>$G22*Supuestos!H$15*Supuestos!N$29</f>
        <v>2544.4180201103327</v>
      </c>
      <c r="J22" s="40">
        <f>$G22*Supuestos!I$15</f>
        <v>86585.273579368353</v>
      </c>
      <c r="K22" s="45">
        <f>H22*Supuestos!$C$41</f>
        <v>618173225.59728444</v>
      </c>
      <c r="L22" s="38">
        <f>G22*(1-Supuestos!$L$20)</f>
        <v>67816.391142420907</v>
      </c>
      <c r="M22" s="39">
        <f>G22*(Supuestos!$L$20)</f>
        <v>61604.202640825097</v>
      </c>
      <c r="N22" s="39">
        <f t="shared" si="2"/>
        <v>48811.569770683731</v>
      </c>
      <c r="O22" s="39">
        <f t="shared" si="3"/>
        <v>44340.28093672797</v>
      </c>
      <c r="P22" s="39">
        <f>(N22*Supuestos!$M$49)+(O22*Supuestos!$M$50)</f>
        <v>2022848.3292218696</v>
      </c>
      <c r="Q22" s="51">
        <f>IF(A22&lt;65, P22*Supuestos!$F$47, 0)</f>
        <v>521692584.10632026</v>
      </c>
      <c r="R22" s="39">
        <v>157</v>
      </c>
      <c r="S22" s="39">
        <f t="shared" si="8"/>
        <v>154.4409</v>
      </c>
      <c r="T22" s="39">
        <f t="shared" si="4"/>
        <v>137.26855143088548</v>
      </c>
      <c r="U22" s="39">
        <f>T22*Supuestos!$E$50</f>
        <v>98.800501805206622</v>
      </c>
      <c r="V22" s="18">
        <f t="shared" si="5"/>
        <v>29</v>
      </c>
      <c r="W22" s="26">
        <f>(Supuestos!$J$46/(Supuestos!$I$50-Supuestos!$I$49))*(1-POWER(((1+Supuestos!$I$49)/(1+Supuestos!$I$50)), '1) Diabetes +1 complicacion'!V22))</f>
        <v>1512515.0224923575</v>
      </c>
      <c r="X22" s="48">
        <f t="shared" si="6"/>
        <v>1512515.0224923575</v>
      </c>
      <c r="Y22" s="51">
        <f t="shared" si="7"/>
        <v>149437243.21015832</v>
      </c>
    </row>
    <row r="23" spans="1:25">
      <c r="A23" s="1">
        <v>37</v>
      </c>
      <c r="B23" s="2">
        <v>1693004.4734641216</v>
      </c>
      <c r="C23" s="19">
        <f>Supuestos!$C$15</f>
        <v>8.4900000000000003E-2</v>
      </c>
      <c r="D23" s="20">
        <f>Supuestos!$C$28</f>
        <v>0.88880957978673714</v>
      </c>
      <c r="E23" s="25">
        <f>Supuestos!$E$50</f>
        <v>0.71976065002006329</v>
      </c>
      <c r="F23" s="2">
        <f t="shared" si="9"/>
        <v>143736.07979710391</v>
      </c>
      <c r="G23" s="38">
        <f t="shared" si="10"/>
        <v>127754.00468465684</v>
      </c>
      <c r="H23" s="39">
        <f>$G23*Supuestos!H$15*Supuestos!$N$28</f>
        <v>39772.063748639681</v>
      </c>
      <c r="I23" s="39">
        <f>$G23*Supuestos!H$15*Supuestos!N$29</f>
        <v>2511.6527606519217</v>
      </c>
      <c r="J23" s="40">
        <f>$G23*Supuestos!I$15</f>
        <v>85470.288175365233</v>
      </c>
      <c r="K23" s="45">
        <f>H23*Supuestos!$C$41</f>
        <v>610212817.37550187</v>
      </c>
      <c r="L23" s="38">
        <f>G23*(1-Supuestos!$L$20)</f>
        <v>66943.098454760184</v>
      </c>
      <c r="M23" s="39">
        <f>G23*(Supuestos!$L$20)</f>
        <v>60810.906229896653</v>
      </c>
      <c r="N23" s="39">
        <f t="shared" si="2"/>
        <v>48183.008058155283</v>
      </c>
      <c r="O23" s="39">
        <f t="shared" si="3"/>
        <v>43769.297396339534</v>
      </c>
      <c r="P23" s="39">
        <f>(N23*Supuestos!$M$49)+(O23*Supuestos!$M$50)</f>
        <v>1996799.4843276276</v>
      </c>
      <c r="Q23" s="51">
        <f>IF(A23&lt;65, P23*Supuestos!$F$47, 0)</f>
        <v>514974587.0080952</v>
      </c>
      <c r="R23" s="39">
        <v>190</v>
      </c>
      <c r="S23" s="39">
        <f t="shared" si="8"/>
        <v>186.90299999999999</v>
      </c>
      <c r="T23" s="39">
        <f t="shared" si="4"/>
        <v>166.12117689088052</v>
      </c>
      <c r="U23" s="39">
        <f>T23*Supuestos!$E$50</f>
        <v>119.56748626107807</v>
      </c>
      <c r="V23" s="18">
        <f t="shared" si="5"/>
        <v>28</v>
      </c>
      <c r="W23" s="26">
        <f>(Supuestos!$J$46/(Supuestos!$I$50-Supuestos!$I$49))*(1-POWER(((1+Supuestos!$I$49)/(1+Supuestos!$I$50)), '1) Diabetes +1 complicacion'!V23))</f>
        <v>1467106.4304777202</v>
      </c>
      <c r="X23" s="48">
        <f t="shared" si="6"/>
        <v>1467106.4304777202</v>
      </c>
      <c r="Y23" s="51">
        <f t="shared" si="7"/>
        <v>175418227.96968409</v>
      </c>
    </row>
    <row r="24" spans="1:25">
      <c r="A24" s="1">
        <v>38</v>
      </c>
      <c r="B24" s="2">
        <v>1668664.0843078294</v>
      </c>
      <c r="C24" s="19">
        <f>Supuestos!$C$15</f>
        <v>8.4900000000000003E-2</v>
      </c>
      <c r="D24" s="20">
        <f>Supuestos!$C$28</f>
        <v>0.88880957978673714</v>
      </c>
      <c r="E24" s="25">
        <f>Supuestos!$E$50</f>
        <v>0.71976065002006329</v>
      </c>
      <c r="F24" s="2">
        <f t="shared" si="9"/>
        <v>141669.58075773472</v>
      </c>
      <c r="G24" s="38">
        <f t="shared" si="10"/>
        <v>125917.28054184541</v>
      </c>
      <c r="H24" s="39">
        <f>$G24*Supuestos!H$15*Supuestos!$N$28</f>
        <v>39200.259288365603</v>
      </c>
      <c r="I24" s="39">
        <f>$G24*Supuestos!H$15*Supuestos!N$29</f>
        <v>2475.5426342004221</v>
      </c>
      <c r="J24" s="40">
        <f>$G24*Supuestos!I$15</f>
        <v>84241.478619279369</v>
      </c>
      <c r="K24" s="45">
        <f>H24*Supuestos!$C$41</f>
        <v>601439764.68965375</v>
      </c>
      <c r="L24" s="38">
        <f>G24*(1-Supuestos!$L$20)</f>
        <v>65980.655003926993</v>
      </c>
      <c r="M24" s="39">
        <f>G24*(Supuestos!$L$20)</f>
        <v>59936.625537918415</v>
      </c>
      <c r="N24" s="39">
        <f t="shared" si="2"/>
        <v>47490.279134376033</v>
      </c>
      <c r="O24" s="39">
        <f t="shared" si="3"/>
        <v>43140.024557181285</v>
      </c>
      <c r="P24" s="39">
        <f>(N24*Supuestos!$M$49)+(O24*Supuestos!$M$50)</f>
        <v>1968091.422844382</v>
      </c>
      <c r="Q24" s="51">
        <f>IF(A24&lt;65, P24*Supuestos!$F$47, 0)</f>
        <v>507570777.95156616</v>
      </c>
      <c r="R24" s="39">
        <v>222</v>
      </c>
      <c r="S24" s="39">
        <f t="shared" si="8"/>
        <v>218.38140000000001</v>
      </c>
      <c r="T24" s="39">
        <f t="shared" si="4"/>
        <v>194.09948036723938</v>
      </c>
      <c r="U24" s="39">
        <f>T24*Supuestos!$E$50</f>
        <v>139.70516815768073</v>
      </c>
      <c r="V24" s="18">
        <f t="shared" si="5"/>
        <v>27</v>
      </c>
      <c r="W24" s="26">
        <f>(Supuestos!$J$46/(Supuestos!$I$50-Supuestos!$I$49))*(1-POWER(((1+Supuestos!$I$49)/(1+Supuestos!$I$50)), '1) Diabetes +1 complicacion'!V24))</f>
        <v>1421256.9783464351</v>
      </c>
      <c r="X24" s="48">
        <f t="shared" si="6"/>
        <v>1421256.9783464351</v>
      </c>
      <c r="Y24" s="51">
        <f t="shared" si="7"/>
        <v>198556945.15516591</v>
      </c>
    </row>
    <row r="25" spans="1:25">
      <c r="A25" s="1">
        <v>39</v>
      </c>
      <c r="B25" s="2">
        <v>1640561.3895731713</v>
      </c>
      <c r="C25" s="19">
        <f>Supuestos!$C$15</f>
        <v>8.4900000000000003E-2</v>
      </c>
      <c r="D25" s="20">
        <f>Supuestos!$C$28</f>
        <v>0.88880957978673714</v>
      </c>
      <c r="E25" s="25">
        <f>Supuestos!$E$50</f>
        <v>0.71976065002006329</v>
      </c>
      <c r="F25" s="2">
        <f t="shared" si="9"/>
        <v>139283.66197476225</v>
      </c>
      <c r="G25" s="38">
        <f t="shared" si="10"/>
        <v>123796.65307094637</v>
      </c>
      <c r="H25" s="39">
        <f>$G25*Supuestos!H$15*Supuestos!$N$28</f>
        <v>38540.070739537725</v>
      </c>
      <c r="I25" s="39">
        <f>$G25*Supuestos!H$15*Supuestos!N$29</f>
        <v>2433.8509482548811</v>
      </c>
      <c r="J25" s="40">
        <f>$G25*Supuestos!I$15</f>
        <v>82822.731383153747</v>
      </c>
      <c r="K25" s="45">
        <f>H25*Supuestos!$C$41</f>
        <v>591310657.05960071</v>
      </c>
      <c r="L25" s="38">
        <f>G25*(1-Supuestos!$L$20)</f>
        <v>64869.446209175898</v>
      </c>
      <c r="M25" s="39">
        <f>G25*(Supuestos!$L$20)</f>
        <v>58927.206861770472</v>
      </c>
      <c r="N25" s="39">
        <f t="shared" si="2"/>
        <v>46690.474769957975</v>
      </c>
      <c r="O25" s="39">
        <f t="shared" si="3"/>
        <v>42413.484714694649</v>
      </c>
      <c r="P25" s="39">
        <f>(N25*Supuestos!$M$49)+(O25*Supuestos!$M$50)</f>
        <v>1934945.9425849223</v>
      </c>
      <c r="Q25" s="51">
        <f>IF(A25&lt;65, P25*Supuestos!$F$47, 0)</f>
        <v>499022558.59265155</v>
      </c>
      <c r="R25" s="39">
        <v>252</v>
      </c>
      <c r="S25" s="39">
        <f t="shared" si="8"/>
        <v>247.89240000000001</v>
      </c>
      <c r="T25" s="39">
        <f t="shared" si="4"/>
        <v>220.32913987632577</v>
      </c>
      <c r="U25" s="39">
        <f>T25*Supuestos!$E$50</f>
        <v>158.58424493574569</v>
      </c>
      <c r="V25" s="18">
        <f t="shared" si="5"/>
        <v>26</v>
      </c>
      <c r="W25" s="26">
        <f>(Supuestos!$J$46/(Supuestos!$I$50-Supuestos!$I$49))*(1-POWER(((1+Supuestos!$I$49)/(1+Supuestos!$I$50)), '1) Diabetes +1 complicacion'!V25))</f>
        <v>1374962.3859031976</v>
      </c>
      <c r="X25" s="48">
        <f t="shared" si="6"/>
        <v>1374962.3859031976</v>
      </c>
      <c r="Y25" s="51">
        <f t="shared" si="7"/>
        <v>218047371.78350997</v>
      </c>
    </row>
    <row r="26" spans="1:25">
      <c r="A26" s="1">
        <v>40</v>
      </c>
      <c r="B26" s="2">
        <v>1609127.9728192948</v>
      </c>
      <c r="C26" s="19">
        <f>Supuestos!$C$16</f>
        <v>0.1651</v>
      </c>
      <c r="D26" s="20">
        <f>Supuestos!$C$29</f>
        <v>0.88880957978673714</v>
      </c>
      <c r="E26" s="25">
        <f>Supuestos!$E$51</f>
        <v>0.72206351525945023</v>
      </c>
      <c r="F26" s="2">
        <f t="shared" si="9"/>
        <v>265667.02831246558</v>
      </c>
      <c r="G26" s="38">
        <f t="shared" si="10"/>
        <v>236127.39979759374</v>
      </c>
      <c r="H26" s="39">
        <f>$G26*Supuestos!H$16*Supuestos!$N$28</f>
        <v>128337.22977960891</v>
      </c>
      <c r="I26" s="39">
        <f>$G26*Supuestos!H$16*Supuestos!N$29</f>
        <v>8104.6475110660967</v>
      </c>
      <c r="J26" s="40">
        <f>$G26*Supuestos!I$16</f>
        <v>99685.522506918729</v>
      </c>
      <c r="K26" s="45">
        <f>H26*Supuestos!$C$41</f>
        <v>1969045987.9809692</v>
      </c>
      <c r="L26" s="38">
        <f>G26*(1-Supuestos!$L$20)</f>
        <v>123730.75749393912</v>
      </c>
      <c r="M26" s="39">
        <f>G26*(Supuestos!$L$20)</f>
        <v>112396.64230365462</v>
      </c>
      <c r="N26" s="39">
        <f t="shared" si="2"/>
        <v>89341.465701788242</v>
      </c>
      <c r="O26" s="39">
        <f t="shared" si="3"/>
        <v>81157.514645135889</v>
      </c>
      <c r="P26" s="39">
        <f>(N26*Supuestos!$M$49)+(O26*Supuestos!$M$50)</f>
        <v>3702487.6576216659</v>
      </c>
      <c r="Q26" s="51">
        <f>IF(A26&lt;65, P26*Supuestos!$F$47, 0)</f>
        <v>954871566.90062773</v>
      </c>
      <c r="R26" s="39">
        <v>291</v>
      </c>
      <c r="S26" s="39">
        <f t="shared" si="8"/>
        <v>286.25670000000002</v>
      </c>
      <c r="T26" s="39">
        <f t="shared" si="4"/>
        <v>254.42769723813811</v>
      </c>
      <c r="U26" s="39">
        <f>T26*Supuestos!$E$51</f>
        <v>183.71295744713711</v>
      </c>
      <c r="V26" s="18">
        <f t="shared" si="5"/>
        <v>25</v>
      </c>
      <c r="W26" s="26">
        <f>(Supuestos!$J$46/(Supuestos!$I$50-Supuestos!$I$49))*(1-POWER(((1+Supuestos!$I$49)/(1+Supuestos!$I$50)), '1) Diabetes +1 complicacion'!V26))</f>
        <v>1328218.331397404</v>
      </c>
      <c r="X26" s="48">
        <f t="shared" si="6"/>
        <v>1328218.331397404</v>
      </c>
      <c r="Y26" s="51">
        <f t="shared" si="7"/>
        <v>244010917.79651874</v>
      </c>
    </row>
    <row r="27" spans="1:25">
      <c r="A27" s="1">
        <v>41</v>
      </c>
      <c r="B27" s="2">
        <v>1573954.9961630749</v>
      </c>
      <c r="C27" s="19">
        <f>Supuestos!$C$16</f>
        <v>0.1651</v>
      </c>
      <c r="D27" s="20">
        <f>Supuestos!$C$29</f>
        <v>0.88880957978673714</v>
      </c>
      <c r="E27" s="25">
        <f>Supuestos!$E$51</f>
        <v>0.72206351525945023</v>
      </c>
      <c r="F27" s="2">
        <f t="shared" si="9"/>
        <v>259859.96986652366</v>
      </c>
      <c r="G27" s="38">
        <f t="shared" si="10"/>
        <v>230966.03062045906</v>
      </c>
      <c r="H27" s="39">
        <f>$G27*Supuestos!H$16*Supuestos!$N$28</f>
        <v>125531.98217754695</v>
      </c>
      <c r="I27" s="39">
        <f>$G27*Supuestos!H$16*Supuestos!N$29</f>
        <v>7927.4928145293325</v>
      </c>
      <c r="J27" s="40">
        <f>$G27*Supuestos!I$16</f>
        <v>97506.555628382775</v>
      </c>
      <c r="K27" s="45">
        <f>H27*Supuestos!$C$41</f>
        <v>1926005776.3010147</v>
      </c>
      <c r="L27" s="38">
        <f>G27*(1-Supuestos!$L$20)</f>
        <v>121026.20004512055</v>
      </c>
      <c r="M27" s="39">
        <f>G27*(Supuestos!$L$20)</f>
        <v>109939.83057533851</v>
      </c>
      <c r="N27" s="39">
        <f t="shared" si="2"/>
        <v>87388.603443073182</v>
      </c>
      <c r="O27" s="39">
        <f t="shared" si="3"/>
        <v>79383.540532257306</v>
      </c>
      <c r="P27" s="39">
        <f>(N27*Supuestos!$M$49)+(O27*Supuestos!$M$50)</f>
        <v>3621557.169710686</v>
      </c>
      <c r="Q27" s="51">
        <f>IF(A27&lt;65, P27*Supuestos!$F$47, 0)</f>
        <v>933999594.06838608</v>
      </c>
      <c r="R27" s="39">
        <v>339</v>
      </c>
      <c r="S27" s="39">
        <f t="shared" si="8"/>
        <v>333.47430000000003</v>
      </c>
      <c r="T27" s="39">
        <f t="shared" si="4"/>
        <v>296.39515245267631</v>
      </c>
      <c r="U27" s="39">
        <f>T27*Supuestos!$E$51</f>
        <v>214.01612568584011</v>
      </c>
      <c r="V27" s="18">
        <f t="shared" si="5"/>
        <v>24</v>
      </c>
      <c r="W27" s="26">
        <f>(Supuestos!$J$46/(Supuestos!$I$50-Supuestos!$I$49))*(1-POWER(((1+Supuestos!$I$49)/(1+Supuestos!$I$50)), '1) Diabetes +1 complicacion'!V27))</f>
        <v>1281020.4511197088</v>
      </c>
      <c r="X27" s="48">
        <f t="shared" si="6"/>
        <v>1281020.4511197088</v>
      </c>
      <c r="Y27" s="51">
        <f t="shared" si="7"/>
        <v>274159033.87296718</v>
      </c>
    </row>
    <row r="28" spans="1:25">
      <c r="A28" s="1">
        <v>42</v>
      </c>
      <c r="B28" s="2">
        <v>1535031.0732807347</v>
      </c>
      <c r="C28" s="19">
        <f>Supuestos!$C$16</f>
        <v>0.1651</v>
      </c>
      <c r="D28" s="20">
        <f>Supuestos!$C$29</f>
        <v>0.88880957978673714</v>
      </c>
      <c r="E28" s="25">
        <f>Supuestos!$E$51</f>
        <v>0.72206351525945023</v>
      </c>
      <c r="F28" s="2">
        <f t="shared" si="9"/>
        <v>253433.63019864931</v>
      </c>
      <c r="G28" s="38">
        <f t="shared" si="10"/>
        <v>225254.23836068882</v>
      </c>
      <c r="H28" s="39">
        <f>$G28*Supuestos!H$16*Supuestos!$N$28</f>
        <v>122427.57499598362</v>
      </c>
      <c r="I28" s="39">
        <f>$G28*Supuestos!H$16*Supuestos!N$29</f>
        <v>7731.4458375094928</v>
      </c>
      <c r="J28" s="40">
        <f>$G28*Supuestos!I$16</f>
        <v>95095.217527195695</v>
      </c>
      <c r="K28" s="45">
        <f>H28*Supuestos!$C$41</f>
        <v>1878375634.0857446</v>
      </c>
      <c r="L28" s="38">
        <f>G28*(1-Supuestos!$L$20)</f>
        <v>118033.22090100094</v>
      </c>
      <c r="M28" s="39">
        <f>G28*(Supuestos!$L$20)</f>
        <v>107221.01745968788</v>
      </c>
      <c r="N28" s="39">
        <f t="shared" si="2"/>
        <v>85227.482401171947</v>
      </c>
      <c r="O28" s="39">
        <f t="shared" si="3"/>
        <v>77420.384776637118</v>
      </c>
      <c r="P28" s="39">
        <f>(N28*Supuestos!$M$49)+(O28*Supuestos!$M$50)</f>
        <v>3531996.0244864305</v>
      </c>
      <c r="Q28" s="51">
        <f>IF(A28&lt;65, P28*Supuestos!$F$47, 0)</f>
        <v>910901774.71505058</v>
      </c>
      <c r="R28" s="39">
        <v>394</v>
      </c>
      <c r="S28" s="39">
        <f t="shared" si="8"/>
        <v>387.57780000000002</v>
      </c>
      <c r="T28" s="39">
        <f t="shared" si="4"/>
        <v>344.48286155266806</v>
      </c>
      <c r="U28" s="39">
        <f>T28*Supuestos!$E$51</f>
        <v>248.738505959354</v>
      </c>
      <c r="V28" s="18">
        <f t="shared" si="5"/>
        <v>23</v>
      </c>
      <c r="W28" s="26">
        <f>(Supuestos!$J$46/(Supuestos!$I$50-Supuestos!$I$49))*(1-POWER(((1+Supuestos!$I$49)/(1+Supuestos!$I$50)), '1) Diabetes +1 complicacion'!V28))</f>
        <v>1233364.3389946572</v>
      </c>
      <c r="X28" s="48">
        <f t="shared" si="6"/>
        <v>1233364.3389946572</v>
      </c>
      <c r="Y28" s="51">
        <f t="shared" si="7"/>
        <v>306785202.98507726</v>
      </c>
    </row>
    <row r="29" spans="1:25">
      <c r="A29" s="1">
        <v>43</v>
      </c>
      <c r="B29" s="2">
        <v>1492750.8090581889</v>
      </c>
      <c r="C29" s="19">
        <f>Supuestos!$C$16</f>
        <v>0.1651</v>
      </c>
      <c r="D29" s="20">
        <f>Supuestos!$C$29</f>
        <v>0.88880957978673714</v>
      </c>
      <c r="E29" s="25">
        <f>Supuestos!$E$51</f>
        <v>0.72206351525945023</v>
      </c>
      <c r="F29" s="2">
        <f t="shared" si="9"/>
        <v>246453.158575507</v>
      </c>
      <c r="G29" s="38">
        <f t="shared" si="10"/>
        <v>219049.92831061047</v>
      </c>
      <c r="H29" s="39">
        <f>$G29*Supuestos!H$16*Supuestos!$N$28</f>
        <v>119055.48024881165</v>
      </c>
      <c r="I29" s="39">
        <f>$G29*Supuestos!H$16*Supuestos!N$29</f>
        <v>7518.4940748239569</v>
      </c>
      <c r="J29" s="40">
        <f>$G29*Supuestos!I$16</f>
        <v>92475.953986974855</v>
      </c>
      <c r="K29" s="45">
        <f>H29*Supuestos!$C$41</f>
        <v>1826638428.5654674</v>
      </c>
      <c r="L29" s="38">
        <f>G29*(1-Supuestos!$L$20)</f>
        <v>114782.16243475988</v>
      </c>
      <c r="M29" s="39">
        <f>G29*(Supuestos!$L$20)</f>
        <v>104267.76587585059</v>
      </c>
      <c r="N29" s="39">
        <f t="shared" si="2"/>
        <v>82880.011696723945</v>
      </c>
      <c r="O29" s="39">
        <f t="shared" si="3"/>
        <v>75287.949556566018</v>
      </c>
      <c r="P29" s="39">
        <f>(N29*Supuestos!$M$49)+(O29*Supuestos!$M$50)</f>
        <v>3434712.1793919429</v>
      </c>
      <c r="Q29" s="51">
        <f>IF(A29&lt;65, P29*Supuestos!$F$47, 0)</f>
        <v>885812271.06518221</v>
      </c>
      <c r="R29" s="39">
        <v>396</v>
      </c>
      <c r="S29" s="39">
        <f t="shared" si="8"/>
        <v>389.54520000000002</v>
      </c>
      <c r="T29" s="39">
        <f t="shared" si="4"/>
        <v>346.23150551994047</v>
      </c>
      <c r="U29" s="39">
        <f>T29*Supuestos!$E$51</f>
        <v>250.00113796929998</v>
      </c>
      <c r="V29" s="18">
        <f t="shared" si="5"/>
        <v>22</v>
      </c>
      <c r="W29" s="26">
        <f>(Supuestos!$J$46/(Supuestos!$I$50-Supuestos!$I$49))*(1-POWER(((1+Supuestos!$I$49)/(1+Supuestos!$I$50)), '1) Diabetes +1 complicacion'!V29))</f>
        <v>1185245.5461693634</v>
      </c>
      <c r="X29" s="48">
        <f t="shared" si="6"/>
        <v>1185245.5461693634</v>
      </c>
      <c r="Y29" s="51">
        <f t="shared" si="7"/>
        <v>296312735.31538534</v>
      </c>
    </row>
    <row r="30" spans="1:25">
      <c r="A30" s="1">
        <v>44</v>
      </c>
      <c r="B30" s="2">
        <v>1447937.8108354029</v>
      </c>
      <c r="C30" s="19">
        <f>Supuestos!$C$16</f>
        <v>0.1651</v>
      </c>
      <c r="D30" s="20">
        <f>Supuestos!$C$29</f>
        <v>0.88880957978673714</v>
      </c>
      <c r="E30" s="25">
        <f>Supuestos!$E$51</f>
        <v>0.72206351525945023</v>
      </c>
      <c r="F30" s="2">
        <f t="shared" si="9"/>
        <v>239054.53256892503</v>
      </c>
      <c r="G30" s="38">
        <f t="shared" si="10"/>
        <v>212473.95863870112</v>
      </c>
      <c r="H30" s="39">
        <f>$G30*Supuestos!H$16*Supuestos!$N$28</f>
        <v>115481.38536812019</v>
      </c>
      <c r="I30" s="39">
        <f>$G30*Supuestos!H$16*Supuestos!N$29</f>
        <v>7292.7857653267483</v>
      </c>
      <c r="J30" s="40">
        <f>$G30*Supuestos!I$16</f>
        <v>89699.787505254193</v>
      </c>
      <c r="K30" s="45">
        <f>H30*Supuestos!$C$41</f>
        <v>1771801985.5662353</v>
      </c>
      <c r="L30" s="38">
        <f>G30*(1-Supuestos!$L$20)</f>
        <v>111336.35432667939</v>
      </c>
      <c r="M30" s="39">
        <f>G30*(Supuestos!$L$20)</f>
        <v>101137.60431202174</v>
      </c>
      <c r="N30" s="39">
        <f t="shared" si="2"/>
        <v>80391.919381293817</v>
      </c>
      <c r="O30" s="39">
        <f t="shared" si="3"/>
        <v>73027.774094457753</v>
      </c>
      <c r="P30" s="39">
        <f>(N30*Supuestos!$M$49)+(O30*Supuestos!$M$50)</f>
        <v>3331600.6956420308</v>
      </c>
      <c r="Q30" s="51">
        <f>IF(A30&lt;65, P30*Supuestos!$F$47, 0)</f>
        <v>859219819.40607989</v>
      </c>
      <c r="R30" s="39">
        <v>466</v>
      </c>
      <c r="S30" s="39">
        <f t="shared" si="8"/>
        <v>458.4042</v>
      </c>
      <c r="T30" s="39">
        <f t="shared" si="4"/>
        <v>407.43404437447543</v>
      </c>
      <c r="U30" s="39">
        <f>T30*Supuestos!$E$51</f>
        <v>294.19325831740855</v>
      </c>
      <c r="V30" s="18">
        <f t="shared" si="5"/>
        <v>21</v>
      </c>
      <c r="W30" s="26">
        <f>(Supuestos!$J$46/(Supuestos!$I$50-Supuestos!$I$49))*(1-POWER(((1+Supuestos!$I$49)/(1+Supuestos!$I$50)), '1) Diabetes +1 complicacion'!V30))</f>
        <v>1136659.5805981921</v>
      </c>
      <c r="X30" s="48">
        <f t="shared" si="6"/>
        <v>1136659.5805981921</v>
      </c>
      <c r="Y30" s="51">
        <f t="shared" si="7"/>
        <v>334397585.61388117</v>
      </c>
    </row>
    <row r="31" spans="1:25">
      <c r="A31" s="1">
        <v>45</v>
      </c>
      <c r="B31" s="2">
        <v>1401685.7996605877</v>
      </c>
      <c r="C31" s="19">
        <f>Supuestos!$C$17</f>
        <v>0.1651</v>
      </c>
      <c r="D31" s="20">
        <f>Supuestos!$C$30</f>
        <v>0.82030678698160431</v>
      </c>
      <c r="E31" s="25">
        <f>Supuestos!$E$51</f>
        <v>0.72206351525945023</v>
      </c>
      <c r="F31" s="2">
        <f t="shared" si="9"/>
        <v>231418.32552396302</v>
      </c>
      <c r="G31" s="38">
        <f t="shared" si="10"/>
        <v>189834.02305922509</v>
      </c>
      <c r="H31" s="39">
        <f>$G31*Supuestos!H$17*Supuestos!$N$28</f>
        <v>103176.38977188963</v>
      </c>
      <c r="I31" s="39">
        <f>$G31*Supuestos!H$17*Supuestos!N$29</f>
        <v>6515.7107723264353</v>
      </c>
      <c r="J31" s="40">
        <f>$G31*Supuestos!I$17</f>
        <v>80141.922515009021</v>
      </c>
      <c r="K31" s="45">
        <f>H31*Supuestos!$C$41</f>
        <v>1583009518.6220021</v>
      </c>
      <c r="L31" s="38">
        <f>G31*(1-Supuestos!$L$20)</f>
        <v>99473.028083033947</v>
      </c>
      <c r="M31" s="39">
        <f>G31*(Supuestos!$L$20)</f>
        <v>90360.994976191141</v>
      </c>
      <c r="N31" s="39">
        <f t="shared" si="2"/>
        <v>71825.844331137501</v>
      </c>
      <c r="O31" s="39">
        <f t="shared" si="3"/>
        <v>65246.377674850097</v>
      </c>
      <c r="P31" s="39">
        <f>(N31*Supuestos!$M$49)+(O31*Supuestos!$M$50)</f>
        <v>2976605.5441932245</v>
      </c>
      <c r="Q31" s="51">
        <f>IF(A31&lt;65, P31*Supuestos!$F$47, 0)</f>
        <v>767666569.84743273</v>
      </c>
      <c r="R31" s="39">
        <v>595</v>
      </c>
      <c r="S31" s="39">
        <f t="shared" si="8"/>
        <v>585.30150000000003</v>
      </c>
      <c r="T31" s="39">
        <f t="shared" si="4"/>
        <v>480.12679288051351</v>
      </c>
      <c r="U31" s="39">
        <f>T31*Supuestos!$E$51</f>
        <v>346.68203983754955</v>
      </c>
      <c r="V31" s="18">
        <f t="shared" si="5"/>
        <v>20</v>
      </c>
      <c r="W31" s="26">
        <f>(Supuestos!$J$46/(Supuestos!$I$50-Supuestos!$I$49))*(1-POWER(((1+Supuestos!$I$49)/(1+Supuestos!$I$50)), '1) Diabetes +1 complicacion'!V31))</f>
        <v>1087601.9066234173</v>
      </c>
      <c r="X31" s="48">
        <f t="shared" si="6"/>
        <v>1087601.9066234173</v>
      </c>
      <c r="Y31" s="51">
        <f t="shared" si="7"/>
        <v>377052047.51941442</v>
      </c>
    </row>
    <row r="32" spans="1:25">
      <c r="A32" s="1">
        <v>46</v>
      </c>
      <c r="B32" s="2">
        <v>1354540.6376214414</v>
      </c>
      <c r="C32" s="19">
        <f>Supuestos!$C$17</f>
        <v>0.1651</v>
      </c>
      <c r="D32" s="20">
        <f>Supuestos!$C$30</f>
        <v>0.82030678698160431</v>
      </c>
      <c r="E32" s="25">
        <f>Supuestos!$E$51</f>
        <v>0.72206351525945023</v>
      </c>
      <c r="F32" s="2">
        <f t="shared" si="9"/>
        <v>223634.65927129996</v>
      </c>
      <c r="G32" s="38">
        <f t="shared" si="10"/>
        <v>183449.02880456593</v>
      </c>
      <c r="H32" s="39">
        <f>$G32*Supuestos!H$17*Supuestos!$N$28</f>
        <v>99706.091638322396</v>
      </c>
      <c r="I32" s="39">
        <f>$G32*Supuestos!H$17*Supuestos!N$29</f>
        <v>6296.5573499004377</v>
      </c>
      <c r="J32" s="40">
        <f>$G32*Supuestos!I$17</f>
        <v>77446.379816343091</v>
      </c>
      <c r="K32" s="45">
        <f>H32*Supuestos!$C$41</f>
        <v>1529765603.1289461</v>
      </c>
      <c r="L32" s="38">
        <f>G32*(1-Supuestos!$L$20)</f>
        <v>96127.291093592547</v>
      </c>
      <c r="M32" s="39">
        <f>G32*(Supuestos!$L$20)</f>
        <v>87321.737710973379</v>
      </c>
      <c r="N32" s="39">
        <f t="shared" si="2"/>
        <v>69410.00971940787</v>
      </c>
      <c r="O32" s="39">
        <f t="shared" si="3"/>
        <v>63051.840890149135</v>
      </c>
      <c r="P32" s="39">
        <f>(N32*Supuestos!$M$49)+(O32*Supuestos!$M$50)</f>
        <v>2876488.5630968958</v>
      </c>
      <c r="Q32" s="51">
        <f>IF(A32&lt;65, P32*Supuestos!$F$47, 0)</f>
        <v>741846400.42268956</v>
      </c>
      <c r="R32" s="39">
        <v>660</v>
      </c>
      <c r="S32" s="39">
        <f t="shared" si="8"/>
        <v>649.24199999999996</v>
      </c>
      <c r="T32" s="39">
        <f t="shared" si="4"/>
        <v>532.57761899351067</v>
      </c>
      <c r="U32" s="39">
        <f>T32*Supuestos!$E$51</f>
        <v>384.55486771896244</v>
      </c>
      <c r="V32" s="18">
        <f t="shared" si="5"/>
        <v>19</v>
      </c>
      <c r="W32" s="26">
        <f>(Supuestos!$J$46/(Supuestos!$I$50-Supuestos!$I$49))*(1-POWER(((1+Supuestos!$I$49)/(1+Supuestos!$I$50)), '1) Diabetes +1 complicacion'!V32))</f>
        <v>1038067.9445517996</v>
      </c>
      <c r="X32" s="48">
        <f t="shared" si="6"/>
        <v>1038067.9445517996</v>
      </c>
      <c r="Y32" s="51">
        <f t="shared" si="7"/>
        <v>399194081.10041255</v>
      </c>
    </row>
    <row r="33" spans="1:25">
      <c r="A33" s="1">
        <v>47</v>
      </c>
      <c r="B33" s="2">
        <v>1306934.3528417405</v>
      </c>
      <c r="C33" s="19">
        <f>Supuestos!$C$17</f>
        <v>0.1651</v>
      </c>
      <c r="D33" s="20">
        <f>Supuestos!$C$30</f>
        <v>0.82030678698160431</v>
      </c>
      <c r="E33" s="25">
        <f>Supuestos!$E$51</f>
        <v>0.72206351525945023</v>
      </c>
      <c r="F33" s="2">
        <f t="shared" si="9"/>
        <v>215774.86165417134</v>
      </c>
      <c r="G33" s="38">
        <f t="shared" si="10"/>
        <v>177001.58347493346</v>
      </c>
      <c r="H33" s="39">
        <f>$G33*Supuestos!H$17*Supuestos!$N$28</f>
        <v>96201.850819722822</v>
      </c>
      <c r="I33" s="39">
        <f>$G33*Supuestos!H$17*Supuestos!N$29</f>
        <v>6075.260406858959</v>
      </c>
      <c r="J33" s="40">
        <f>$G33*Supuestos!I$17</f>
        <v>74724.472248351682</v>
      </c>
      <c r="K33" s="45">
        <f>H33*Supuestos!$C$41</f>
        <v>1476000913.5168056</v>
      </c>
      <c r="L33" s="38">
        <f>G33*(1-Supuestos!$L$20)</f>
        <v>92748.829740865142</v>
      </c>
      <c r="M33" s="39">
        <f>G33*(Supuestos!$L$20)</f>
        <v>84252.753734068319</v>
      </c>
      <c r="N33" s="39">
        <f t="shared" si="2"/>
        <v>66970.546038889326</v>
      </c>
      <c r="O33" s="39">
        <f t="shared" si="3"/>
        <v>60835.839531510144</v>
      </c>
      <c r="P33" s="39">
        <f>(N33*Supuestos!$M$49)+(O33*Supuestos!$M$50)</f>
        <v>2775392.3464925662</v>
      </c>
      <c r="Q33" s="51">
        <f>IF(A33&lt;65, P33*Supuestos!$F$47, 0)</f>
        <v>715773686.16043293</v>
      </c>
      <c r="R33" s="39">
        <v>693</v>
      </c>
      <c r="S33" s="39">
        <f t="shared" si="8"/>
        <v>681.70410000000004</v>
      </c>
      <c r="T33" s="39">
        <f t="shared" si="4"/>
        <v>559.20649994318626</v>
      </c>
      <c r="U33" s="39">
        <f>T33*Supuestos!$E$51</f>
        <v>403.78261110491064</v>
      </c>
      <c r="V33" s="18">
        <f t="shared" si="5"/>
        <v>18</v>
      </c>
      <c r="W33" s="26">
        <f>(Supuestos!$J$46/(Supuestos!$I$50-Supuestos!$I$49))*(1-POWER(((1+Supuestos!$I$49)/(1+Supuestos!$I$50)), '1) Diabetes +1 complicacion'!V33))</f>
        <v>988053.07022706035</v>
      </c>
      <c r="X33" s="48">
        <f t="shared" si="6"/>
        <v>988053.07022706035</v>
      </c>
      <c r="Y33" s="51">
        <f t="shared" si="7"/>
        <v>398958648.60650605</v>
      </c>
    </row>
    <row r="34" spans="1:25">
      <c r="A34" s="1">
        <v>48</v>
      </c>
      <c r="B34" s="2">
        <v>1259624.3312263489</v>
      </c>
      <c r="C34" s="19">
        <f>Supuestos!$C$17</f>
        <v>0.1651</v>
      </c>
      <c r="D34" s="20">
        <f>Supuestos!$C$30</f>
        <v>0.82030678698160431</v>
      </c>
      <c r="E34" s="25">
        <f>Supuestos!$E$51</f>
        <v>0.72206351525945023</v>
      </c>
      <c r="F34" s="2">
        <f t="shared" si="9"/>
        <v>207963.97708547019</v>
      </c>
      <c r="G34" s="38">
        <f t="shared" si="10"/>
        <v>170594.26185089804</v>
      </c>
      <c r="H34" s="39">
        <f>$G34*Supuestos!H$17*Supuestos!$N$28</f>
        <v>92719.417572922335</v>
      </c>
      <c r="I34" s="39">
        <f>$G34*Supuestos!H$17*Supuestos!N$29</f>
        <v>5855.3406377116607</v>
      </c>
      <c r="J34" s="40">
        <f>$G34*Supuestos!I$17</f>
        <v>72019.50364026404</v>
      </c>
      <c r="K34" s="45">
        <f>H34*Supuestos!$C$41</f>
        <v>1422570812.0193713</v>
      </c>
      <c r="L34" s="38">
        <f>G34*(1-Supuestos!$L$20)</f>
        <v>89391.39320987057</v>
      </c>
      <c r="M34" s="39">
        <f>G34*(Supuestos!$L$20)</f>
        <v>81202.868641027468</v>
      </c>
      <c r="N34" s="39">
        <f t="shared" si="2"/>
        <v>64546.263615058895</v>
      </c>
      <c r="O34" s="39">
        <f t="shared" si="3"/>
        <v>58633.628780091669</v>
      </c>
      <c r="P34" s="39">
        <f>(N34*Supuestos!$M$49)+(O34*Supuestos!$M$50)</f>
        <v>2674925.2712961314</v>
      </c>
      <c r="Q34" s="51">
        <f>IF(A34&lt;65, P34*Supuestos!$F$47, 0)</f>
        <v>689863227.4672724</v>
      </c>
      <c r="R34" s="39">
        <v>813</v>
      </c>
      <c r="S34" s="39">
        <f t="shared" si="8"/>
        <v>799.74810000000002</v>
      </c>
      <c r="T34" s="39">
        <f t="shared" si="4"/>
        <v>656.0387943056428</v>
      </c>
      <c r="U34" s="39">
        <f>T34*Supuestos!$E$51</f>
        <v>473.70167796290383</v>
      </c>
      <c r="V34" s="18">
        <f t="shared" si="5"/>
        <v>17</v>
      </c>
      <c r="W34" s="26">
        <f>(Supuestos!$J$46/(Supuestos!$I$50-Supuestos!$I$49))*(1-POWER(((1+Supuestos!$I$49)/(1+Supuestos!$I$50)), '1) Diabetes +1 complicacion'!V34))</f>
        <v>937552.61459819716</v>
      </c>
      <c r="X34" s="48">
        <f t="shared" si="6"/>
        <v>937552.61459819716</v>
      </c>
      <c r="Y34" s="51">
        <f t="shared" si="7"/>
        <v>444120246.71367365</v>
      </c>
    </row>
    <row r="35" spans="1:25">
      <c r="A35" s="1">
        <v>49</v>
      </c>
      <c r="B35" s="2">
        <v>1213349.6956476406</v>
      </c>
      <c r="C35" s="19">
        <f>Supuestos!$C$17</f>
        <v>0.1651</v>
      </c>
      <c r="D35" s="20">
        <f>Supuestos!$C$30</f>
        <v>0.82030678698160431</v>
      </c>
      <c r="E35" s="25">
        <f>Supuestos!$E$51</f>
        <v>0.72206351525945023</v>
      </c>
      <c r="F35" s="2">
        <f t="shared" si="9"/>
        <v>200324.03475142547</v>
      </c>
      <c r="G35" s="38">
        <f t="shared" si="10"/>
        <v>164327.16530213307</v>
      </c>
      <c r="H35" s="39">
        <f>$G35*Supuestos!H$17*Supuestos!$N$28</f>
        <v>89313.197835105879</v>
      </c>
      <c r="I35" s="39">
        <f>$G35*Supuestos!H$17*Supuestos!N$29</f>
        <v>5640.2338415960985</v>
      </c>
      <c r="J35" s="40">
        <f>$G35*Supuestos!I$17</f>
        <v>69373.733625431094</v>
      </c>
      <c r="K35" s="45">
        <f>H35*Supuestos!$C$41</f>
        <v>1370310035.3106415</v>
      </c>
      <c r="L35" s="38">
        <f>G35*(1-Supuestos!$L$20)</f>
        <v>86107.434618317726</v>
      </c>
      <c r="M35" s="39">
        <f>G35*(Supuestos!$L$20)</f>
        <v>78219.730683815345</v>
      </c>
      <c r="N35" s="39">
        <f t="shared" si="2"/>
        <v>62175.036930475777</v>
      </c>
      <c r="O35" s="39">
        <f t="shared" si="3"/>
        <v>56479.61370020319</v>
      </c>
      <c r="P35" s="39">
        <f>(N35*Supuestos!$M$49)+(O35*Supuestos!$M$50)</f>
        <v>2576656.9312355719</v>
      </c>
      <c r="Q35" s="51">
        <f>IF(A35&lt;65, P35*Supuestos!$F$47, 0)</f>
        <v>664519822.56565404</v>
      </c>
      <c r="R35" s="39">
        <v>868</v>
      </c>
      <c r="S35" s="39">
        <f t="shared" si="8"/>
        <v>853.85159999999996</v>
      </c>
      <c r="T35" s="39">
        <f t="shared" si="4"/>
        <v>700.420262555102</v>
      </c>
      <c r="U35" s="39">
        <f>T35*Supuestos!$E$51</f>
        <v>505.74791693948401</v>
      </c>
      <c r="V35" s="18">
        <f t="shared" si="5"/>
        <v>16</v>
      </c>
      <c r="W35" s="26">
        <f>(Supuestos!$J$46/(Supuestos!$I$50-Supuestos!$I$49))*(1-POWER(((1+Supuestos!$I$49)/(1+Supuestos!$I$50)), '1) Diabetes +1 complicacion'!V35))</f>
        <v>886561.86328361672</v>
      </c>
      <c r="X35" s="48">
        <f t="shared" si="6"/>
        <v>886561.86328361672</v>
      </c>
      <c r="Y35" s="51">
        <f t="shared" si="7"/>
        <v>448376815.59367675</v>
      </c>
    </row>
    <row r="36" spans="1:25">
      <c r="A36" s="1">
        <v>50</v>
      </c>
      <c r="B36" s="2">
        <v>1168926.4607310609</v>
      </c>
      <c r="C36" s="19">
        <f>Supuestos!$C$18</f>
        <v>0.31090000000000001</v>
      </c>
      <c r="D36" s="20">
        <f>Supuestos!$C$31</f>
        <v>0.82030678698160431</v>
      </c>
      <c r="E36" s="25">
        <f>Supuestos!$E$52</f>
        <v>0.64166227529958919</v>
      </c>
      <c r="F36" s="2">
        <f t="shared" si="9"/>
        <v>363419.23664128687</v>
      </c>
      <c r="G36" s="38">
        <f t="shared" si="10"/>
        <v>298115.26633652137</v>
      </c>
      <c r="H36" s="39">
        <f>$G36*Supuestos!H$18*Supuestos!$N$28</f>
        <v>156753.85896398759</v>
      </c>
      <c r="I36" s="39">
        <f>$G36*Supuestos!H$18*Supuestos!N$29</f>
        <v>9899.1911784614767</v>
      </c>
      <c r="J36" s="40">
        <f>$G36*Supuestos!I$18</f>
        <v>131462.2161940723</v>
      </c>
      <c r="K36" s="45">
        <f>H36*Supuestos!$C$41</f>
        <v>2405035215.6083059</v>
      </c>
      <c r="L36" s="38">
        <f>G36*(1-Supuestos!$L$20)</f>
        <v>156212.39956033722</v>
      </c>
      <c r="M36" s="39">
        <f>G36*(Supuestos!$L$20)</f>
        <v>141902.86677618415</v>
      </c>
      <c r="N36" s="39">
        <f t="shared" si="2"/>
        <v>100235.60373189453</v>
      </c>
      <c r="O36" s="39">
        <f t="shared" si="3"/>
        <v>91053.716367140805</v>
      </c>
      <c r="P36" s="39">
        <f>(N36*Supuestos!$M$49)+(O36*Supuestos!$M$50)</f>
        <v>4153962.3595426111</v>
      </c>
      <c r="Q36" s="51">
        <f>IF(A36&lt;65, P36*Supuestos!$F$47, 0)</f>
        <v>1071306892.5260395</v>
      </c>
      <c r="R36" s="39">
        <v>975</v>
      </c>
      <c r="S36" s="39">
        <f t="shared" si="8"/>
        <v>959.10750000000007</v>
      </c>
      <c r="T36" s="39">
        <f t="shared" si="4"/>
        <v>786.76239169495909</v>
      </c>
      <c r="U36" s="39">
        <f>T36*Supuestos!$E$52</f>
        <v>504.83574637513408</v>
      </c>
      <c r="V36" s="18">
        <f t="shared" si="5"/>
        <v>15</v>
      </c>
      <c r="W36" s="26">
        <f>(Supuestos!$J$46/(Supuestos!$I$50-Supuestos!$I$49))*(1-POWER(((1+Supuestos!$I$49)/(1+Supuestos!$I$50)), '1) Diabetes +1 complicacion'!V36))</f>
        <v>835076.05613103043</v>
      </c>
      <c r="X36" s="48">
        <f t="shared" si="6"/>
        <v>835076.05613103043</v>
      </c>
      <c r="Y36" s="51">
        <f t="shared" si="7"/>
        <v>421576244.07691211</v>
      </c>
    </row>
    <row r="37" spans="1:25">
      <c r="A37" s="1">
        <v>51</v>
      </c>
      <c r="B37" s="2">
        <v>1126645.0879335226</v>
      </c>
      <c r="C37" s="19">
        <f>Supuestos!$C$18</f>
        <v>0.31090000000000001</v>
      </c>
      <c r="D37" s="20">
        <f>Supuestos!$C$31</f>
        <v>0.82030678698160431</v>
      </c>
      <c r="E37" s="25">
        <f>Supuestos!$E$52</f>
        <v>0.64166227529958919</v>
      </c>
      <c r="F37" s="2">
        <f t="shared" si="9"/>
        <v>350273.95783853222</v>
      </c>
      <c r="G37" s="38">
        <f t="shared" si="10"/>
        <v>287332.10491785628</v>
      </c>
      <c r="H37" s="39">
        <f>$G37*Supuestos!H$18*Supuestos!$N$28</f>
        <v>151083.89719054633</v>
      </c>
      <c r="I37" s="39">
        <f>$G37*Supuestos!H$18*Supuestos!N$29</f>
        <v>9541.1264013591881</v>
      </c>
      <c r="J37" s="40">
        <f>$G37*Supuestos!I$18</f>
        <v>126707.08132595077</v>
      </c>
      <c r="K37" s="45">
        <f>H37*Supuestos!$C$41</f>
        <v>2318042411.5624933</v>
      </c>
      <c r="L37" s="38">
        <f>G37*(1-Supuestos!$L$20)</f>
        <v>150562.02297695671</v>
      </c>
      <c r="M37" s="39">
        <f>G37*(Supuestos!$L$20)</f>
        <v>136770.08194089957</v>
      </c>
      <c r="N37" s="39">
        <f t="shared" si="2"/>
        <v>96609.970237103073</v>
      </c>
      <c r="O37" s="39">
        <f t="shared" si="3"/>
        <v>87760.20197110888</v>
      </c>
      <c r="P37" s="39">
        <f>(N37*Supuestos!$M$49)+(O37*Supuestos!$M$50)</f>
        <v>4003708.9116046471</v>
      </c>
      <c r="Q37" s="51">
        <f>IF(A37&lt;65, P37*Supuestos!$F$47, 0)</f>
        <v>1032556528.3028386</v>
      </c>
      <c r="R37" s="39">
        <v>1132</v>
      </c>
      <c r="S37" s="39">
        <f t="shared" si="8"/>
        <v>1113.5484000000001</v>
      </c>
      <c r="T37" s="39">
        <f t="shared" si="4"/>
        <v>913.45131015250638</v>
      </c>
      <c r="U37" s="39">
        <f>T37*Supuestos!$E$52</f>
        <v>586.12724604784796</v>
      </c>
      <c r="V37" s="18">
        <f t="shared" si="5"/>
        <v>14</v>
      </c>
      <c r="W37" s="26">
        <f>(Supuestos!$J$46/(Supuestos!$I$50-Supuestos!$I$49))*(1-POWER(((1+Supuestos!$I$49)/(1+Supuestos!$I$50)), '1) Diabetes +1 complicacion'!V37))</f>
        <v>783090.38677307975</v>
      </c>
      <c r="X37" s="48">
        <f t="shared" si="6"/>
        <v>783090.38677307975</v>
      </c>
      <c r="Y37" s="51">
        <f t="shared" si="7"/>
        <v>458990611.80584931</v>
      </c>
    </row>
    <row r="38" spans="1:25">
      <c r="A38" s="1">
        <v>52</v>
      </c>
      <c r="B38" s="2">
        <v>1086004.3183470457</v>
      </c>
      <c r="C38" s="19">
        <f>Supuestos!$C$18</f>
        <v>0.31090000000000001</v>
      </c>
      <c r="D38" s="20">
        <f>Supuestos!$C$31</f>
        <v>0.82030678698160431</v>
      </c>
      <c r="E38" s="25">
        <f>Supuestos!$E$52</f>
        <v>0.64166227529958919</v>
      </c>
      <c r="F38" s="2">
        <f t="shared" si="9"/>
        <v>337638.74257409654</v>
      </c>
      <c r="G38" s="38">
        <f t="shared" si="10"/>
        <v>276967.35208146612</v>
      </c>
      <c r="H38" s="39">
        <f>$G38*Supuestos!H$18*Supuestos!$N$28</f>
        <v>145633.94145940282</v>
      </c>
      <c r="I38" s="39">
        <f>$G38*Supuestos!H$18*Supuestos!N$29</f>
        <v>9196.9552654566542</v>
      </c>
      <c r="J38" s="40">
        <f>$G38*Supuestos!I$18</f>
        <v>122136.45535660663</v>
      </c>
      <c r="K38" s="45">
        <f>H38*Supuestos!$C$41</f>
        <v>2234425105.1463385</v>
      </c>
      <c r="L38" s="38">
        <f>G38*(1-Supuestos!$L$20)</f>
        <v>145130.89249068825</v>
      </c>
      <c r="M38" s="39">
        <f>G38*(Supuestos!$L$20)</f>
        <v>131836.45959077787</v>
      </c>
      <c r="N38" s="39">
        <f t="shared" ref="N38:N69" si="11">L38*E38</f>
        <v>93125.018691835081</v>
      </c>
      <c r="O38" s="39">
        <f t="shared" ref="O38:O69" si="12">M38*E38</f>
        <v>84594.482628460872</v>
      </c>
      <c r="P38" s="39">
        <f>(N38*Supuestos!$M$49)+(O38*Supuestos!$M$50)</f>
        <v>3859285.6028710185</v>
      </c>
      <c r="Q38" s="51">
        <f>IF(A38&lt;65, P38*Supuestos!$F$47, 0)</f>
        <v>995309756.98043585</v>
      </c>
      <c r="R38" s="39">
        <v>1202</v>
      </c>
      <c r="S38" s="39">
        <f t="shared" si="8"/>
        <v>1182.4074000000001</v>
      </c>
      <c r="T38" s="39">
        <f t="shared" ref="T38:T69" si="13">S38*D38</f>
        <v>969.93681519727261</v>
      </c>
      <c r="U38" s="39">
        <f>T38*Supuestos!$E$52</f>
        <v>622.37186373631914</v>
      </c>
      <c r="V38" s="18">
        <f t="shared" ref="V38:V69" si="14">IF(A38&lt;65,65-A38,0)</f>
        <v>13</v>
      </c>
      <c r="W38" s="26">
        <f>(Supuestos!$J$46/(Supuestos!$I$50-Supuestos!$I$49))*(1-POWER(((1+Supuestos!$I$49)/(1+Supuestos!$I$50)), '1) Diabetes +1 complicacion'!V38))</f>
        <v>730600.00217864383</v>
      </c>
      <c r="X38" s="48">
        <f t="shared" ref="X38:X69" si="15">W38</f>
        <v>730600.00217864383</v>
      </c>
      <c r="Y38" s="51">
        <f t="shared" ref="Y38:Y69" si="16">X38*U38</f>
        <v>454704885.00168139</v>
      </c>
    </row>
    <row r="39" spans="1:25">
      <c r="A39" s="1">
        <v>53</v>
      </c>
      <c r="B39" s="2">
        <v>1046254.7021201915</v>
      </c>
      <c r="C39" s="19">
        <f>Supuestos!$C$18</f>
        <v>0.31090000000000001</v>
      </c>
      <c r="D39" s="20">
        <f>Supuestos!$C$31</f>
        <v>0.82030678698160431</v>
      </c>
      <c r="E39" s="25">
        <f>Supuestos!$E$52</f>
        <v>0.64166227529958919</v>
      </c>
      <c r="F39" s="2">
        <f t="shared" si="9"/>
        <v>325280.58688916755</v>
      </c>
      <c r="G39" s="38">
        <f t="shared" si="10"/>
        <v>266829.87309854361</v>
      </c>
      <c r="H39" s="39">
        <f>$G39*Supuestos!H$18*Supuestos!$N$28</f>
        <v>140303.49001936952</v>
      </c>
      <c r="I39" s="39">
        <f>$G39*Supuestos!H$18*Supuestos!N$29</f>
        <v>8860.3309665644811</v>
      </c>
      <c r="J39" s="40">
        <f>$G39*Supuestos!I$18</f>
        <v>117666.0521126096</v>
      </c>
      <c r="K39" s="45">
        <f>H39*Supuestos!$C$41</f>
        <v>2152641323.1514382</v>
      </c>
      <c r="L39" s="38">
        <f>G39*(1-Supuestos!$L$20)</f>
        <v>139818.85350363687</v>
      </c>
      <c r="M39" s="39">
        <f>G39*(Supuestos!$L$20)</f>
        <v>127011.01959490676</v>
      </c>
      <c r="N39" s="39">
        <f t="shared" si="11"/>
        <v>89716.483668923567</v>
      </c>
      <c r="O39" s="39">
        <f t="shared" si="12"/>
        <v>81498.179821388578</v>
      </c>
      <c r="P39" s="39">
        <f>(N39*Supuestos!$M$49)+(O39*Supuestos!$M$50)</f>
        <v>3718029.1464902223</v>
      </c>
      <c r="Q39" s="51">
        <f>IF(A39&lt;65, P39*Supuestos!$F$47, 0)</f>
        <v>958879716.87982845</v>
      </c>
      <c r="R39" s="39">
        <v>1289</v>
      </c>
      <c r="S39" s="39">
        <f t="shared" si="8"/>
        <v>1267.9893</v>
      </c>
      <c r="T39" s="39">
        <f t="shared" si="13"/>
        <v>1040.1402286100536</v>
      </c>
      <c r="U39" s="39">
        <f>T39*Supuestos!$E$52</f>
        <v>667.41874572056179</v>
      </c>
      <c r="V39" s="18">
        <f t="shared" si="14"/>
        <v>12</v>
      </c>
      <c r="W39" s="26">
        <f>(Supuestos!$J$46/(Supuestos!$I$50-Supuestos!$I$49))*(1-POWER(((1+Supuestos!$I$49)/(1+Supuestos!$I$50)), '1) Diabetes +1 complicacion'!V39))</f>
        <v>677600.0021997958</v>
      </c>
      <c r="X39" s="48">
        <f t="shared" si="15"/>
        <v>677600.0021997958</v>
      </c>
      <c r="Y39" s="51">
        <f t="shared" si="16"/>
        <v>452242943.56843764</v>
      </c>
    </row>
    <row r="40" spans="1:25">
      <c r="A40" s="1">
        <v>54</v>
      </c>
      <c r="B40" s="2">
        <v>1006250.2245313172</v>
      </c>
      <c r="C40" s="19">
        <f>Supuestos!$C$18</f>
        <v>0.31090000000000001</v>
      </c>
      <c r="D40" s="20">
        <f>Supuestos!$C$31</f>
        <v>0.82030678698160431</v>
      </c>
      <c r="E40" s="25">
        <f>Supuestos!$E$52</f>
        <v>0.64166227529958919</v>
      </c>
      <c r="F40" s="2">
        <f t="shared" si="9"/>
        <v>312843.19480678655</v>
      </c>
      <c r="G40" s="38">
        <f t="shared" si="10"/>
        <v>256627.39596101519</v>
      </c>
      <c r="H40" s="39">
        <f>$G40*Supuestos!H$18*Supuestos!$N$28</f>
        <v>134938.86149177802</v>
      </c>
      <c r="I40" s="39">
        <f>$G40*Supuestos!H$18*Supuestos!N$29</f>
        <v>8521.5483442607001</v>
      </c>
      <c r="J40" s="40">
        <f>$G40*Supuestos!I$18</f>
        <v>113166.98612497645</v>
      </c>
      <c r="K40" s="45">
        <f>H40*Supuestos!$C$41</f>
        <v>2070333170.6581807</v>
      </c>
      <c r="L40" s="38">
        <f>G40*(1-Supuestos!$L$20)</f>
        <v>134472.75548357196</v>
      </c>
      <c r="M40" s="39">
        <f>G40*(Supuestos!$L$20)</f>
        <v>122154.64047744323</v>
      </c>
      <c r="N40" s="39">
        <f t="shared" si="11"/>
        <v>86286.094249394097</v>
      </c>
      <c r="O40" s="39">
        <f t="shared" si="12"/>
        <v>78382.024547159526</v>
      </c>
      <c r="P40" s="39">
        <f>(N40*Supuestos!$M$49)+(O40*Supuestos!$M$50)</f>
        <v>3575867.00053844</v>
      </c>
      <c r="Q40" s="51">
        <f>IF(A40&lt;65, P40*Supuestos!$F$47, 0)</f>
        <v>922216099.43886375</v>
      </c>
      <c r="R40" s="39">
        <v>1438</v>
      </c>
      <c r="S40" s="39">
        <f t="shared" si="8"/>
        <v>1414.5606</v>
      </c>
      <c r="T40" s="39">
        <f t="shared" si="13"/>
        <v>1160.3736607767703</v>
      </c>
      <c r="U40" s="39">
        <f>T40*Supuestos!$E$52</f>
        <v>744.56800337173615</v>
      </c>
      <c r="V40" s="18">
        <f t="shared" si="14"/>
        <v>11</v>
      </c>
      <c r="W40" s="26">
        <f>(Supuestos!$J$46/(Supuestos!$I$50-Supuestos!$I$49))*(1-POWER(((1+Supuestos!$I$49)/(1+Supuestos!$I$50)), '1) Diabetes +1 complicacion'!V40))</f>
        <v>624085.43911435653</v>
      </c>
      <c r="X40" s="48">
        <f t="shared" si="15"/>
        <v>624085.43911435653</v>
      </c>
      <c r="Y40" s="51">
        <f t="shared" si="16"/>
        <v>464674049.33474964</v>
      </c>
    </row>
    <row r="41" spans="1:25">
      <c r="A41" s="1">
        <v>55</v>
      </c>
      <c r="B41" s="2">
        <v>965257.70601019892</v>
      </c>
      <c r="C41" s="19">
        <f>Supuestos!$C$19</f>
        <v>0.31090000000000001</v>
      </c>
      <c r="D41" s="20">
        <f>Supuestos!$C$32</f>
        <v>0.82030678698160431</v>
      </c>
      <c r="E41" s="25">
        <f>Supuestos!$E$52</f>
        <v>0.64166227529958919</v>
      </c>
      <c r="F41" s="2">
        <f t="shared" si="9"/>
        <v>300098.62079857086</v>
      </c>
      <c r="G41" s="38">
        <f t="shared" si="10"/>
        <v>246172.93540488652</v>
      </c>
      <c r="H41" s="39">
        <f>$G41*Supuestos!H$19*Supuestos!$N$28</f>
        <v>129441.73598157332</v>
      </c>
      <c r="I41" s="39">
        <f>$G41*Supuestos!H$19*Supuestos!N$29</f>
        <v>8174.3983811454991</v>
      </c>
      <c r="J41" s="40">
        <f>$G41*Supuestos!I$19</f>
        <v>108556.8010421677</v>
      </c>
      <c r="K41" s="45">
        <f>H41*Supuestos!$C$41</f>
        <v>1985992150.1305878</v>
      </c>
      <c r="L41" s="38">
        <f>G41*(1-Supuestos!$L$20)</f>
        <v>128994.61815216055</v>
      </c>
      <c r="M41" s="39">
        <f>G41*(Supuestos!$L$20)</f>
        <v>117178.31725272597</v>
      </c>
      <c r="N41" s="39">
        <f t="shared" si="11"/>
        <v>82770.980184917033</v>
      </c>
      <c r="O41" s="39">
        <f t="shared" si="12"/>
        <v>75188.905664161255</v>
      </c>
      <c r="P41" s="39">
        <f>(N41*Supuestos!$M$49)+(O41*Supuestos!$M$50)</f>
        <v>3430193.6971442439</v>
      </c>
      <c r="Q41" s="51">
        <f>IF(A41&lt;65, P41*Supuestos!$F$47, 0)</f>
        <v>884646954.49350059</v>
      </c>
      <c r="R41" s="39">
        <v>1477</v>
      </c>
      <c r="S41" s="39">
        <f t="shared" si="8"/>
        <v>1452.9249</v>
      </c>
      <c r="T41" s="39">
        <f t="shared" si="13"/>
        <v>1191.8441564445686</v>
      </c>
      <c r="U41" s="39">
        <f>T41*Supuestos!$E$52</f>
        <v>764.76143322674147</v>
      </c>
      <c r="V41" s="18">
        <f t="shared" si="14"/>
        <v>10</v>
      </c>
      <c r="W41" s="26">
        <f>(Supuestos!$J$46/(Supuestos!$I$50-Supuestos!$I$49))*(1-POWER(((1+Supuestos!$I$49)/(1+Supuestos!$I$50)), '1) Diabetes +1 complicacion'!V41))</f>
        <v>570051.31716401095</v>
      </c>
      <c r="X41" s="48">
        <f t="shared" si="15"/>
        <v>570051.31716401095</v>
      </c>
      <c r="Y41" s="51">
        <f t="shared" si="16"/>
        <v>435953262.32714081</v>
      </c>
    </row>
    <row r="42" spans="1:25">
      <c r="A42" s="1">
        <v>56</v>
      </c>
      <c r="B42" s="2">
        <v>923303.26274622744</v>
      </c>
      <c r="C42" s="19">
        <f>Supuestos!$C$19</f>
        <v>0.31090000000000001</v>
      </c>
      <c r="D42" s="20">
        <f>Supuestos!$C$32</f>
        <v>0.82030678698160431</v>
      </c>
      <c r="E42" s="25">
        <f>Supuestos!$E$52</f>
        <v>0.64166227529958919</v>
      </c>
      <c r="F42" s="2">
        <f t="shared" si="9"/>
        <v>287054.98438780213</v>
      </c>
      <c r="G42" s="38">
        <f t="shared" si="10"/>
        <v>235473.15193021257</v>
      </c>
      <c r="H42" s="39">
        <f>$G42*Supuestos!H$19*Supuestos!$N$28</f>
        <v>123815.61568808611</v>
      </c>
      <c r="I42" s="39">
        <f>$G42*Supuestos!H$19*Supuestos!N$29</f>
        <v>7819.1022452395446</v>
      </c>
      <c r="J42" s="40">
        <f>$G42*Supuestos!I$19</f>
        <v>103838.4339968869</v>
      </c>
      <c r="K42" s="45">
        <f>H42*Supuestos!$C$41</f>
        <v>1899671994.936234</v>
      </c>
      <c r="L42" s="38">
        <f>G42*(1-Supuestos!$L$20)</f>
        <v>123387.93161143138</v>
      </c>
      <c r="M42" s="39">
        <f>G42*(Supuestos!$L$20)</f>
        <v>112085.22031878118</v>
      </c>
      <c r="N42" s="39">
        <f t="shared" si="11"/>
        <v>79173.38094230117</v>
      </c>
      <c r="O42" s="39">
        <f t="shared" si="12"/>
        <v>71920.857497204881</v>
      </c>
      <c r="P42" s="39">
        <f>(N42*Supuestos!$M$49)+(O42*Supuestos!$M$50)</f>
        <v>3281102.0442569377</v>
      </c>
      <c r="Q42" s="51">
        <f>IF(A42&lt;65, P42*Supuestos!$F$47, 0)</f>
        <v>846196217.21386433</v>
      </c>
      <c r="R42" s="39">
        <v>1623</v>
      </c>
      <c r="S42" s="39">
        <f t="shared" si="8"/>
        <v>1596.5451</v>
      </c>
      <c r="T42" s="39">
        <f t="shared" si="13"/>
        <v>1309.6567812522242</v>
      </c>
      <c r="U42" s="39">
        <f>T42*Supuestos!$E$52</f>
        <v>840.35735011983854</v>
      </c>
      <c r="V42" s="18">
        <f t="shared" si="14"/>
        <v>9</v>
      </c>
      <c r="W42" s="26">
        <f>(Supuestos!$J$46/(Supuestos!$I$50-Supuestos!$I$49))*(1-POWER(((1+Supuestos!$I$49)/(1+Supuestos!$I$50)), '1) Diabetes +1 complicacion'!V42))</f>
        <v>515492.59208793408</v>
      </c>
      <c r="X42" s="48">
        <f t="shared" si="15"/>
        <v>515492.59208793408</v>
      </c>
      <c r="Y42" s="51">
        <f t="shared" si="16"/>
        <v>433197988.69342315</v>
      </c>
    </row>
    <row r="43" spans="1:25">
      <c r="A43" s="1">
        <v>57</v>
      </c>
      <c r="B43" s="2">
        <v>880907.24300679355</v>
      </c>
      <c r="C43" s="19">
        <f>Supuestos!$C$19</f>
        <v>0.31090000000000001</v>
      </c>
      <c r="D43" s="20">
        <f>Supuestos!$C$32</f>
        <v>0.82030678698160431</v>
      </c>
      <c r="E43" s="25">
        <f>Supuestos!$E$52</f>
        <v>0.64166227529958919</v>
      </c>
      <c r="F43" s="2">
        <f t="shared" si="9"/>
        <v>273874.06185081211</v>
      </c>
      <c r="G43" s="38">
        <f t="shared" si="10"/>
        <v>224660.75171444085</v>
      </c>
      <c r="H43" s="39">
        <f>$G43*Supuestos!H$19*Supuestos!$N$28</f>
        <v>118130.27967925509</v>
      </c>
      <c r="I43" s="39">
        <f>$G43*Supuestos!H$19*Supuestos!N$29</f>
        <v>7460.0665670292938</v>
      </c>
      <c r="J43" s="40">
        <f>$G43*Supuestos!I$19</f>
        <v>99070.405468156445</v>
      </c>
      <c r="K43" s="45">
        <f>H43*Supuestos!$C$41</f>
        <v>1812443307.8456924</v>
      </c>
      <c r="L43" s="38">
        <f>G43*(1-Supuestos!$L$20)</f>
        <v>117722.23389836701</v>
      </c>
      <c r="M43" s="39">
        <f>G43*(Supuestos!$L$20)</f>
        <v>106938.51781607384</v>
      </c>
      <c r="N43" s="39">
        <f t="shared" si="11"/>
        <v>75537.916456576597</v>
      </c>
      <c r="O43" s="39">
        <f t="shared" si="12"/>
        <v>68618.412659027599</v>
      </c>
      <c r="P43" s="39">
        <f>(N43*Supuestos!$M$49)+(O43*Supuestos!$M$50)</f>
        <v>3130441.1805428145</v>
      </c>
      <c r="Q43" s="51">
        <f>IF(A43&lt;65, P43*Supuestos!$F$47, 0)</f>
        <v>807340780.46199203</v>
      </c>
      <c r="R43" s="39">
        <v>1792</v>
      </c>
      <c r="S43" s="39">
        <f t="shared" si="8"/>
        <v>1762.7904000000001</v>
      </c>
      <c r="T43" s="39">
        <f t="shared" si="13"/>
        <v>1446.0289291460172</v>
      </c>
      <c r="U43" s="39">
        <f>T43*Supuestos!$E$52</f>
        <v>927.86221282486179</v>
      </c>
      <c r="V43" s="18">
        <f t="shared" si="14"/>
        <v>8</v>
      </c>
      <c r="W43" s="26">
        <f>(Supuestos!$J$46/(Supuestos!$I$50-Supuestos!$I$49))*(1-POWER(((1+Supuestos!$I$49)/(1+Supuestos!$I$50)), '1) Diabetes +1 complicacion'!V43))</f>
        <v>460404.17065189447</v>
      </c>
      <c r="X43" s="48">
        <f t="shared" si="15"/>
        <v>460404.17065189447</v>
      </c>
      <c r="Y43" s="51">
        <f t="shared" si="16"/>
        <v>427191632.57486206</v>
      </c>
    </row>
    <row r="44" spans="1:25">
      <c r="A44" s="1">
        <v>58</v>
      </c>
      <c r="B44" s="2">
        <v>838719.50313583831</v>
      </c>
      <c r="C44" s="19">
        <f>Supuestos!$C$19</f>
        <v>0.31090000000000001</v>
      </c>
      <c r="D44" s="20">
        <f>Supuestos!$C$32</f>
        <v>0.82030678698160431</v>
      </c>
      <c r="E44" s="25">
        <f>Supuestos!$E$52</f>
        <v>0.64166227529958919</v>
      </c>
      <c r="F44" s="2">
        <f t="shared" si="9"/>
        <v>260757.89352493215</v>
      </c>
      <c r="G44" s="38">
        <f t="shared" si="10"/>
        <v>213901.46981752838</v>
      </c>
      <c r="H44" s="39">
        <f>$G44*Supuestos!H$19*Supuestos!$N$28</f>
        <v>112472.87414699845</v>
      </c>
      <c r="I44" s="39">
        <f>$G44*Supuestos!H$19*Supuestos!N$29</f>
        <v>7102.7947313754084</v>
      </c>
      <c r="J44" s="40">
        <f>$G44*Supuestos!I$19</f>
        <v>94325.80093915452</v>
      </c>
      <c r="K44" s="45">
        <f>H44*Supuestos!$C$41</f>
        <v>1725643151.0649884</v>
      </c>
      <c r="L44" s="38">
        <f>G44*(1-Supuestos!$L$20)</f>
        <v>112084.37018438488</v>
      </c>
      <c r="M44" s="39">
        <f>G44*(Supuestos!$L$20)</f>
        <v>101817.0996331435</v>
      </c>
      <c r="N44" s="39">
        <f t="shared" si="11"/>
        <v>71920.311998033838</v>
      </c>
      <c r="O44" s="39">
        <f t="shared" si="12"/>
        <v>65332.191815007827</v>
      </c>
      <c r="P44" s="39">
        <f>(N44*Supuestos!$M$49)+(O44*Supuestos!$M$50)</f>
        <v>2980520.471802487</v>
      </c>
      <c r="Q44" s="51">
        <f>IF(A44&lt;65, P44*Supuestos!$F$47, 0)</f>
        <v>768676229.67786145</v>
      </c>
      <c r="R44" s="39">
        <v>1802</v>
      </c>
      <c r="S44" s="39">
        <f t="shared" si="8"/>
        <v>1772.6274000000001</v>
      </c>
      <c r="T44" s="39">
        <f t="shared" si="13"/>
        <v>1454.0982870095552</v>
      </c>
      <c r="U44" s="39">
        <f>T44*Supuestos!$E$52</f>
        <v>933.04001535178622</v>
      </c>
      <c r="V44" s="18">
        <f t="shared" si="14"/>
        <v>7</v>
      </c>
      <c r="W44" s="26">
        <f>(Supuestos!$J$46/(Supuestos!$I$50-Supuestos!$I$49))*(1-POWER(((1+Supuestos!$I$49)/(1+Supuestos!$I$50)), '1) Diabetes +1 complicacion'!V44))</f>
        <v>404780.91017278674</v>
      </c>
      <c r="X44" s="48">
        <f t="shared" si="15"/>
        <v>404780.91017278674</v>
      </c>
      <c r="Y44" s="51">
        <f t="shared" si="16"/>
        <v>377676786.64172691</v>
      </c>
    </row>
    <row r="45" spans="1:25">
      <c r="A45" s="1">
        <v>59</v>
      </c>
      <c r="B45" s="2">
        <v>796762.70372013445</v>
      </c>
      <c r="C45" s="19">
        <f>Supuestos!$C$19</f>
        <v>0.31090000000000001</v>
      </c>
      <c r="D45" s="20">
        <f>Supuestos!$C$32</f>
        <v>0.82030678698160431</v>
      </c>
      <c r="E45" s="25">
        <f>Supuestos!$E$52</f>
        <v>0.64166227529958919</v>
      </c>
      <c r="F45" s="2">
        <f t="shared" si="9"/>
        <v>247713.5245865898</v>
      </c>
      <c r="G45" s="38">
        <f t="shared" si="10"/>
        <v>203201.08544551412</v>
      </c>
      <c r="H45" s="39">
        <f>$G45*Supuestos!H$19*Supuestos!$N$28</f>
        <v>106846.43789190991</v>
      </c>
      <c r="I45" s="39">
        <f>$G45*Supuestos!H$19*Supuestos!N$29</f>
        <v>6747.4786421214649</v>
      </c>
      <c r="J45" s="40">
        <f>$G45*Supuestos!I$19</f>
        <v>89607.168911482746</v>
      </c>
      <c r="K45" s="45">
        <f>H45*Supuestos!$C$41</f>
        <v>1639318148.1508844</v>
      </c>
      <c r="L45" s="38">
        <f>G45*(1-Supuestos!$L$20)</f>
        <v>106477.3687734494</v>
      </c>
      <c r="M45" s="39">
        <f>G45*(Supuestos!$L$20)</f>
        <v>96723.716672064722</v>
      </c>
      <c r="N45" s="39">
        <f t="shared" si="11"/>
        <v>68322.510715084965</v>
      </c>
      <c r="O45" s="39">
        <f t="shared" si="12"/>
        <v>62063.960115229856</v>
      </c>
      <c r="P45" s="39">
        <f>(N45*Supuestos!$M$49)+(O45*Supuestos!$M$50)</f>
        <v>2831420.4459627843</v>
      </c>
      <c r="Q45" s="51">
        <f>IF(A45&lt;65, P45*Supuestos!$F$47, 0)</f>
        <v>730223333.01380217</v>
      </c>
      <c r="R45" s="39">
        <v>1891</v>
      </c>
      <c r="S45" s="39">
        <f t="shared" si="8"/>
        <v>1860.1767</v>
      </c>
      <c r="T45" s="39">
        <f t="shared" si="13"/>
        <v>1525.9155719950436</v>
      </c>
      <c r="U45" s="39">
        <f>T45*Supuestos!$E$52</f>
        <v>979.12245784141373</v>
      </c>
      <c r="V45" s="18">
        <f t="shared" si="14"/>
        <v>6</v>
      </c>
      <c r="W45" s="26">
        <f>(Supuestos!$J$46/(Supuestos!$I$50-Supuestos!$I$49))*(1-POWER(((1+Supuestos!$I$49)/(1+Supuestos!$I$50)), '1) Diabetes +1 complicacion'!V45))</f>
        <v>348617.61803854234</v>
      </c>
      <c r="X45" s="48">
        <f t="shared" si="15"/>
        <v>348617.61803854234</v>
      </c>
      <c r="Y45" s="51">
        <f t="shared" si="16"/>
        <v>341339339.02071673</v>
      </c>
    </row>
    <row r="46" spans="1:25">
      <c r="A46" s="1">
        <v>60</v>
      </c>
      <c r="B46" s="2">
        <v>755145.57910665218</v>
      </c>
      <c r="C46" s="19">
        <f>Supuestos!$C$20</f>
        <v>0.32730000000000004</v>
      </c>
      <c r="D46" s="20">
        <f>Supuestos!$C$33</f>
        <v>0.67490226623361815</v>
      </c>
      <c r="E46" s="25">
        <f>Supuestos!$E$53</f>
        <v>0.34034968147606587</v>
      </c>
      <c r="F46" s="2">
        <f t="shared" si="9"/>
        <v>247159.14804160729</v>
      </c>
      <c r="G46" s="38">
        <f t="shared" si="10"/>
        <v>166808.26913365108</v>
      </c>
      <c r="H46" s="39">
        <f>$G46*Supuestos!H$20*Supuestos!$N$28</f>
        <v>90745.930673352676</v>
      </c>
      <c r="I46" s="39">
        <f>$G46*Supuestos!H$20*Supuestos!N$29</f>
        <v>5730.7126110962681</v>
      </c>
      <c r="J46" s="40">
        <f>$G46*Supuestos!I$20</f>
        <v>70331.625849202101</v>
      </c>
      <c r="K46" s="45">
        <f>H46*Supuestos!$C$41</f>
        <v>1392292096.5709875</v>
      </c>
      <c r="L46" s="38">
        <f>G46*(1-Supuestos!$L$20)</f>
        <v>87407.533026033168</v>
      </c>
      <c r="M46" s="39">
        <f>G46*(Supuestos!$L$20)</f>
        <v>79400.736107617908</v>
      </c>
      <c r="N46" s="39">
        <f t="shared" si="11"/>
        <v>29749.126024019097</v>
      </c>
      <c r="O46" s="39">
        <f t="shared" si="12"/>
        <v>27024.015243192916</v>
      </c>
      <c r="P46" s="39">
        <f>(N46*Supuestos!$M$49)+(O46*Supuestos!$M$50)</f>
        <v>1232862.8265022689</v>
      </c>
      <c r="Q46" s="51">
        <f>IF(A46&lt;65, P46*Supuestos!$F$47, 0)</f>
        <v>317955322.95493519</v>
      </c>
      <c r="R46" s="39">
        <v>1924</v>
      </c>
      <c r="S46" s="39">
        <f t="shared" si="8"/>
        <v>1892.6387999999999</v>
      </c>
      <c r="T46" s="39">
        <f t="shared" si="13"/>
        <v>1277.3462152816755</v>
      </c>
      <c r="U46" s="39">
        <f>T46*Supuestos!$E$53</f>
        <v>434.74437750577653</v>
      </c>
      <c r="V46" s="18">
        <f t="shared" si="14"/>
        <v>5</v>
      </c>
      <c r="W46" s="26">
        <f>(Supuestos!$J$46/(Supuestos!$I$50-Supuestos!$I$49))*(1-POWER(((1+Supuestos!$I$49)/(1+Supuestos!$I$50)), '1) Diabetes +1 complicacion'!V46))</f>
        <v>291909.05122338276</v>
      </c>
      <c r="X46" s="48">
        <f t="shared" si="15"/>
        <v>291909.05122338276</v>
      </c>
      <c r="Y46" s="51">
        <f t="shared" si="16"/>
        <v>126905818.76241137</v>
      </c>
    </row>
    <row r="47" spans="1:25">
      <c r="A47" s="1">
        <v>61</v>
      </c>
      <c r="B47" s="2">
        <v>714447.37437917572</v>
      </c>
      <c r="C47" s="19">
        <f>Supuestos!$C$20</f>
        <v>0.32730000000000004</v>
      </c>
      <c r="D47" s="20">
        <f>Supuestos!$C$33</f>
        <v>0.67490226623361815</v>
      </c>
      <c r="E47" s="25">
        <f>Supuestos!$E$53</f>
        <v>0.34034968147606587</v>
      </c>
      <c r="F47" s="2">
        <f t="shared" si="9"/>
        <v>233838.62563430425</v>
      </c>
      <c r="G47" s="38">
        <f t="shared" si="10"/>
        <v>157818.21837354658</v>
      </c>
      <c r="H47" s="39">
        <f>$G47*Supuestos!H$20*Supuestos!$N$28</f>
        <v>85855.222753035399</v>
      </c>
      <c r="I47" s="39">
        <f>$G47*Supuestos!H$20*Supuestos!N$29</f>
        <v>5421.8586344145269</v>
      </c>
      <c r="J47" s="40">
        <f>$G47*Supuestos!I$20</f>
        <v>66541.136986096637</v>
      </c>
      <c r="K47" s="45">
        <f>H47*Supuestos!$C$41</f>
        <v>1317255189.3116915</v>
      </c>
      <c r="L47" s="38">
        <f>G47*(1-Supuestos!$L$20)</f>
        <v>82696.746427738413</v>
      </c>
      <c r="M47" s="39">
        <f>G47*(Supuestos!$L$20)</f>
        <v>75121.471945808167</v>
      </c>
      <c r="N47" s="39">
        <f t="shared" si="11"/>
        <v>28145.811305787756</v>
      </c>
      <c r="O47" s="39">
        <f t="shared" si="12"/>
        <v>25567.569048769026</v>
      </c>
      <c r="P47" s="39">
        <f>(N47*Supuestos!$M$49)+(O47*Supuestos!$M$50)</f>
        <v>1166418.2824274132</v>
      </c>
      <c r="Q47" s="51">
        <f>IF(A47&lt;65, P47*Supuestos!$F$47, 0)</f>
        <v>300819275.03802991</v>
      </c>
      <c r="R47" s="39">
        <v>2038</v>
      </c>
      <c r="S47" s="39">
        <f t="shared" si="8"/>
        <v>2004.7806</v>
      </c>
      <c r="T47" s="39">
        <f t="shared" si="13"/>
        <v>1353.0309702411928</v>
      </c>
      <c r="U47" s="39">
        <f>T47*Supuestos!$E$53</f>
        <v>460.50365974884232</v>
      </c>
      <c r="V47" s="18">
        <f t="shared" si="14"/>
        <v>4</v>
      </c>
      <c r="W47" s="26">
        <f>(Supuestos!$J$46/(Supuestos!$I$50-Supuestos!$I$49))*(1-POWER(((1+Supuestos!$I$49)/(1+Supuestos!$I$50)), '1) Diabetes +1 complicacion'!V47))</f>
        <v>234649.91579836732</v>
      </c>
      <c r="X47" s="48">
        <f t="shared" si="15"/>
        <v>234649.91579836732</v>
      </c>
      <c r="Y47" s="51">
        <f t="shared" si="16"/>
        <v>108057144.98490584</v>
      </c>
    </row>
    <row r="48" spans="1:25">
      <c r="A48" s="1">
        <v>62</v>
      </c>
      <c r="B48" s="2">
        <v>675503.15386199416</v>
      </c>
      <c r="C48" s="19">
        <f>Supuestos!$C$20</f>
        <v>0.32730000000000004</v>
      </c>
      <c r="D48" s="20">
        <f>Supuestos!$C$33</f>
        <v>0.67490226623361815</v>
      </c>
      <c r="E48" s="25">
        <f>Supuestos!$E$53</f>
        <v>0.34034968147606587</v>
      </c>
      <c r="F48" s="2">
        <f t="shared" si="9"/>
        <v>221092.1822590307</v>
      </c>
      <c r="G48" s="38">
        <f t="shared" si="10"/>
        <v>149215.61485315597</v>
      </c>
      <c r="H48" s="39">
        <f>$G48*Supuestos!H$20*Supuestos!$N$28</f>
        <v>81175.291316025949</v>
      </c>
      <c r="I48" s="39">
        <f>$G48*Supuestos!H$20*Supuestos!N$29</f>
        <v>5126.3154413905404</v>
      </c>
      <c r="J48" s="40">
        <f>$G48*Supuestos!I$20</f>
        <v>62914.00809573946</v>
      </c>
      <c r="K48" s="45">
        <f>H48*Supuestos!$C$41</f>
        <v>1245452172.869041</v>
      </c>
      <c r="L48" s="38">
        <f>G48*(1-Supuestos!$L$20)</f>
        <v>78188.98218305374</v>
      </c>
      <c r="M48" s="39">
        <f>G48*(Supuestos!$L$20)</f>
        <v>71026.632670102234</v>
      </c>
      <c r="N48" s="39">
        <f t="shared" si="11"/>
        <v>26611.59518094013</v>
      </c>
      <c r="O48" s="39">
        <f t="shared" si="12"/>
        <v>24173.891805586831</v>
      </c>
      <c r="P48" s="39">
        <f>(N48*Supuestos!$M$49)+(O48*Supuestos!$M$50)</f>
        <v>1102837.3212046246</v>
      </c>
      <c r="Q48" s="51">
        <f>IF(A48&lt;65, P48*Supuestos!$F$47, 0)</f>
        <v>284421745.13867271</v>
      </c>
      <c r="R48" s="39">
        <v>2239</v>
      </c>
      <c r="S48" s="39">
        <f t="shared" si="8"/>
        <v>2202.5043000000001</v>
      </c>
      <c r="T48" s="39">
        <f t="shared" si="13"/>
        <v>1486.4751434592888</v>
      </c>
      <c r="U48" s="39">
        <f>T48*Supuestos!$E$53</f>
        <v>505.92134159845824</v>
      </c>
      <c r="V48" s="18">
        <f t="shared" si="14"/>
        <v>3</v>
      </c>
      <c r="W48" s="26">
        <f>(Supuestos!$J$46/(Supuestos!$I$50-Supuestos!$I$49))*(1-POWER(((1+Supuestos!$I$49)/(1+Supuestos!$I$50)), '1) Diabetes +1 complicacion'!V48))</f>
        <v>176834.86643718614</v>
      </c>
      <c r="X48" s="48">
        <f t="shared" si="15"/>
        <v>176834.86643718614</v>
      </c>
      <c r="Y48" s="51">
        <f t="shared" si="16"/>
        <v>89464532.86928539</v>
      </c>
    </row>
    <row r="49" spans="1:25">
      <c r="A49" s="1">
        <v>63</v>
      </c>
      <c r="B49" s="2">
        <v>639089.80945090973</v>
      </c>
      <c r="C49" s="19">
        <f>Supuestos!$C$20</f>
        <v>0.32730000000000004</v>
      </c>
      <c r="D49" s="20">
        <f>Supuestos!$C$33</f>
        <v>0.67490226623361815</v>
      </c>
      <c r="E49" s="25">
        <f>Supuestos!$E$53</f>
        <v>0.34034968147606587</v>
      </c>
      <c r="F49" s="2">
        <f t="shared" si="9"/>
        <v>209174.09463328277</v>
      </c>
      <c r="G49" s="38">
        <f t="shared" si="10"/>
        <v>141172.07050536785</v>
      </c>
      <c r="H49" s="39">
        <f>$G49*Supuestos!H$20*Supuestos!$N$28</f>
        <v>76799.495550364067</v>
      </c>
      <c r="I49" s="39">
        <f>$G49*Supuestos!H$20*Supuestos!N$29</f>
        <v>4849.9787749219931</v>
      </c>
      <c r="J49" s="40">
        <f>$G49*Supuestos!I$20</f>
        <v>59522.596180081775</v>
      </c>
      <c r="K49" s="45">
        <f>H49*Supuestos!$C$41</f>
        <v>1178315433.8931649</v>
      </c>
      <c r="L49" s="38">
        <f>G49*(1-Supuestos!$L$20)</f>
        <v>73974.164944812757</v>
      </c>
      <c r="M49" s="39">
        <f>G49*(Supuestos!$L$20)</f>
        <v>67197.905560555097</v>
      </c>
      <c r="N49" s="39">
        <f t="shared" si="11"/>
        <v>25177.083476424981</v>
      </c>
      <c r="O49" s="39">
        <f t="shared" si="12"/>
        <v>22870.785753393684</v>
      </c>
      <c r="P49" s="39">
        <f>(N49*Supuestos!$M$49)+(O49*Supuestos!$M$50)</f>
        <v>1043388.3090470501</v>
      </c>
      <c r="Q49" s="51">
        <f>IF(A49&lt;65, P49*Supuestos!$F$47, 0)</f>
        <v>269089844.90323424</v>
      </c>
      <c r="R49" s="39">
        <v>2103</v>
      </c>
      <c r="S49" s="39">
        <f t="shared" si="8"/>
        <v>2068.7211000000002</v>
      </c>
      <c r="T49" s="39">
        <f t="shared" si="13"/>
        <v>1396.1845585953035</v>
      </c>
      <c r="U49" s="39">
        <f>T49*Supuestos!$E$53</f>
        <v>475.19096979971317</v>
      </c>
      <c r="V49" s="18">
        <f t="shared" si="14"/>
        <v>2</v>
      </c>
      <c r="W49" s="26">
        <f>(Supuestos!$J$46/(Supuestos!$I$50-Supuestos!$I$49))*(1-POWER(((1+Supuestos!$I$49)/(1+Supuestos!$I$50)), '1) Diabetes +1 complicacion'!V49))</f>
        <v>118458.5059171593</v>
      </c>
      <c r="X49" s="48">
        <f t="shared" si="15"/>
        <v>118458.5059171593</v>
      </c>
      <c r="Y49" s="51">
        <f t="shared" si="16"/>
        <v>56290412.307799987</v>
      </c>
    </row>
    <row r="50" spans="1:25">
      <c r="A50" s="1">
        <v>64</v>
      </c>
      <c r="B50" s="2">
        <v>605185.89132871665</v>
      </c>
      <c r="C50" s="19">
        <f>Supuestos!$C$20</f>
        <v>0.32730000000000004</v>
      </c>
      <c r="D50" s="20">
        <f>Supuestos!$C$33</f>
        <v>0.67490226623361815</v>
      </c>
      <c r="E50" s="25">
        <f>Supuestos!$E$53</f>
        <v>0.34034968147606587</v>
      </c>
      <c r="F50" s="2">
        <f t="shared" si="9"/>
        <v>198077.34223188899</v>
      </c>
      <c r="G50" s="38">
        <f t="shared" si="10"/>
        <v>133682.84716183384</v>
      </c>
      <c r="H50" s="39">
        <f>$G50*Supuestos!H$20*Supuestos!$N$28</f>
        <v>72725.257829061025</v>
      </c>
      <c r="I50" s="39">
        <f>$G50*Supuestos!H$20*Supuestos!N$29</f>
        <v>4592.6858548226928</v>
      </c>
      <c r="J50" s="40">
        <f>$G50*Supuestos!I$20</f>
        <v>56364.903477950109</v>
      </c>
      <c r="K50" s="45">
        <f>H50*Supuestos!$C$41</f>
        <v>1115805424.4984698</v>
      </c>
      <c r="L50" s="38">
        <f>G50*(1-Supuestos!$L$20)</f>
        <v>70049.811912800928</v>
      </c>
      <c r="M50" s="39">
        <f>G50*(Supuestos!$L$20)</f>
        <v>63633.035249032902</v>
      </c>
      <c r="N50" s="39">
        <f t="shared" si="11"/>
        <v>23841.431171980119</v>
      </c>
      <c r="O50" s="39">
        <f t="shared" si="12"/>
        <v>21657.483278363619</v>
      </c>
      <c r="P50" s="39">
        <f>(N50*Supuestos!$M$49)+(O50*Supuestos!$M$50)</f>
        <v>988036.22663788439</v>
      </c>
      <c r="Q50" s="51">
        <f>IF(A50&lt;65, P50*Supuestos!$F$47, 0)</f>
        <v>254814542.84991041</v>
      </c>
      <c r="R50" s="39">
        <v>2254</v>
      </c>
      <c r="S50" s="39">
        <f t="shared" si="8"/>
        <v>2217.2598000000003</v>
      </c>
      <c r="T50" s="39">
        <f t="shared" si="13"/>
        <v>1496.4336638486991</v>
      </c>
      <c r="U50" s="39">
        <f>T50*Supuestos!$E$53</f>
        <v>509.31072084096695</v>
      </c>
      <c r="V50" s="18">
        <f t="shared" si="14"/>
        <v>1</v>
      </c>
      <c r="W50" s="26">
        <f>(Supuestos!$J$46/(Supuestos!$I$50-Supuestos!$I$49))*(1-POWER(((1+Supuestos!$I$49)/(1+Supuestos!$I$50)), '1) Diabetes +1 complicacion'!V50))</f>
        <v>59515.384615384392</v>
      </c>
      <c r="X50" s="48">
        <f t="shared" si="15"/>
        <v>59515.384615384392</v>
      </c>
      <c r="Y50" s="51">
        <f t="shared" si="16"/>
        <v>30311823.439588819</v>
      </c>
    </row>
    <row r="51" spans="1:25">
      <c r="A51" s="1">
        <v>65</v>
      </c>
      <c r="B51" s="2">
        <v>573366.16405805852</v>
      </c>
      <c r="C51" s="19">
        <f>Supuestos!$C$20</f>
        <v>0.32730000000000004</v>
      </c>
      <c r="D51" s="20">
        <f>Supuestos!$C$33</f>
        <v>0.67490226623361815</v>
      </c>
      <c r="E51" s="25">
        <v>0</v>
      </c>
      <c r="F51" s="2">
        <f t="shared" si="9"/>
        <v>187662.74549620258</v>
      </c>
      <c r="G51" s="38">
        <f t="shared" si="10"/>
        <v>126654.01222300983</v>
      </c>
      <c r="H51" s="39">
        <f>$G51*Supuestos!H$20*Supuestos!$N$28</f>
        <v>68901.477560938292</v>
      </c>
      <c r="I51" s="39">
        <f>$G51*Supuestos!H$20*Supuestos!N$29</f>
        <v>4351.2096184560232</v>
      </c>
      <c r="J51" s="40">
        <f>$G51*Supuestos!I$20</f>
        <v>53401.325043615514</v>
      </c>
      <c r="K51" s="45">
        <f>H51*Supuestos!$C$41</f>
        <v>1057138121.1072589</v>
      </c>
      <c r="L51" s="38">
        <f>G51*(1-Supuestos!$L$20)</f>
        <v>66366.702404857162</v>
      </c>
      <c r="M51" s="39">
        <f>G51*(Supuestos!$L$20)</f>
        <v>60287.30981815268</v>
      </c>
      <c r="N51" s="39">
        <f t="shared" si="11"/>
        <v>0</v>
      </c>
      <c r="O51" s="39">
        <f t="shared" si="12"/>
        <v>0</v>
      </c>
      <c r="P51" s="39">
        <f>(N51*Supuestos!$M$49)+(O51*Supuestos!$M$50)</f>
        <v>0</v>
      </c>
      <c r="Q51" s="51">
        <f>IF(A51&lt;65, P51*Supuestos!$F$47, 0)</f>
        <v>0</v>
      </c>
      <c r="R51" s="39">
        <v>2341</v>
      </c>
      <c r="S51" s="39">
        <f t="shared" si="8"/>
        <v>2302.8416999999999</v>
      </c>
      <c r="T51" s="39">
        <f t="shared" si="13"/>
        <v>1554.1930821072779</v>
      </c>
      <c r="U51" s="39">
        <f>T51*Supuestos!$E$53</f>
        <v>528.96912044751707</v>
      </c>
      <c r="V51" s="18">
        <f t="shared" si="14"/>
        <v>0</v>
      </c>
      <c r="W51" s="26">
        <f>(Supuestos!$J$46/(Supuestos!$I$50-Supuestos!$I$49))*(1-POWER(((1+Supuestos!$I$49)/(1+Supuestos!$I$50)), '1) Diabetes +1 complicacion'!V51))</f>
        <v>0</v>
      </c>
      <c r="X51" s="48">
        <f t="shared" si="15"/>
        <v>0</v>
      </c>
      <c r="Y51" s="51">
        <f t="shared" si="16"/>
        <v>0</v>
      </c>
    </row>
    <row r="52" spans="1:25">
      <c r="A52" s="1">
        <v>66</v>
      </c>
      <c r="B52" s="2">
        <v>542992.59611137398</v>
      </c>
      <c r="C52" s="19">
        <f>Supuestos!$C$20</f>
        <v>0.32730000000000004</v>
      </c>
      <c r="D52" s="20">
        <f>Supuestos!$C$33</f>
        <v>0.67490226623361815</v>
      </c>
      <c r="E52" s="25">
        <v>0</v>
      </c>
      <c r="F52" s="2">
        <f t="shared" si="9"/>
        <v>177721.47670725273</v>
      </c>
      <c r="G52" s="38">
        <f t="shared" si="10"/>
        <v>119944.62738811005</v>
      </c>
      <c r="H52" s="39">
        <f>$G52*Supuestos!H$20*Supuestos!$N$28</f>
        <v>65251.482424301299</v>
      </c>
      <c r="I52" s="39">
        <f>$G52*Supuestos!H$20*Supuestos!N$29</f>
        <v>4120.70811822613</v>
      </c>
      <c r="J52" s="40">
        <f>$G52*Supuestos!I$20</f>
        <v>50572.436845582604</v>
      </c>
      <c r="K52" s="45">
        <f>H52*Supuestos!$C$41</f>
        <v>1001137159.4822711</v>
      </c>
      <c r="L52" s="38">
        <f>G52*(1-Supuestos!$L$20)</f>
        <v>62850.984751369666</v>
      </c>
      <c r="M52" s="39">
        <f>G52*(Supuestos!$L$20)</f>
        <v>57093.642636740384</v>
      </c>
      <c r="N52" s="39">
        <f t="shared" si="11"/>
        <v>0</v>
      </c>
      <c r="O52" s="39">
        <f t="shared" si="12"/>
        <v>0</v>
      </c>
      <c r="P52" s="39">
        <f>(N52*Supuestos!$M$49)+(O52*Supuestos!$M$50)</f>
        <v>0</v>
      </c>
      <c r="Q52" s="51">
        <f>IF(A52&lt;65, P52*Supuestos!$F$47, 0)</f>
        <v>0</v>
      </c>
      <c r="R52" s="39">
        <v>2304</v>
      </c>
      <c r="S52" s="39">
        <f t="shared" si="8"/>
        <v>2266.4448000000002</v>
      </c>
      <c r="T52" s="39">
        <f t="shared" si="13"/>
        <v>1529.6287318133996</v>
      </c>
      <c r="U52" s="39">
        <f>T52*Supuestos!$E$53</f>
        <v>520.60865164932909</v>
      </c>
      <c r="V52" s="18">
        <f t="shared" si="14"/>
        <v>0</v>
      </c>
      <c r="W52" s="26">
        <f>(Supuestos!$J$46/(Supuestos!$I$50-Supuestos!$I$49))*(1-POWER(((1+Supuestos!$I$49)/(1+Supuestos!$I$50)), '1) Diabetes +1 complicacion'!V52))</f>
        <v>0</v>
      </c>
      <c r="X52" s="48">
        <f t="shared" si="15"/>
        <v>0</v>
      </c>
      <c r="Y52" s="51">
        <f t="shared" si="16"/>
        <v>0</v>
      </c>
    </row>
    <row r="53" spans="1:25">
      <c r="A53" s="1">
        <v>67</v>
      </c>
      <c r="B53" s="2">
        <v>513922.41787933692</v>
      </c>
      <c r="C53" s="19">
        <f>Supuestos!$C$20</f>
        <v>0.32730000000000004</v>
      </c>
      <c r="D53" s="20">
        <f>Supuestos!$C$33</f>
        <v>0.67490226623361815</v>
      </c>
      <c r="E53" s="25">
        <v>0</v>
      </c>
      <c r="F53" s="2">
        <f t="shared" si="9"/>
        <v>168206.80737190699</v>
      </c>
      <c r="G53" s="38">
        <f t="shared" si="10"/>
        <v>113523.1554912217</v>
      </c>
      <c r="H53" s="39">
        <f>$G53*Supuestos!H$20*Supuestos!$N$28</f>
        <v>61758.115778856278</v>
      </c>
      <c r="I53" s="39">
        <f>$G53*Supuestos!H$20*Supuestos!N$29</f>
        <v>3900.0978920519492</v>
      </c>
      <c r="J53" s="40">
        <f>$G53*Supuestos!I$20</f>
        <v>47864.941820313456</v>
      </c>
      <c r="K53" s="45">
        <f>H53*Supuestos!$C$41</f>
        <v>947539309.58655071</v>
      </c>
      <c r="L53" s="38">
        <f>G53*(1-Supuestos!$L$20)</f>
        <v>59486.133477400173</v>
      </c>
      <c r="M53" s="39">
        <f>G53*(Supuestos!$L$20)</f>
        <v>54037.022013821523</v>
      </c>
      <c r="N53" s="39">
        <f t="shared" si="11"/>
        <v>0</v>
      </c>
      <c r="O53" s="39">
        <f t="shared" si="12"/>
        <v>0</v>
      </c>
      <c r="P53" s="39">
        <f>(N53*Supuestos!$M$49)+(O53*Supuestos!$M$50)</f>
        <v>0</v>
      </c>
      <c r="Q53" s="51">
        <f>IF(A53&lt;65, P53*Supuestos!$F$47, 0)</f>
        <v>0</v>
      </c>
      <c r="R53" s="39">
        <v>2300</v>
      </c>
      <c r="S53" s="39">
        <f t="shared" si="8"/>
        <v>2262.5100000000002</v>
      </c>
      <c r="T53" s="39">
        <f t="shared" si="13"/>
        <v>1526.9731263762235</v>
      </c>
      <c r="U53" s="39">
        <f>T53*Supuestos!$E$53</f>
        <v>519.7048171846601</v>
      </c>
      <c r="V53" s="18">
        <f t="shared" si="14"/>
        <v>0</v>
      </c>
      <c r="W53" s="26">
        <f>(Supuestos!$J$46/(Supuestos!$I$50-Supuestos!$I$49))*(1-POWER(((1+Supuestos!$I$49)/(1+Supuestos!$I$50)), '1) Diabetes +1 complicacion'!V53))</f>
        <v>0</v>
      </c>
      <c r="X53" s="48">
        <f t="shared" si="15"/>
        <v>0</v>
      </c>
      <c r="Y53" s="51">
        <f t="shared" si="16"/>
        <v>0</v>
      </c>
    </row>
    <row r="54" spans="1:25">
      <c r="A54" s="1">
        <v>68</v>
      </c>
      <c r="B54" s="2">
        <v>486482.7357708069</v>
      </c>
      <c r="C54" s="19">
        <f>Supuestos!$C$20</f>
        <v>0.32730000000000004</v>
      </c>
      <c r="D54" s="20">
        <f>Supuestos!$C$33</f>
        <v>0.67490226623361815</v>
      </c>
      <c r="E54" s="25">
        <v>0</v>
      </c>
      <c r="F54" s="2">
        <f t="shared" si="9"/>
        <v>159225.79941778511</v>
      </c>
      <c r="G54" s="38">
        <f t="shared" si="10"/>
        <v>107461.85286992269</v>
      </c>
      <c r="H54" s="39">
        <f>$G54*Supuestos!H$20*Supuestos!$N$28</f>
        <v>58460.686039195672</v>
      </c>
      <c r="I54" s="39">
        <f>$G54*Supuestos!H$20*Supuestos!N$29</f>
        <v>3691.8613127027679</v>
      </c>
      <c r="J54" s="40">
        <f>$G54*Supuestos!I$20</f>
        <v>45309.30551802423</v>
      </c>
      <c r="K54" s="45">
        <f>H54*Supuestos!$C$41</f>
        <v>896947670.5845418</v>
      </c>
      <c r="L54" s="38">
        <f>G54*(1-Supuestos!$L$20)</f>
        <v>56310.010903839488</v>
      </c>
      <c r="M54" s="39">
        <f>G54*(Supuestos!$L$20)</f>
        <v>51151.841966083201</v>
      </c>
      <c r="N54" s="39">
        <f t="shared" si="11"/>
        <v>0</v>
      </c>
      <c r="O54" s="39">
        <f t="shared" si="12"/>
        <v>0</v>
      </c>
      <c r="P54" s="39">
        <f>(N54*Supuestos!$M$49)+(O54*Supuestos!$M$50)</f>
        <v>0</v>
      </c>
      <c r="Q54" s="51">
        <f>IF(A54&lt;65, P54*Supuestos!$F$47, 0)</f>
        <v>0</v>
      </c>
      <c r="R54" s="39">
        <v>2340</v>
      </c>
      <c r="S54" s="39">
        <f t="shared" si="8"/>
        <v>2301.8580000000002</v>
      </c>
      <c r="T54" s="39">
        <f t="shared" si="13"/>
        <v>1553.5291807479839</v>
      </c>
      <c r="U54" s="39">
        <f>T54*Supuestos!$E$53</f>
        <v>528.74316183134988</v>
      </c>
      <c r="V54" s="18">
        <f t="shared" si="14"/>
        <v>0</v>
      </c>
      <c r="W54" s="26">
        <f>(Supuestos!$J$46/(Supuestos!$I$50-Supuestos!$I$49))*(1-POWER(((1+Supuestos!$I$49)/(1+Supuestos!$I$50)), '1) Diabetes +1 complicacion'!V54))</f>
        <v>0</v>
      </c>
      <c r="X54" s="48">
        <f t="shared" si="15"/>
        <v>0</v>
      </c>
      <c r="Y54" s="51">
        <f t="shared" si="16"/>
        <v>0</v>
      </c>
    </row>
    <row r="55" spans="1:25">
      <c r="A55" s="1">
        <v>69</v>
      </c>
      <c r="B55" s="2">
        <v>459990.44175594789</v>
      </c>
      <c r="C55" s="19">
        <f>Supuestos!$C$20</f>
        <v>0.32730000000000004</v>
      </c>
      <c r="D55" s="20">
        <f>Supuestos!$C$33</f>
        <v>0.67490226623361815</v>
      </c>
      <c r="E55" s="25">
        <v>0</v>
      </c>
      <c r="F55" s="2">
        <f t="shared" si="9"/>
        <v>150554.87158672177</v>
      </c>
      <c r="G55" s="38">
        <f t="shared" si="10"/>
        <v>101609.82402638989</v>
      </c>
      <c r="H55" s="39">
        <f>$G55*Supuestos!H$20*Supuestos!$N$28</f>
        <v>55277.104035187243</v>
      </c>
      <c r="I55" s="39">
        <f>$G55*Supuestos!H$20*Supuestos!N$29</f>
        <v>3490.8143522114851</v>
      </c>
      <c r="J55" s="40">
        <f>$G55*Supuestos!I$20</f>
        <v>42841.905638991157</v>
      </c>
      <c r="K55" s="45">
        <f>H55*Supuestos!$C$41</f>
        <v>848102768.88948262</v>
      </c>
      <c r="L55" s="38">
        <f>G55*(1-Supuestos!$L$20)</f>
        <v>53243.547789828306</v>
      </c>
      <c r="M55" s="39">
        <f>G55*(Supuestos!$L$20)</f>
        <v>48366.276236561585</v>
      </c>
      <c r="N55" s="39">
        <f t="shared" si="11"/>
        <v>0</v>
      </c>
      <c r="O55" s="39">
        <f t="shared" si="12"/>
        <v>0</v>
      </c>
      <c r="P55" s="39">
        <f>(N55*Supuestos!$M$49)+(O55*Supuestos!$M$50)</f>
        <v>0</v>
      </c>
      <c r="Q55" s="51">
        <f>IF(A55&lt;65, P55*Supuestos!$F$47, 0)</f>
        <v>0</v>
      </c>
      <c r="R55" s="39">
        <v>2273</v>
      </c>
      <c r="S55" s="39">
        <f t="shared" si="8"/>
        <v>2235.9501</v>
      </c>
      <c r="T55" s="39">
        <f t="shared" si="13"/>
        <v>1509.0477896752852</v>
      </c>
      <c r="U55" s="39">
        <f>T55*Supuestos!$E$53</f>
        <v>513.60393454814459</v>
      </c>
      <c r="V55" s="18">
        <f t="shared" si="14"/>
        <v>0</v>
      </c>
      <c r="W55" s="26">
        <f>(Supuestos!$J$46/(Supuestos!$I$50-Supuestos!$I$49))*(1-POWER(((1+Supuestos!$I$49)/(1+Supuestos!$I$50)), '1) Diabetes +1 complicacion'!V55))</f>
        <v>0</v>
      </c>
      <c r="X55" s="48">
        <f t="shared" si="15"/>
        <v>0</v>
      </c>
      <c r="Y55" s="51">
        <f t="shared" si="16"/>
        <v>0</v>
      </c>
    </row>
    <row r="56" spans="1:25">
      <c r="A56" s="1">
        <v>70</v>
      </c>
      <c r="B56" s="2">
        <v>433546.04659201961</v>
      </c>
      <c r="C56" s="19">
        <f>Supuestos!$C$21</f>
        <v>0.2611</v>
      </c>
      <c r="D56" s="20">
        <f>Supuestos!$C$34</f>
        <v>0.71537404741363742</v>
      </c>
      <c r="E56" s="25">
        <v>0</v>
      </c>
      <c r="F56" s="2">
        <f t="shared" si="9"/>
        <v>113198.87276517632</v>
      </c>
      <c r="G56" s="38">
        <f t="shared" si="10"/>
        <v>80979.535772685558</v>
      </c>
      <c r="H56" s="39">
        <f>$G56*Supuestos!H$21*Supuestos!$N$28</f>
        <v>48047.078387517009</v>
      </c>
      <c r="I56" s="39">
        <f>$G56*Supuestos!H$21*Supuestos!N$29</f>
        <v>3034.2297004236771</v>
      </c>
      <c r="J56" s="40">
        <f>$G56*Supuestos!I$21</f>
        <v>29898.227684744881</v>
      </c>
      <c r="K56" s="45">
        <f>H56*Supuestos!$C$41</f>
        <v>737174295.37488186</v>
      </c>
      <c r="L56" s="38">
        <f>G56*(1-Supuestos!$L$20)</f>
        <v>42433.276744887233</v>
      </c>
      <c r="M56" s="39">
        <f>G56*(Supuestos!$L$20)</f>
        <v>38546.259027798325</v>
      </c>
      <c r="N56" s="39">
        <f t="shared" si="11"/>
        <v>0</v>
      </c>
      <c r="O56" s="39">
        <f t="shared" si="12"/>
        <v>0</v>
      </c>
      <c r="P56" s="39">
        <f>(N56*Supuestos!$M$49)+(O56*Supuestos!$M$50)</f>
        <v>0</v>
      </c>
      <c r="Q56" s="51">
        <f>IF(A56&lt;65, P56*Supuestos!$F$47, 0)</f>
        <v>0</v>
      </c>
      <c r="R56" s="39">
        <v>2133</v>
      </c>
      <c r="S56" s="39">
        <f t="shared" si="8"/>
        <v>2098.2321000000002</v>
      </c>
      <c r="T56" s="39">
        <f t="shared" si="13"/>
        <v>1501.0207897902162</v>
      </c>
      <c r="U56" s="39">
        <f>T56*Supuestos!$E$53</f>
        <v>510.87194769405289</v>
      </c>
      <c r="V56" s="18">
        <f t="shared" si="14"/>
        <v>0</v>
      </c>
      <c r="W56" s="26">
        <f>(Supuestos!$J$46/(Supuestos!$I$50-Supuestos!$I$49))*(1-POWER(((1+Supuestos!$I$49)/(1+Supuestos!$I$50)), '1) Diabetes +1 complicacion'!V56))</f>
        <v>0</v>
      </c>
      <c r="X56" s="48">
        <f t="shared" si="15"/>
        <v>0</v>
      </c>
      <c r="Y56" s="51">
        <f t="shared" si="16"/>
        <v>0</v>
      </c>
    </row>
    <row r="57" spans="1:25">
      <c r="A57" s="1">
        <v>71</v>
      </c>
      <c r="B57" s="2">
        <v>407360.00335223344</v>
      </c>
      <c r="C57" s="19">
        <f>Supuestos!$C$21</f>
        <v>0.2611</v>
      </c>
      <c r="D57" s="20">
        <f>Supuestos!$C$34</f>
        <v>0.71537404741363742</v>
      </c>
      <c r="E57" s="25">
        <v>0</v>
      </c>
      <c r="F57" s="2">
        <f t="shared" si="9"/>
        <v>106361.69687526816</v>
      </c>
      <c r="G57" s="38">
        <f t="shared" si="10"/>
        <v>76088.397583443017</v>
      </c>
      <c r="H57" s="39">
        <f>$G57*Supuestos!H$21*Supuestos!$N$28</f>
        <v>45145.050143709981</v>
      </c>
      <c r="I57" s="39">
        <f>$G57*Supuestos!H$21*Supuestos!N$29</f>
        <v>2850.9631921500886</v>
      </c>
      <c r="J57" s="40">
        <f>$G57*Supuestos!I$21</f>
        <v>28092.384247582944</v>
      </c>
      <c r="K57" s="45">
        <f>H57*Supuestos!$C$41</f>
        <v>692649202.53714001</v>
      </c>
      <c r="L57" s="38">
        <f>G57*(1-Supuestos!$L$20)</f>
        <v>39870.320333724143</v>
      </c>
      <c r="M57" s="39">
        <f>G57*(Supuestos!$L$20)</f>
        <v>36218.077249718874</v>
      </c>
      <c r="N57" s="39">
        <f t="shared" si="11"/>
        <v>0</v>
      </c>
      <c r="O57" s="39">
        <f t="shared" si="12"/>
        <v>0</v>
      </c>
      <c r="P57" s="39">
        <f>(N57*Supuestos!$M$49)+(O57*Supuestos!$M$50)</f>
        <v>0</v>
      </c>
      <c r="Q57" s="51">
        <f>IF(A57&lt;65, P57*Supuestos!$F$47, 0)</f>
        <v>0</v>
      </c>
      <c r="R57" s="39">
        <v>2363</v>
      </c>
      <c r="S57" s="39">
        <f t="shared" si="8"/>
        <v>2324.4830999999999</v>
      </c>
      <c r="T57" s="39">
        <f t="shared" si="13"/>
        <v>1662.8748833915988</v>
      </c>
      <c r="U57" s="39">
        <f>T57*Supuestos!$E$53</f>
        <v>565.9589368968808</v>
      </c>
      <c r="V57" s="18">
        <f t="shared" si="14"/>
        <v>0</v>
      </c>
      <c r="W57" s="26">
        <f>(Supuestos!$J$46/(Supuestos!$I$50-Supuestos!$I$49))*(1-POWER(((1+Supuestos!$I$49)/(1+Supuestos!$I$50)), '1) Diabetes +1 complicacion'!V57))</f>
        <v>0</v>
      </c>
      <c r="X57" s="48">
        <f t="shared" si="15"/>
        <v>0</v>
      </c>
      <c r="Y57" s="51">
        <f t="shared" si="16"/>
        <v>0</v>
      </c>
    </row>
    <row r="58" spans="1:25">
      <c r="A58" s="1">
        <v>72</v>
      </c>
      <c r="B58" s="2">
        <v>382432.52483189647</v>
      </c>
      <c r="C58" s="19">
        <f>Supuestos!$C$21</f>
        <v>0.2611</v>
      </c>
      <c r="D58" s="20">
        <f>Supuestos!$C$34</f>
        <v>0.71537404741363742</v>
      </c>
      <c r="E58" s="25">
        <v>0</v>
      </c>
      <c r="F58" s="2">
        <f t="shared" si="9"/>
        <v>99853.132233608165</v>
      </c>
      <c r="G58" s="38">
        <f t="shared" si="10"/>
        <v>71432.339352885407</v>
      </c>
      <c r="H58" s="39">
        <f>$G58*Supuestos!H$21*Supuestos!$N$28</f>
        <v>42382.500412523419</v>
      </c>
      <c r="I58" s="39">
        <f>$G58*Supuestos!H$21*Supuestos!N$29</f>
        <v>2676.5049165467699</v>
      </c>
      <c r="J58" s="40">
        <f>$G58*Supuestos!I$21</f>
        <v>26373.33402381522</v>
      </c>
      <c r="K58" s="45">
        <f>H58*Supuestos!$C$41</f>
        <v>650264093.60084701</v>
      </c>
      <c r="L58" s="38">
        <f>G58*(1-Supuestos!$L$20)</f>
        <v>37430.545820911953</v>
      </c>
      <c r="M58" s="39">
        <f>G58*(Supuestos!$L$20)</f>
        <v>34001.793531973453</v>
      </c>
      <c r="N58" s="39">
        <f t="shared" si="11"/>
        <v>0</v>
      </c>
      <c r="O58" s="39">
        <f t="shared" si="12"/>
        <v>0</v>
      </c>
      <c r="P58" s="39">
        <f>(N58*Supuestos!$M$49)+(O58*Supuestos!$M$50)</f>
        <v>0</v>
      </c>
      <c r="Q58" s="51">
        <f>IF(A58&lt;65, P58*Supuestos!$F$47, 0)</f>
        <v>0</v>
      </c>
      <c r="R58" s="39">
        <v>2371</v>
      </c>
      <c r="S58" s="39">
        <f t="shared" si="8"/>
        <v>2332.3526999999999</v>
      </c>
      <c r="T58" s="39">
        <f t="shared" si="13"/>
        <v>1668.5045909951252</v>
      </c>
      <c r="U58" s="39">
        <f>T58*Supuestos!$E$53</f>
        <v>567.87500608654443</v>
      </c>
      <c r="V58" s="18">
        <f t="shared" si="14"/>
        <v>0</v>
      </c>
      <c r="W58" s="26">
        <f>(Supuestos!$J$46/(Supuestos!$I$50-Supuestos!$I$49))*(1-POWER(((1+Supuestos!$I$49)/(1+Supuestos!$I$50)), '1) Diabetes +1 complicacion'!V58))</f>
        <v>0</v>
      </c>
      <c r="X58" s="48">
        <f t="shared" si="15"/>
        <v>0</v>
      </c>
      <c r="Y58" s="51">
        <f t="shared" si="16"/>
        <v>0</v>
      </c>
    </row>
    <row r="59" spans="1:25">
      <c r="A59" s="1">
        <v>73</v>
      </c>
      <c r="B59" s="2">
        <v>359040.35673482076</v>
      </c>
      <c r="C59" s="19">
        <f>Supuestos!$C$21</f>
        <v>0.2611</v>
      </c>
      <c r="D59" s="20">
        <f>Supuestos!$C$34</f>
        <v>0.71537404741363742</v>
      </c>
      <c r="E59" s="25">
        <v>0</v>
      </c>
      <c r="F59" s="2">
        <f t="shared" si="9"/>
        <v>93745.437143461706</v>
      </c>
      <c r="G59" s="38">
        <f t="shared" si="10"/>
        <v>67063.052795878946</v>
      </c>
      <c r="H59" s="39">
        <f>$G59*Supuestos!H$21*Supuestos!$N$28</f>
        <v>39790.09911386318</v>
      </c>
      <c r="I59" s="39">
        <f>$G59*Supuestos!H$21*Supuestos!N$29</f>
        <v>2512.7917152492805</v>
      </c>
      <c r="J59" s="40">
        <f>$G59*Supuestos!I$21</f>
        <v>24760.161966766489</v>
      </c>
      <c r="K59" s="45">
        <f>H59*Supuestos!$C$41</f>
        <v>610489529.46907043</v>
      </c>
      <c r="L59" s="38">
        <f>G59*(1-Supuestos!$L$20)</f>
        <v>35141.039665040567</v>
      </c>
      <c r="M59" s="39">
        <f>G59*(Supuestos!$L$20)</f>
        <v>31922.013130838375</v>
      </c>
      <c r="N59" s="39">
        <f t="shared" si="11"/>
        <v>0</v>
      </c>
      <c r="O59" s="39">
        <f t="shared" si="12"/>
        <v>0</v>
      </c>
      <c r="P59" s="39">
        <f>(N59*Supuestos!$M$49)+(O59*Supuestos!$M$50)</f>
        <v>0</v>
      </c>
      <c r="Q59" s="51">
        <f>IF(A59&lt;65, P59*Supuestos!$F$47, 0)</f>
        <v>0</v>
      </c>
      <c r="R59" s="39">
        <v>2281</v>
      </c>
      <c r="S59" s="39">
        <f t="shared" si="8"/>
        <v>2243.8197</v>
      </c>
      <c r="T59" s="39">
        <f t="shared" si="13"/>
        <v>1605.1703804554536</v>
      </c>
      <c r="U59" s="39">
        <f>T59*Supuestos!$E$53</f>
        <v>546.31922770282915</v>
      </c>
      <c r="V59" s="18">
        <f t="shared" si="14"/>
        <v>0</v>
      </c>
      <c r="W59" s="26">
        <f>(Supuestos!$J$46/(Supuestos!$I$50-Supuestos!$I$49))*(1-POWER(((1+Supuestos!$I$49)/(1+Supuestos!$I$50)), '1) Diabetes +1 complicacion'!V59))</f>
        <v>0</v>
      </c>
      <c r="X59" s="48">
        <f t="shared" si="15"/>
        <v>0</v>
      </c>
      <c r="Y59" s="51">
        <f t="shared" si="16"/>
        <v>0</v>
      </c>
    </row>
    <row r="60" spans="1:25">
      <c r="A60" s="1">
        <v>74</v>
      </c>
      <c r="B60" s="2">
        <v>336384.70967342093</v>
      </c>
      <c r="C60" s="19">
        <f>Supuestos!$C$21</f>
        <v>0.2611</v>
      </c>
      <c r="D60" s="20">
        <f>Supuestos!$C$34</f>
        <v>0.71537404741363742</v>
      </c>
      <c r="E60" s="25">
        <v>0</v>
      </c>
      <c r="F60" s="2">
        <f t="shared" si="9"/>
        <v>87830.047695730202</v>
      </c>
      <c r="G60" s="38">
        <f t="shared" si="10"/>
        <v>62831.336704627334</v>
      </c>
      <c r="H60" s="39">
        <f>$G60*Supuestos!H$21*Supuestos!$N$28</f>
        <v>37279.32163397222</v>
      </c>
      <c r="I60" s="39">
        <f>$G60*Supuestos!H$21*Supuestos!N$29</f>
        <v>2354.233154431161</v>
      </c>
      <c r="J60" s="40">
        <f>$G60*Supuestos!I$21</f>
        <v>23197.781916223958</v>
      </c>
      <c r="K60" s="45">
        <f>H60*Supuestos!$C$41</f>
        <v>571967299.1545918</v>
      </c>
      <c r="L60" s="38">
        <f>G60*(1-Supuestos!$L$20)</f>
        <v>32923.620433224722</v>
      </c>
      <c r="M60" s="39">
        <f>G60*(Supuestos!$L$20)</f>
        <v>29907.716271402609</v>
      </c>
      <c r="N60" s="39">
        <f t="shared" si="11"/>
        <v>0</v>
      </c>
      <c r="O60" s="39">
        <f t="shared" si="12"/>
        <v>0</v>
      </c>
      <c r="P60" s="39">
        <f>(N60*Supuestos!$M$49)+(O60*Supuestos!$M$50)</f>
        <v>0</v>
      </c>
      <c r="Q60" s="51">
        <f>IF(A60&lt;65, P60*Supuestos!$F$47, 0)</f>
        <v>0</v>
      </c>
      <c r="R60" s="39">
        <v>2305</v>
      </c>
      <c r="S60" s="39">
        <f t="shared" si="8"/>
        <v>2267.4285</v>
      </c>
      <c r="T60" s="39">
        <f t="shared" si="13"/>
        <v>1622.0595032660328</v>
      </c>
      <c r="U60" s="39">
        <f>T60*Supuestos!$E$53</f>
        <v>552.06743527181993</v>
      </c>
      <c r="V60" s="18">
        <f t="shared" si="14"/>
        <v>0</v>
      </c>
      <c r="W60" s="26">
        <f>(Supuestos!$J$46/(Supuestos!$I$50-Supuestos!$I$49))*(1-POWER(((1+Supuestos!$I$49)/(1+Supuestos!$I$50)), '1) Diabetes +1 complicacion'!V60))</f>
        <v>0</v>
      </c>
      <c r="X60" s="48">
        <f t="shared" si="15"/>
        <v>0</v>
      </c>
      <c r="Y60" s="51">
        <f t="shared" si="16"/>
        <v>0</v>
      </c>
    </row>
    <row r="61" spans="1:25">
      <c r="A61" s="1">
        <v>75</v>
      </c>
      <c r="B61" s="2">
        <v>314085.21994691022</v>
      </c>
      <c r="C61" s="19">
        <f>Supuestos!$C$21</f>
        <v>0.2611</v>
      </c>
      <c r="D61" s="20">
        <f>Supuestos!$C$34</f>
        <v>0.71537404741363742</v>
      </c>
      <c r="E61" s="25">
        <v>0</v>
      </c>
      <c r="F61" s="2">
        <f t="shared" si="9"/>
        <v>82007.65092813826</v>
      </c>
      <c r="G61" s="38">
        <f t="shared" si="10"/>
        <v>58666.145163347006</v>
      </c>
      <c r="H61" s="39">
        <f>$G61*Supuestos!H$21*Supuestos!$N$28</f>
        <v>34808.014746702793</v>
      </c>
      <c r="I61" s="39">
        <f>$G61*Supuestos!H$21*Supuestos!N$29</f>
        <v>2198.1672081162519</v>
      </c>
      <c r="J61" s="40">
        <f>$G61*Supuestos!I$21</f>
        <v>21659.963208527966</v>
      </c>
      <c r="K61" s="45">
        <f>H61*Supuestos!$C$41</f>
        <v>534050656.26145703</v>
      </c>
      <c r="L61" s="38">
        <f>G61*(1-Supuestos!$L$20)</f>
        <v>30741.060065593832</v>
      </c>
      <c r="M61" s="39">
        <f>G61*(Supuestos!$L$20)</f>
        <v>27925.085097753174</v>
      </c>
      <c r="N61" s="39">
        <f t="shared" si="11"/>
        <v>0</v>
      </c>
      <c r="O61" s="39">
        <f t="shared" si="12"/>
        <v>0</v>
      </c>
      <c r="P61" s="39">
        <f>(N61*Supuestos!$M$49)+(O61*Supuestos!$M$50)</f>
        <v>0</v>
      </c>
      <c r="Q61" s="51">
        <f>IF(A61&lt;65, P61*Supuestos!$F$47, 0)</f>
        <v>0</v>
      </c>
      <c r="R61" s="39">
        <v>2360</v>
      </c>
      <c r="S61" s="39">
        <f t="shared" si="8"/>
        <v>2321.5320000000002</v>
      </c>
      <c r="T61" s="39">
        <f t="shared" si="13"/>
        <v>1660.7637430402765</v>
      </c>
      <c r="U61" s="39">
        <f>T61*Supuestos!$E$53</f>
        <v>565.240410950757</v>
      </c>
      <c r="V61" s="18">
        <f t="shared" si="14"/>
        <v>0</v>
      </c>
      <c r="W61" s="26">
        <f>(Supuestos!$J$46/(Supuestos!$I$50-Supuestos!$I$49))*(1-POWER(((1+Supuestos!$I$49)/(1+Supuestos!$I$50)), '1) Diabetes +1 complicacion'!V61))</f>
        <v>0</v>
      </c>
      <c r="X61" s="48">
        <f t="shared" si="15"/>
        <v>0</v>
      </c>
      <c r="Y61" s="51">
        <f t="shared" si="16"/>
        <v>0</v>
      </c>
    </row>
    <row r="62" spans="1:25">
      <c r="A62" s="1">
        <v>76</v>
      </c>
      <c r="B62" s="2">
        <v>292587.65447122819</v>
      </c>
      <c r="C62" s="19">
        <f>Supuestos!$C$21</f>
        <v>0.2611</v>
      </c>
      <c r="D62" s="20">
        <f>Supuestos!$C$34</f>
        <v>0.71537404741363742</v>
      </c>
      <c r="E62" s="25">
        <v>0</v>
      </c>
      <c r="F62" s="2">
        <f t="shared" si="9"/>
        <v>76394.636582437684</v>
      </c>
      <c r="G62" s="38">
        <f t="shared" si="10"/>
        <v>54650.740372672379</v>
      </c>
      <c r="H62" s="39">
        <f>$G62*Supuestos!H$21*Supuestos!$N$28</f>
        <v>32425.579889620913</v>
      </c>
      <c r="I62" s="39">
        <f>$G62*Supuestos!H$21*Supuestos!N$29</f>
        <v>2047.7136353853737</v>
      </c>
      <c r="J62" s="40">
        <f>$G62*Supuestos!I$21</f>
        <v>20177.446847666095</v>
      </c>
      <c r="K62" s="45">
        <f>H62*Supuestos!$C$41</f>
        <v>497497554.67886043</v>
      </c>
      <c r="L62" s="38">
        <f>G62*(1-Supuestos!$L$20)</f>
        <v>28636.987955280329</v>
      </c>
      <c r="M62" s="39">
        <f>G62*(Supuestos!$L$20)</f>
        <v>26013.75241739205</v>
      </c>
      <c r="N62" s="39">
        <f t="shared" si="11"/>
        <v>0</v>
      </c>
      <c r="O62" s="39">
        <f t="shared" si="12"/>
        <v>0</v>
      </c>
      <c r="P62" s="39">
        <f>(N62*Supuestos!$M$49)+(O62*Supuestos!$M$50)</f>
        <v>0</v>
      </c>
      <c r="Q62" s="51">
        <f>IF(A62&lt;65, P62*Supuestos!$F$47, 0)</f>
        <v>0</v>
      </c>
      <c r="R62" s="39">
        <v>2342</v>
      </c>
      <c r="S62" s="39">
        <f t="shared" si="8"/>
        <v>2303.8254000000002</v>
      </c>
      <c r="T62" s="39">
        <f t="shared" si="13"/>
        <v>1648.0969009323424</v>
      </c>
      <c r="U62" s="39">
        <f>T62*Supuestos!$E$53</f>
        <v>560.92925527401405</v>
      </c>
      <c r="V62" s="18">
        <f t="shared" si="14"/>
        <v>0</v>
      </c>
      <c r="W62" s="26">
        <f>(Supuestos!$J$46/(Supuestos!$I$50-Supuestos!$I$49))*(1-POWER(((1+Supuestos!$I$49)/(1+Supuestos!$I$50)), '1) Diabetes +1 complicacion'!V62))</f>
        <v>0</v>
      </c>
      <c r="X62" s="48">
        <f t="shared" si="15"/>
        <v>0</v>
      </c>
      <c r="Y62" s="51">
        <f t="shared" si="16"/>
        <v>0</v>
      </c>
    </row>
    <row r="63" spans="1:25">
      <c r="A63" s="1">
        <v>77</v>
      </c>
      <c r="B63" s="2">
        <v>272211.30293170235</v>
      </c>
      <c r="C63" s="19">
        <f>Supuestos!$C$21</f>
        <v>0.2611</v>
      </c>
      <c r="D63" s="20">
        <f>Supuestos!$C$34</f>
        <v>0.71537404741363742</v>
      </c>
      <c r="E63" s="25">
        <v>0</v>
      </c>
      <c r="F63" s="2">
        <f t="shared" si="9"/>
        <v>71074.37119546748</v>
      </c>
      <c r="G63" s="38">
        <f t="shared" si="10"/>
        <v>50844.760589480815</v>
      </c>
      <c r="H63" s="39">
        <f>$G63*Supuestos!H$21*Supuestos!$N$28</f>
        <v>30167.401854399439</v>
      </c>
      <c r="I63" s="39">
        <f>$G63*Supuestos!H$21*Supuestos!N$29</f>
        <v>1905.1070275901839</v>
      </c>
      <c r="J63" s="40">
        <f>$G63*Supuestos!I$21</f>
        <v>18772.251707491196</v>
      </c>
      <c r="K63" s="45">
        <f>H63*Supuestos!$C$41</f>
        <v>462850894.40704834</v>
      </c>
      <c r="L63" s="38">
        <f>G63*(1-Supuestos!$L$20)</f>
        <v>26642.654548887949</v>
      </c>
      <c r="M63" s="39">
        <f>G63*(Supuestos!$L$20)</f>
        <v>24202.106040592866</v>
      </c>
      <c r="N63" s="39">
        <f t="shared" si="11"/>
        <v>0</v>
      </c>
      <c r="O63" s="39">
        <f t="shared" si="12"/>
        <v>0</v>
      </c>
      <c r="P63" s="39">
        <f>(N63*Supuestos!$M$49)+(O63*Supuestos!$M$50)</f>
        <v>0</v>
      </c>
      <c r="Q63" s="51">
        <f>IF(A63&lt;65, P63*Supuestos!$F$47, 0)</f>
        <v>0</v>
      </c>
      <c r="R63" s="39">
        <v>2244</v>
      </c>
      <c r="S63" s="39">
        <f t="shared" si="8"/>
        <v>2207.4227999999998</v>
      </c>
      <c r="T63" s="39">
        <f t="shared" si="13"/>
        <v>1579.1329827891441</v>
      </c>
      <c r="U63" s="39">
        <f>T63*Supuestos!$E$53</f>
        <v>537.45740770063503</v>
      </c>
      <c r="V63" s="18">
        <f t="shared" si="14"/>
        <v>0</v>
      </c>
      <c r="W63" s="26">
        <f>(Supuestos!$J$46/(Supuestos!$I$50-Supuestos!$I$49))*(1-POWER(((1+Supuestos!$I$49)/(1+Supuestos!$I$50)), '1) Diabetes +1 complicacion'!V63))</f>
        <v>0</v>
      </c>
      <c r="X63" s="48">
        <f t="shared" si="15"/>
        <v>0</v>
      </c>
      <c r="Y63" s="51">
        <f t="shared" si="16"/>
        <v>0</v>
      </c>
    </row>
    <row r="64" spans="1:25">
      <c r="A64" s="1">
        <v>78</v>
      </c>
      <c r="B64" s="2">
        <v>252565.92824354008</v>
      </c>
      <c r="C64" s="19">
        <f>Supuestos!$C$21</f>
        <v>0.2611</v>
      </c>
      <c r="D64" s="20">
        <f>Supuestos!$C$34</f>
        <v>0.71537404741363742</v>
      </c>
      <c r="E64" s="25">
        <v>0</v>
      </c>
      <c r="F64" s="2">
        <f t="shared" si="9"/>
        <v>65944.963864388308</v>
      </c>
      <c r="G64" s="38">
        <f t="shared" si="10"/>
        <v>47175.315706213529</v>
      </c>
      <c r="H64" s="39">
        <f>$G64*Supuestos!H$21*Supuestos!$N$28</f>
        <v>27990.233212189411</v>
      </c>
      <c r="I64" s="39">
        <f>$G64*Supuestos!H$21*Supuestos!N$29</f>
        <v>1767.6162585626741</v>
      </c>
      <c r="J64" s="40">
        <f>$G64*Supuestos!I$21</f>
        <v>17417.466235461448</v>
      </c>
      <c r="K64" s="45">
        <f>H64*Supuestos!$C$41</f>
        <v>429447140.97194993</v>
      </c>
      <c r="L64" s="38">
        <f>G64*(1-Supuestos!$L$20)</f>
        <v>24719.865430055888</v>
      </c>
      <c r="M64" s="39">
        <f>G64*(Supuestos!$L$20)</f>
        <v>22455.45027615764</v>
      </c>
      <c r="N64" s="39">
        <f t="shared" si="11"/>
        <v>0</v>
      </c>
      <c r="O64" s="39">
        <f t="shared" si="12"/>
        <v>0</v>
      </c>
      <c r="P64" s="39">
        <f>(N64*Supuestos!$M$49)+(O64*Supuestos!$M$50)</f>
        <v>0</v>
      </c>
      <c r="Q64" s="51">
        <f>IF(A64&lt;65, P64*Supuestos!$F$47, 0)</f>
        <v>0</v>
      </c>
      <c r="R64" s="39">
        <v>2203</v>
      </c>
      <c r="S64" s="39">
        <f t="shared" si="8"/>
        <v>2167.0911000000001</v>
      </c>
      <c r="T64" s="39">
        <f t="shared" si="13"/>
        <v>1550.2807313210717</v>
      </c>
      <c r="U64" s="39">
        <f>T64*Supuestos!$E$53</f>
        <v>527.63755310360921</v>
      </c>
      <c r="V64" s="18">
        <f t="shared" si="14"/>
        <v>0</v>
      </c>
      <c r="W64" s="26">
        <f>(Supuestos!$J$46/(Supuestos!$I$50-Supuestos!$I$49))*(1-POWER(((1+Supuestos!$I$49)/(1+Supuestos!$I$50)), '1) Diabetes +1 complicacion'!V64))</f>
        <v>0</v>
      </c>
      <c r="X64" s="48">
        <f t="shared" si="15"/>
        <v>0</v>
      </c>
      <c r="Y64" s="51">
        <f t="shared" si="16"/>
        <v>0</v>
      </c>
    </row>
    <row r="65" spans="1:25">
      <c r="A65" s="1">
        <v>79</v>
      </c>
      <c r="B65" s="2">
        <v>233090.83579031526</v>
      </c>
      <c r="C65" s="19">
        <f>Supuestos!$C$21</f>
        <v>0.2611</v>
      </c>
      <c r="D65" s="20">
        <f>Supuestos!$C$34</f>
        <v>0.71537404741363742</v>
      </c>
      <c r="E65" s="25">
        <v>0</v>
      </c>
      <c r="F65" s="2">
        <f t="shared" si="9"/>
        <v>60860.017224851312</v>
      </c>
      <c r="G65" s="38">
        <f t="shared" si="10"/>
        <v>43537.676847805575</v>
      </c>
      <c r="H65" s="39">
        <f>$G65*Supuestos!H$21*Supuestos!$N$28</f>
        <v>25831.935838566311</v>
      </c>
      <c r="I65" s="39">
        <f>$G65*Supuestos!H$21*Supuestos!N$29</f>
        <v>1631.3172324163716</v>
      </c>
      <c r="J65" s="40">
        <f>$G65*Supuestos!I$21</f>
        <v>16074.423776822894</v>
      </c>
      <c r="K65" s="45">
        <f>H65*Supuestos!$C$41</f>
        <v>396332924.68646121</v>
      </c>
      <c r="L65" s="38">
        <f>G65*(1-Supuestos!$L$20)</f>
        <v>22813.742668250121</v>
      </c>
      <c r="M65" s="39">
        <f>G65*(Supuestos!$L$20)</f>
        <v>20723.934179555454</v>
      </c>
      <c r="N65" s="39">
        <f t="shared" si="11"/>
        <v>0</v>
      </c>
      <c r="O65" s="39">
        <f t="shared" si="12"/>
        <v>0</v>
      </c>
      <c r="P65" s="39">
        <f>(N65*Supuestos!$M$49)+(O65*Supuestos!$M$50)</f>
        <v>0</v>
      </c>
      <c r="Q65" s="51">
        <f>IF(A65&lt;65, P65*Supuestos!$F$47, 0)</f>
        <v>0</v>
      </c>
      <c r="R65" s="39">
        <v>2123</v>
      </c>
      <c r="S65" s="39">
        <f t="shared" si="8"/>
        <v>2088.3951000000002</v>
      </c>
      <c r="T65" s="39">
        <f t="shared" si="13"/>
        <v>1493.9836552858083</v>
      </c>
      <c r="U65" s="39">
        <f>T65*Supuestos!$E$53</f>
        <v>508.47686120697341</v>
      </c>
      <c r="V65" s="18">
        <f t="shared" si="14"/>
        <v>0</v>
      </c>
      <c r="W65" s="26">
        <f>(Supuestos!$J$46/(Supuestos!$I$50-Supuestos!$I$49))*(1-POWER(((1+Supuestos!$I$49)/(1+Supuestos!$I$50)), '1) Diabetes +1 complicacion'!V65))</f>
        <v>0</v>
      </c>
      <c r="X65" s="48">
        <f t="shared" si="15"/>
        <v>0</v>
      </c>
      <c r="Y65" s="51">
        <f t="shared" si="16"/>
        <v>0</v>
      </c>
    </row>
    <row r="66" spans="1:25">
      <c r="A66" s="1">
        <v>80</v>
      </c>
      <c r="B66" s="2">
        <v>213603.6384979416</v>
      </c>
      <c r="C66" s="19">
        <f>Supuestos!$C$22</f>
        <v>0.2611</v>
      </c>
      <c r="D66" s="20">
        <f>Supuestos!$C$35</f>
        <v>0.59436596599236358</v>
      </c>
      <c r="E66" s="25">
        <v>0</v>
      </c>
      <c r="F66" s="2">
        <f t="shared" si="9"/>
        <v>55771.91001181255</v>
      </c>
      <c r="G66" s="38">
        <f t="shared" si="10"/>
        <v>33148.92516941014</v>
      </c>
      <c r="H66" s="39">
        <f>$G66*Supuestos!H$22*Supuestos!$N$28</f>
        <v>19668.043177567906</v>
      </c>
      <c r="I66" s="39">
        <f>$G66*Supuestos!H$22*Supuestos!N$29</f>
        <v>1242.0601368780924</v>
      </c>
      <c r="J66" s="40">
        <f>$G66*Supuestos!I$21</f>
        <v>12238.821854964142</v>
      </c>
      <c r="K66" s="45">
        <f>H66*Supuestos!$C$41</f>
        <v>301761862.68577081</v>
      </c>
      <c r="L66" s="38">
        <f>G66*(1-Supuestos!$L$20)</f>
        <v>17370.036788770914</v>
      </c>
      <c r="M66" s="39">
        <f>G66*(Supuestos!$L$20)</f>
        <v>15778.888380639226</v>
      </c>
      <c r="N66" s="39">
        <f t="shared" si="11"/>
        <v>0</v>
      </c>
      <c r="O66" s="39">
        <f t="shared" si="12"/>
        <v>0</v>
      </c>
      <c r="P66" s="39">
        <f>(N66*Supuestos!$M$49)+(O66*Supuestos!$M$50)</f>
        <v>0</v>
      </c>
      <c r="Q66" s="51">
        <f>IF(A66&lt;65, P66*Supuestos!$F$47, 0)</f>
        <v>0</v>
      </c>
      <c r="R66" s="39">
        <v>1907</v>
      </c>
      <c r="S66" s="39">
        <f t="shared" si="8"/>
        <v>1875.9159</v>
      </c>
      <c r="T66" s="39">
        <f t="shared" si="13"/>
        <v>1114.980566023934</v>
      </c>
      <c r="U66" s="39">
        <f>T66*Supuestos!$E$53</f>
        <v>379.48328049824954</v>
      </c>
      <c r="V66" s="18">
        <f t="shared" si="14"/>
        <v>0</v>
      </c>
      <c r="W66" s="26">
        <f>(Supuestos!$J$46/(Supuestos!$I$50-Supuestos!$I$49))*(1-POWER(((1+Supuestos!$I$49)/(1+Supuestos!$I$50)), '1) Diabetes +1 complicacion'!V66))</f>
        <v>0</v>
      </c>
      <c r="X66" s="48">
        <f t="shared" si="15"/>
        <v>0</v>
      </c>
      <c r="Y66" s="51">
        <f t="shared" si="16"/>
        <v>0</v>
      </c>
    </row>
    <row r="67" spans="1:25">
      <c r="A67" s="1">
        <v>81</v>
      </c>
      <c r="B67" s="2">
        <v>194221.60842144728</v>
      </c>
      <c r="C67" s="19">
        <f>Supuestos!$C$22</f>
        <v>0.2611</v>
      </c>
      <c r="D67" s="20">
        <f>Supuestos!$C$35</f>
        <v>0.59436596599236358</v>
      </c>
      <c r="E67" s="25">
        <v>0</v>
      </c>
      <c r="F67" s="2">
        <f t="shared" si="9"/>
        <v>50711.261958839881</v>
      </c>
      <c r="G67" s="38">
        <f t="shared" si="10"/>
        <v>30141.048200857666</v>
      </c>
      <c r="H67" s="39">
        <f>$G67*Supuestos!H$22*Supuestos!$N$28</f>
        <v>17883.39846320793</v>
      </c>
      <c r="I67" s="39">
        <f>$G67*Supuestos!H$22*Supuestos!N$29</f>
        <v>1129.3577171109412</v>
      </c>
      <c r="J67" s="40">
        <f>$G67*Supuestos!I$21</f>
        <v>11128.292020538795</v>
      </c>
      <c r="K67" s="45">
        <f>H67*Supuestos!$C$41</f>
        <v>274380505.60944492</v>
      </c>
      <c r="L67" s="38">
        <f>G67*(1-Supuestos!$L$20)</f>
        <v>15793.909257249417</v>
      </c>
      <c r="M67" s="39">
        <f>G67*(Supuestos!$L$20)</f>
        <v>14347.138943608248</v>
      </c>
      <c r="N67" s="39">
        <f t="shared" si="11"/>
        <v>0</v>
      </c>
      <c r="O67" s="39">
        <f t="shared" si="12"/>
        <v>0</v>
      </c>
      <c r="P67" s="39">
        <f>(N67*Supuestos!$M$49)+(O67*Supuestos!$M$50)</f>
        <v>0</v>
      </c>
      <c r="Q67" s="51">
        <f>IF(A67&lt;65, P67*Supuestos!$F$47, 0)</f>
        <v>0</v>
      </c>
      <c r="R67" s="39">
        <v>1985</v>
      </c>
      <c r="S67" s="39">
        <f t="shared" si="8"/>
        <v>1952.6445000000001</v>
      </c>
      <c r="T67" s="39">
        <f t="shared" si="13"/>
        <v>1160.5854344821757</v>
      </c>
      <c r="U67" s="39">
        <f>T67*Supuestos!$E$53</f>
        <v>395.00488295177001</v>
      </c>
      <c r="V67" s="18">
        <f t="shared" si="14"/>
        <v>0</v>
      </c>
      <c r="W67" s="26">
        <f>(Supuestos!$J$46/(Supuestos!$I$50-Supuestos!$I$49))*(1-POWER(((1+Supuestos!$I$49)/(1+Supuestos!$I$50)), '1) Diabetes +1 complicacion'!V67))</f>
        <v>0</v>
      </c>
      <c r="X67" s="48">
        <f t="shared" si="15"/>
        <v>0</v>
      </c>
      <c r="Y67" s="51">
        <f t="shared" si="16"/>
        <v>0</v>
      </c>
    </row>
    <row r="68" spans="1:25">
      <c r="A68" s="1">
        <v>82</v>
      </c>
      <c r="B68" s="2">
        <v>175265.22637524258</v>
      </c>
      <c r="C68" s="19">
        <f>Supuestos!$C$22</f>
        <v>0.2611</v>
      </c>
      <c r="D68" s="20">
        <f>Supuestos!$C$35</f>
        <v>0.59436596599236358</v>
      </c>
      <c r="E68" s="25">
        <v>0</v>
      </c>
      <c r="F68" s="2">
        <f t="shared" si="9"/>
        <v>45761.750606575835</v>
      </c>
      <c r="G68" s="38">
        <f t="shared" si="10"/>
        <v>27199.227104779075</v>
      </c>
      <c r="H68" s="39">
        <f>$G68*Supuestos!H$22*Supuestos!$N$28</f>
        <v>16137.946263999162</v>
      </c>
      <c r="I68" s="39">
        <f>$G68*Supuestos!H$22*Supuestos!N$29</f>
        <v>1019.1303509265897</v>
      </c>
      <c r="J68" s="40">
        <f>$G68*Supuestos!I$21</f>
        <v>10042.150489853324</v>
      </c>
      <c r="K68" s="45">
        <f>H68*Supuestos!$C$41</f>
        <v>247600469.481451</v>
      </c>
      <c r="L68" s="38">
        <f>G68*(1-Supuestos!$L$20)</f>
        <v>14252.395002904235</v>
      </c>
      <c r="M68" s="39">
        <f>G68*(Supuestos!$L$20)</f>
        <v>12946.832101874839</v>
      </c>
      <c r="N68" s="39">
        <f t="shared" si="11"/>
        <v>0</v>
      </c>
      <c r="O68" s="39">
        <f t="shared" si="12"/>
        <v>0</v>
      </c>
      <c r="P68" s="39">
        <f>(N68*Supuestos!$M$49)+(O68*Supuestos!$M$50)</f>
        <v>0</v>
      </c>
      <c r="Q68" s="51">
        <f>IF(A68&lt;65, P68*Supuestos!$F$47, 0)</f>
        <v>0</v>
      </c>
      <c r="R68" s="39">
        <v>1989</v>
      </c>
      <c r="S68" s="39">
        <f t="shared" si="8"/>
        <v>1956.5793000000001</v>
      </c>
      <c r="T68" s="39">
        <f t="shared" si="13"/>
        <v>1162.9241456851626</v>
      </c>
      <c r="U68" s="39">
        <f>T68*Supuestos!$E$53</f>
        <v>395.80086256477108</v>
      </c>
      <c r="V68" s="18">
        <f t="shared" si="14"/>
        <v>0</v>
      </c>
      <c r="W68" s="26">
        <f>(Supuestos!$J$46/(Supuestos!$I$50-Supuestos!$I$49))*(1-POWER(((1+Supuestos!$I$49)/(1+Supuestos!$I$50)), '1) Diabetes +1 complicacion'!V68))</f>
        <v>0</v>
      </c>
      <c r="X68" s="48">
        <f t="shared" si="15"/>
        <v>0</v>
      </c>
      <c r="Y68" s="51">
        <f t="shared" si="16"/>
        <v>0</v>
      </c>
    </row>
    <row r="69" spans="1:25">
      <c r="A69" s="1">
        <v>83</v>
      </c>
      <c r="B69" s="2">
        <v>157029.95341544424</v>
      </c>
      <c r="C69" s="19">
        <f>Supuestos!$C$22</f>
        <v>0.2611</v>
      </c>
      <c r="D69" s="20">
        <f>Supuestos!$C$35</f>
        <v>0.59436596599236358</v>
      </c>
      <c r="E69" s="25">
        <v>0</v>
      </c>
      <c r="F69" s="2">
        <f t="shared" si="9"/>
        <v>41000.520836772492</v>
      </c>
      <c r="G69" s="38">
        <f t="shared" si="10"/>
        <v>24369.314173338313</v>
      </c>
      <c r="H69" s="39">
        <f>$G69*Supuestos!H$22*Supuestos!$N$28</f>
        <v>14458.891831920722</v>
      </c>
      <c r="I69" s="39">
        <f>$G69*Supuestos!H$22*Supuestos!N$29</f>
        <v>913.0960820923782</v>
      </c>
      <c r="J69" s="40">
        <f>$G69*Supuestos!I$21</f>
        <v>8997.3262593252148</v>
      </c>
      <c r="K69" s="45">
        <f>H69*Supuestos!$C$41</f>
        <v>221839157.67221779</v>
      </c>
      <c r="L69" s="38">
        <f>G69*(1-Supuestos!$L$20)</f>
        <v>12769.520626829277</v>
      </c>
      <c r="M69" s="39">
        <f>G69*(Supuestos!$L$20)</f>
        <v>11599.793546509036</v>
      </c>
      <c r="N69" s="39">
        <f t="shared" si="11"/>
        <v>0</v>
      </c>
      <c r="O69" s="39">
        <f t="shared" si="12"/>
        <v>0</v>
      </c>
      <c r="P69" s="39">
        <f>(N69*Supuestos!$M$49)+(O69*Supuestos!$M$50)</f>
        <v>0</v>
      </c>
      <c r="Q69" s="51">
        <f>IF(A69&lt;65, P69*Supuestos!$F$47, 0)</f>
        <v>0</v>
      </c>
      <c r="R69" s="39">
        <v>1666</v>
      </c>
      <c r="S69" s="39">
        <f t="shared" si="8"/>
        <v>1638.8442</v>
      </c>
      <c r="T69" s="39">
        <f t="shared" si="13"/>
        <v>974.07321604398226</v>
      </c>
      <c r="U69" s="39">
        <f>T69*Supuestos!$E$53</f>
        <v>331.52550881493647</v>
      </c>
      <c r="V69" s="18">
        <f t="shared" si="14"/>
        <v>0</v>
      </c>
      <c r="W69" s="26">
        <f>(Supuestos!$J$46/(Supuestos!$I$50-Supuestos!$I$49))*(1-POWER(((1+Supuestos!$I$49)/(1+Supuestos!$I$50)), '1) Diabetes +1 complicacion'!V69))</f>
        <v>0</v>
      </c>
      <c r="X69" s="48">
        <f t="shared" si="15"/>
        <v>0</v>
      </c>
      <c r="Y69" s="51">
        <f t="shared" si="16"/>
        <v>0</v>
      </c>
    </row>
    <row r="70" spans="1:25">
      <c r="A70" s="1">
        <v>84</v>
      </c>
      <c r="B70" s="2">
        <v>139802.64139949513</v>
      </c>
      <c r="C70" s="19">
        <f>Supuestos!$C$22</f>
        <v>0.2611</v>
      </c>
      <c r="D70" s="20">
        <f>Supuestos!$C$35</f>
        <v>0.59436596599236358</v>
      </c>
      <c r="E70" s="25">
        <v>0</v>
      </c>
      <c r="F70" s="2">
        <f t="shared" si="9"/>
        <v>36502.469669408179</v>
      </c>
      <c r="G70" s="38">
        <f t="shared" si="10"/>
        <v>21695.825646164743</v>
      </c>
      <c r="H70" s="39">
        <f>$G70*Supuestos!H$22*Supuestos!$N$28</f>
        <v>12872.647707308646</v>
      </c>
      <c r="I70" s="39">
        <f>$G70*Supuestos!H$22*Supuestos!N$29</f>
        <v>812.92289369990829</v>
      </c>
      <c r="J70" s="40">
        <f>$G70*Supuestos!I$21</f>
        <v>8010.2550451561901</v>
      </c>
      <c r="K70" s="45">
        <f>H70*Supuestos!$C$41</f>
        <v>197501811.1758852</v>
      </c>
      <c r="L70" s="38">
        <f>G70*(1-Supuestos!$L$20)</f>
        <v>11368.612638590326</v>
      </c>
      <c r="M70" s="39">
        <f>G70*(Supuestos!$L$20)</f>
        <v>10327.213007574417</v>
      </c>
      <c r="N70" s="39">
        <f t="shared" ref="N70:N83" si="17">L70*E70</f>
        <v>0</v>
      </c>
      <c r="O70" s="39">
        <f t="shared" ref="O70:O83" si="18">M70*E70</f>
        <v>0</v>
      </c>
      <c r="P70" s="39">
        <f>(N70*Supuestos!$M$49)+(O70*Supuestos!$M$50)</f>
        <v>0</v>
      </c>
      <c r="Q70" s="51">
        <f>IF(A70&lt;65, P70*Supuestos!$F$47, 0)</f>
        <v>0</v>
      </c>
      <c r="R70" s="39">
        <v>1509</v>
      </c>
      <c r="S70" s="39">
        <f t="shared" si="8"/>
        <v>1484.4032999999999</v>
      </c>
      <c r="T70" s="39">
        <f t="shared" ref="T70:T83" si="19">S70*D70</f>
        <v>882.27880132675227</v>
      </c>
      <c r="U70" s="39">
        <f>T70*Supuestos!$E$53</f>
        <v>300.28330900464533</v>
      </c>
      <c r="V70" s="18">
        <f t="shared" ref="V70:V83" si="20">IF(A70&lt;65,65-A70,0)</f>
        <v>0</v>
      </c>
      <c r="W70" s="26">
        <f>(Supuestos!$J$46/(Supuestos!$I$50-Supuestos!$I$49))*(1-POWER(((1+Supuestos!$I$49)/(1+Supuestos!$I$50)), '1) Diabetes +1 complicacion'!V70))</f>
        <v>0</v>
      </c>
      <c r="X70" s="48">
        <f t="shared" ref="X70:X83" si="21">W70</f>
        <v>0</v>
      </c>
      <c r="Y70" s="51">
        <f t="shared" ref="Y70:Y83" si="22">X70*U70</f>
        <v>0</v>
      </c>
    </row>
    <row r="71" spans="1:25">
      <c r="A71" s="1">
        <v>85</v>
      </c>
      <c r="B71" s="2">
        <v>123444.98035488281</v>
      </c>
      <c r="C71" s="19">
        <f>Supuestos!$C$22</f>
        <v>0.2611</v>
      </c>
      <c r="D71" s="20">
        <f>Supuestos!$C$35</f>
        <v>0.59436596599236358</v>
      </c>
      <c r="E71" s="25">
        <v>0</v>
      </c>
      <c r="F71" s="2">
        <f t="shared" si="9"/>
        <v>32231.484370659902</v>
      </c>
      <c r="G71" s="38">
        <f t="shared" si="10"/>
        <v>19157.297343335042</v>
      </c>
      <c r="H71" s="39">
        <f>$G71*Supuestos!H$22*Supuestos!$N$28</f>
        <v>11366.478683354704</v>
      </c>
      <c r="I71" s="39">
        <f>$G71*Supuestos!H$22*Supuestos!N$29</f>
        <v>717.80654241045022</v>
      </c>
      <c r="J71" s="40">
        <f>$G71*Supuestos!I$21</f>
        <v>7073.0121175698896</v>
      </c>
      <c r="K71" s="45">
        <f>H71*Supuestos!$C$41</f>
        <v>174393036.9025844</v>
      </c>
      <c r="L71" s="38">
        <f>G71*(1-Supuestos!$L$20)</f>
        <v>10038.423807907562</v>
      </c>
      <c r="M71" s="39">
        <f>G71*(Supuestos!$L$20)</f>
        <v>9118.8735354274795</v>
      </c>
      <c r="N71" s="39">
        <f t="shared" si="17"/>
        <v>0</v>
      </c>
      <c r="O71" s="39">
        <f t="shared" si="18"/>
        <v>0</v>
      </c>
      <c r="P71" s="39">
        <f>(N71*Supuestos!$M$49)+(O71*Supuestos!$M$50)</f>
        <v>0</v>
      </c>
      <c r="Q71" s="51">
        <f>IF(A71&lt;65, P71*Supuestos!$F$47, 0)</f>
        <v>0</v>
      </c>
      <c r="R71" s="39">
        <v>1391</v>
      </c>
      <c r="S71" s="39">
        <f t="shared" ref="S71:S83" si="23">R71*0.9837</f>
        <v>1368.3267000000001</v>
      </c>
      <c r="T71" s="39">
        <f t="shared" si="19"/>
        <v>813.28682083864317</v>
      </c>
      <c r="U71" s="39">
        <f>T71*Supuestos!$E$53</f>
        <v>276.80191042111443</v>
      </c>
      <c r="V71" s="18">
        <f t="shared" si="20"/>
        <v>0</v>
      </c>
      <c r="W71" s="26">
        <f>(Supuestos!$J$46/(Supuestos!$I$50-Supuestos!$I$49))*(1-POWER(((1+Supuestos!$I$49)/(1+Supuestos!$I$50)), '1) Diabetes +1 complicacion'!V71))</f>
        <v>0</v>
      </c>
      <c r="X71" s="48">
        <f t="shared" si="21"/>
        <v>0</v>
      </c>
      <c r="Y71" s="51">
        <f t="shared" si="22"/>
        <v>0</v>
      </c>
    </row>
    <row r="72" spans="1:25">
      <c r="A72" s="1">
        <v>86</v>
      </c>
      <c r="B72" s="2">
        <v>108053.16888963128</v>
      </c>
      <c r="C72" s="19">
        <f>Supuestos!$C$22</f>
        <v>0.2611</v>
      </c>
      <c r="D72" s="20">
        <f>Supuestos!$C$35</f>
        <v>0.59436596599236358</v>
      </c>
      <c r="E72" s="25">
        <v>0</v>
      </c>
      <c r="F72" s="2">
        <f t="shared" si="9"/>
        <v>28212.682397082728</v>
      </c>
      <c r="G72" s="38">
        <f t="shared" si="10"/>
        <v>16768.658226177828</v>
      </c>
      <c r="H72" s="39">
        <f>$G72*Supuestos!H$22*Supuestos!$N$28</f>
        <v>9949.2424667419</v>
      </c>
      <c r="I72" s="39">
        <f>$G72*Supuestos!H$22*Supuestos!N$29</f>
        <v>628.30640285399625</v>
      </c>
      <c r="J72" s="40">
        <f>$G72*Supuestos!I$21</f>
        <v>6191.1093565819328</v>
      </c>
      <c r="K72" s="45">
        <f>H72*Supuestos!$C$41</f>
        <v>152648736.42847395</v>
      </c>
      <c r="L72" s="38">
        <f>G72*(1-Supuestos!$L$20)</f>
        <v>8786.7769105171828</v>
      </c>
      <c r="M72" s="39">
        <f>G72*(Supuestos!$L$20)</f>
        <v>7981.8813156606457</v>
      </c>
      <c r="N72" s="39">
        <f t="shared" si="17"/>
        <v>0</v>
      </c>
      <c r="O72" s="39">
        <f t="shared" si="18"/>
        <v>0</v>
      </c>
      <c r="P72" s="39">
        <f>(N72*Supuestos!$M$49)+(O72*Supuestos!$M$50)</f>
        <v>0</v>
      </c>
      <c r="Q72" s="51">
        <f>IF(A72&lt;65, P72*Supuestos!$F$47, 0)</f>
        <v>0</v>
      </c>
      <c r="R72" s="39">
        <v>1351</v>
      </c>
      <c r="S72" s="39">
        <f t="shared" si="23"/>
        <v>1328.9787000000001</v>
      </c>
      <c r="T72" s="39">
        <f t="shared" si="19"/>
        <v>789.89970880877559</v>
      </c>
      <c r="U72" s="39">
        <f>T72*Supuestos!$E$53</f>
        <v>268.84211429110394</v>
      </c>
      <c r="V72" s="18">
        <f t="shared" si="20"/>
        <v>0</v>
      </c>
      <c r="W72" s="26">
        <f>(Supuestos!$J$46/(Supuestos!$I$50-Supuestos!$I$49))*(1-POWER(((1+Supuestos!$I$49)/(1+Supuestos!$I$50)), '1) Diabetes +1 complicacion'!V72))</f>
        <v>0</v>
      </c>
      <c r="X72" s="48">
        <f t="shared" si="21"/>
        <v>0</v>
      </c>
      <c r="Y72" s="51">
        <f t="shared" si="22"/>
        <v>0</v>
      </c>
    </row>
    <row r="73" spans="1:25">
      <c r="A73" s="1">
        <v>87</v>
      </c>
      <c r="B73" s="2">
        <v>93790.106052743475</v>
      </c>
      <c r="C73" s="19">
        <f>Supuestos!$C$22</f>
        <v>0.2611</v>
      </c>
      <c r="D73" s="20">
        <f>Supuestos!$C$35</f>
        <v>0.59436596599236358</v>
      </c>
      <c r="E73" s="25">
        <v>0</v>
      </c>
      <c r="F73" s="2">
        <f t="shared" si="9"/>
        <v>24488.59669037132</v>
      </c>
      <c r="G73" s="38">
        <f t="shared" si="10"/>
        <v>14555.188427669947</v>
      </c>
      <c r="H73" s="39">
        <f>$G73*Supuestos!H$22*Supuestos!$N$28</f>
        <v>8635.938359691414</v>
      </c>
      <c r="I73" s="39">
        <f>$G73*Supuestos!H$22*Supuestos!N$29</f>
        <v>545.36969866645768</v>
      </c>
      <c r="J73" s="40">
        <f>$G73*Supuestos!I$21</f>
        <v>5373.8803693120763</v>
      </c>
      <c r="K73" s="45">
        <f>H73*Supuestos!$C$41</f>
        <v>132499040.29253973</v>
      </c>
      <c r="L73" s="38">
        <f>G73*(1-Supuestos!$L$20)</f>
        <v>7626.9187360990527</v>
      </c>
      <c r="M73" s="39">
        <f>G73*(Supuestos!$L$20)</f>
        <v>6928.2696915708948</v>
      </c>
      <c r="N73" s="39">
        <f t="shared" si="17"/>
        <v>0</v>
      </c>
      <c r="O73" s="39">
        <f t="shared" si="18"/>
        <v>0</v>
      </c>
      <c r="P73" s="39">
        <f>(N73*Supuestos!$M$49)+(O73*Supuestos!$M$50)</f>
        <v>0</v>
      </c>
      <c r="Q73" s="51">
        <f>IF(A73&lt;65, P73*Supuestos!$F$47, 0)</f>
        <v>0</v>
      </c>
      <c r="R73" s="39">
        <v>1218</v>
      </c>
      <c r="S73" s="39">
        <f t="shared" si="23"/>
        <v>1198.1466</v>
      </c>
      <c r="T73" s="39">
        <f t="shared" si="19"/>
        <v>712.13756130946604</v>
      </c>
      <c r="U73" s="39">
        <f>T73*Supuestos!$E$53</f>
        <v>242.37579215881908</v>
      </c>
      <c r="V73" s="18">
        <f t="shared" si="20"/>
        <v>0</v>
      </c>
      <c r="W73" s="26">
        <f>(Supuestos!$J$46/(Supuestos!$I$50-Supuestos!$I$49))*(1-POWER(((1+Supuestos!$I$49)/(1+Supuestos!$I$50)), '1) Diabetes +1 complicacion'!V73))</f>
        <v>0</v>
      </c>
      <c r="X73" s="48">
        <f t="shared" si="21"/>
        <v>0</v>
      </c>
      <c r="Y73" s="51">
        <f t="shared" si="22"/>
        <v>0</v>
      </c>
    </row>
    <row r="74" spans="1:25">
      <c r="A74" s="1">
        <v>88</v>
      </c>
      <c r="B74" s="2">
        <v>80867.142874809171</v>
      </c>
      <c r="C74" s="19">
        <f>Supuestos!$C$22</f>
        <v>0.2611</v>
      </c>
      <c r="D74" s="20">
        <f>Supuestos!$C$35</f>
        <v>0.59436596599236358</v>
      </c>
      <c r="E74" s="25">
        <v>0</v>
      </c>
      <c r="F74" s="2">
        <f t="shared" si="9"/>
        <v>21114.411004612673</v>
      </c>
      <c r="G74" s="38">
        <f t="shared" si="10"/>
        <v>12549.687293116403</v>
      </c>
      <c r="H74" s="39">
        <f>$G74*Supuestos!H$22*Supuestos!$N$28</f>
        <v>7446.0269913596367</v>
      </c>
      <c r="I74" s="39">
        <f>$G74*Supuestos!H$22*Supuestos!N$29</f>
        <v>470.22539154450618</v>
      </c>
      <c r="J74" s="40">
        <f>$G74*Supuestos!I$21</f>
        <v>4633.4349102122605</v>
      </c>
      <c r="K74" s="45">
        <f>H74*Supuestos!$C$41</f>
        <v>114242528.05606553</v>
      </c>
      <c r="L74" s="38">
        <f>G74*(1-Supuestos!$L$20)</f>
        <v>6576.0361415929956</v>
      </c>
      <c r="M74" s="39">
        <f>G74*(Supuestos!$L$20)</f>
        <v>5973.6511515234079</v>
      </c>
      <c r="N74" s="39">
        <f t="shared" si="17"/>
        <v>0</v>
      </c>
      <c r="O74" s="39">
        <f t="shared" si="18"/>
        <v>0</v>
      </c>
      <c r="P74" s="39">
        <f>(N74*Supuestos!$M$49)+(O74*Supuestos!$M$50)</f>
        <v>0</v>
      </c>
      <c r="Q74" s="51">
        <f>IF(A74&lt;65, P74*Supuestos!$F$47, 0)</f>
        <v>0</v>
      </c>
      <c r="R74" s="39">
        <v>980</v>
      </c>
      <c r="S74" s="39">
        <f t="shared" si="23"/>
        <v>964.02600000000007</v>
      </c>
      <c r="T74" s="39">
        <f t="shared" si="19"/>
        <v>572.9842447317543</v>
      </c>
      <c r="U74" s="39">
        <f>T74*Supuestos!$E$53</f>
        <v>195.01500518525674</v>
      </c>
      <c r="V74" s="18">
        <f t="shared" si="20"/>
        <v>0</v>
      </c>
      <c r="W74" s="26">
        <f>(Supuestos!$J$46/(Supuestos!$I$50-Supuestos!$I$49))*(1-POWER(((1+Supuestos!$I$49)/(1+Supuestos!$I$50)), '1) Diabetes +1 complicacion'!V74))</f>
        <v>0</v>
      </c>
      <c r="X74" s="48">
        <f t="shared" si="21"/>
        <v>0</v>
      </c>
      <c r="Y74" s="51">
        <f t="shared" si="22"/>
        <v>0</v>
      </c>
    </row>
    <row r="75" spans="1:25">
      <c r="A75" s="1">
        <v>89</v>
      </c>
      <c r="B75" s="2">
        <v>69181.016788325083</v>
      </c>
      <c r="C75" s="19">
        <f>Supuestos!$C$22</f>
        <v>0.2611</v>
      </c>
      <c r="D75" s="20">
        <f>Supuestos!$C$35</f>
        <v>0.59436596599236358</v>
      </c>
      <c r="E75" s="25">
        <v>0</v>
      </c>
      <c r="F75" s="2">
        <f t="shared" si="9"/>
        <v>18063.163483431679</v>
      </c>
      <c r="G75" s="38">
        <f t="shared" si="10"/>
        <v>10736.129612707857</v>
      </c>
      <c r="H75" s="39">
        <f>$G75*Supuestos!H$22*Supuestos!$N$28</f>
        <v>6370.0002248507571</v>
      </c>
      <c r="I75" s="39">
        <f>$G75*Supuestos!H$22*Supuestos!N$29</f>
        <v>402.27303142263986</v>
      </c>
      <c r="J75" s="40">
        <f>$G75*Supuestos!I$21</f>
        <v>3963.8563564344599</v>
      </c>
      <c r="K75" s="45">
        <f>H75*Supuestos!$C$41</f>
        <v>97733318.754969299</v>
      </c>
      <c r="L75" s="38">
        <f>G75*(1-Supuestos!$L$20)</f>
        <v>5625.7319170589171</v>
      </c>
      <c r="M75" s="39">
        <f>G75*(Supuestos!$L$20)</f>
        <v>5110.3976956489396</v>
      </c>
      <c r="N75" s="39">
        <f t="shared" si="17"/>
        <v>0</v>
      </c>
      <c r="O75" s="39">
        <f t="shared" si="18"/>
        <v>0</v>
      </c>
      <c r="P75" s="39">
        <f>(N75*Supuestos!$M$49)+(O75*Supuestos!$M$50)</f>
        <v>0</v>
      </c>
      <c r="Q75" s="51">
        <f>IF(A75&lt;65, P75*Supuestos!$F$47, 0)</f>
        <v>0</v>
      </c>
      <c r="R75" s="39">
        <v>941</v>
      </c>
      <c r="S75" s="39">
        <f t="shared" si="23"/>
        <v>925.6617</v>
      </c>
      <c r="T75" s="39">
        <f t="shared" si="19"/>
        <v>550.18181050263343</v>
      </c>
      <c r="U75" s="39">
        <f>T75*Supuestos!$E$53</f>
        <v>187.2542039584965</v>
      </c>
      <c r="V75" s="18">
        <f t="shared" si="20"/>
        <v>0</v>
      </c>
      <c r="W75" s="26">
        <f>(Supuestos!$J$46/(Supuestos!$I$50-Supuestos!$I$49))*(1-POWER(((1+Supuestos!$I$49)/(1+Supuestos!$I$50)), '1) Diabetes +1 complicacion'!V75))</f>
        <v>0</v>
      </c>
      <c r="X75" s="48">
        <f t="shared" si="21"/>
        <v>0</v>
      </c>
      <c r="Y75" s="51">
        <f t="shared" si="22"/>
        <v>0</v>
      </c>
    </row>
    <row r="76" spans="1:25">
      <c r="A76" s="1">
        <v>90</v>
      </c>
      <c r="B76" s="2">
        <v>58502.550706989074</v>
      </c>
      <c r="C76" s="19">
        <f>Supuestos!$C$22</f>
        <v>0.2611</v>
      </c>
      <c r="D76" s="20">
        <f>Supuestos!$C$35</f>
        <v>0.59436596599236358</v>
      </c>
      <c r="E76" s="25">
        <v>0</v>
      </c>
      <c r="F76" s="2">
        <f t="shared" si="9"/>
        <v>15275.015989594847</v>
      </c>
      <c r="G76" s="38">
        <f t="shared" si="10"/>
        <v>9078.9496342043403</v>
      </c>
      <c r="H76" s="39">
        <f>$G76*Supuestos!H$22*Supuestos!$N$28</f>
        <v>5386.7560561895807</v>
      </c>
      <c r="I76" s="39">
        <f>$G76*Supuestos!H$22*Supuestos!N$29</f>
        <v>340.18000184739651</v>
      </c>
      <c r="J76" s="40">
        <f>$G76*Supuestos!I$21</f>
        <v>3352.0135761673628</v>
      </c>
      <c r="K76" s="45">
        <f>H76*Supuestos!$C$41</f>
        <v>82647649.625031546</v>
      </c>
      <c r="L76" s="38">
        <f>G76*(1-Supuestos!$L$20)</f>
        <v>4757.3696083230743</v>
      </c>
      <c r="M76" s="39">
        <f>G76*(Supuestos!$L$20)</f>
        <v>4321.580025881266</v>
      </c>
      <c r="N76" s="39">
        <f t="shared" si="17"/>
        <v>0</v>
      </c>
      <c r="O76" s="39">
        <f t="shared" si="18"/>
        <v>0</v>
      </c>
      <c r="P76" s="39">
        <f>(N76*Supuestos!$M$49)+(O76*Supuestos!$M$50)</f>
        <v>0</v>
      </c>
      <c r="Q76" s="51">
        <f>IF(A76&lt;65, P76*Supuestos!$F$47, 0)</f>
        <v>0</v>
      </c>
      <c r="R76" s="39">
        <v>740</v>
      </c>
      <c r="S76" s="39">
        <f t="shared" si="23"/>
        <v>727.93799999999999</v>
      </c>
      <c r="T76" s="39">
        <f t="shared" si="19"/>
        <v>432.66157255254916</v>
      </c>
      <c r="U76" s="39">
        <f>T76*Supuestos!$E$53</f>
        <v>147.25622840519387</v>
      </c>
      <c r="V76" s="18">
        <f t="shared" si="20"/>
        <v>0</v>
      </c>
      <c r="W76" s="26">
        <f>(Supuestos!$J$46/(Supuestos!$I$50-Supuestos!$I$49))*(1-POWER(((1+Supuestos!$I$49)/(1+Supuestos!$I$50)), '1) Diabetes +1 complicacion'!V76))</f>
        <v>0</v>
      </c>
      <c r="X76" s="48">
        <f t="shared" si="21"/>
        <v>0</v>
      </c>
      <c r="Y76" s="51">
        <f t="shared" si="22"/>
        <v>0</v>
      </c>
    </row>
    <row r="77" spans="1:25">
      <c r="A77" s="1">
        <v>91</v>
      </c>
      <c r="B77" s="2">
        <v>48793.486419749664</v>
      </c>
      <c r="C77" s="19">
        <f>Supuestos!$C$22</f>
        <v>0.2611</v>
      </c>
      <c r="D77" s="20">
        <f>Supuestos!$C$35</f>
        <v>0.59436596599236358</v>
      </c>
      <c r="E77" s="25">
        <v>0</v>
      </c>
      <c r="F77" s="2">
        <f t="shared" si="9"/>
        <v>12739.979304196637</v>
      </c>
      <c r="G77" s="38">
        <f t="shared" si="10"/>
        <v>7572.2101058615544</v>
      </c>
      <c r="H77" s="39">
        <f>$G77*Supuestos!H$22*Supuestos!$N$28</f>
        <v>4492.7717731594612</v>
      </c>
      <c r="I77" s="39">
        <f>$G77*Supuestos!H$22*Supuestos!N$29</f>
        <v>283.72383938514997</v>
      </c>
      <c r="J77" s="40">
        <f>$G77*Supuestos!I$21</f>
        <v>2795.7144933169434</v>
      </c>
      <c r="K77" s="45">
        <f>H77*Supuestos!$C$41</f>
        <v>68931472.574604154</v>
      </c>
      <c r="L77" s="38">
        <f>G77*(1-Supuestos!$L$20)</f>
        <v>3967.8380954714548</v>
      </c>
      <c r="M77" s="39">
        <f>G77*(Supuestos!$L$20)</f>
        <v>3604.3720103900996</v>
      </c>
      <c r="N77" s="39">
        <f t="shared" si="17"/>
        <v>0</v>
      </c>
      <c r="O77" s="39">
        <f t="shared" si="18"/>
        <v>0</v>
      </c>
      <c r="P77" s="39">
        <f>(N77*Supuestos!$M$49)+(O77*Supuestos!$M$50)</f>
        <v>0</v>
      </c>
      <c r="Q77" s="51">
        <f>IF(A77&lt;65, P77*Supuestos!$F$47, 0)</f>
        <v>0</v>
      </c>
      <c r="R77" s="39">
        <v>593</v>
      </c>
      <c r="S77" s="39">
        <f t="shared" si="23"/>
        <v>583.33410000000003</v>
      </c>
      <c r="T77" s="39">
        <f t="shared" si="19"/>
        <v>346.71393584278604</v>
      </c>
      <c r="U77" s="39">
        <f>T77*Supuestos!$E$53</f>
        <v>118.00397762740536</v>
      </c>
      <c r="V77" s="18">
        <f t="shared" si="20"/>
        <v>0</v>
      </c>
      <c r="W77" s="26">
        <f>(Supuestos!$J$46/(Supuestos!$I$50-Supuestos!$I$49))*(1-POWER(((1+Supuestos!$I$49)/(1+Supuestos!$I$50)), '1) Diabetes +1 complicacion'!V77))</f>
        <v>0</v>
      </c>
      <c r="X77" s="48">
        <f t="shared" si="21"/>
        <v>0</v>
      </c>
      <c r="Y77" s="51">
        <f t="shared" si="22"/>
        <v>0</v>
      </c>
    </row>
    <row r="78" spans="1:25">
      <c r="A78" s="1">
        <v>92</v>
      </c>
      <c r="B78" s="2">
        <v>40085.845775350594</v>
      </c>
      <c r="C78" s="19">
        <f>Supuestos!$C$22</f>
        <v>0.2611</v>
      </c>
      <c r="D78" s="20">
        <f>Supuestos!$C$35</f>
        <v>0.59436596599236358</v>
      </c>
      <c r="E78" s="25">
        <v>0</v>
      </c>
      <c r="F78" s="2">
        <f t="shared" si="9"/>
        <v>10466.414331944039</v>
      </c>
      <c r="G78" s="38">
        <f t="shared" si="10"/>
        <v>6220.8804648822379</v>
      </c>
      <c r="H78" s="39">
        <f>$G78*Supuestos!H$22*Supuestos!$N$28</f>
        <v>3690.9958606651785</v>
      </c>
      <c r="I78" s="39">
        <f>$G78*Supuestos!H$22*Supuestos!N$29</f>
        <v>233.09074433713761</v>
      </c>
      <c r="J78" s="40">
        <f>$G78*Supuestos!I$21</f>
        <v>2296.7938598799224</v>
      </c>
      <c r="K78" s="45">
        <f>H78*Supuestos!$C$41</f>
        <v>56630025.469443955</v>
      </c>
      <c r="L78" s="38">
        <f>G78*(1-Supuestos!$L$20)</f>
        <v>3259.741363598293</v>
      </c>
      <c r="M78" s="39">
        <f>G78*(Supuestos!$L$20)</f>
        <v>2961.1391012839449</v>
      </c>
      <c r="N78" s="39">
        <f t="shared" si="17"/>
        <v>0</v>
      </c>
      <c r="O78" s="39">
        <f t="shared" si="18"/>
        <v>0</v>
      </c>
      <c r="P78" s="39">
        <f>(N78*Supuestos!$M$49)+(O78*Supuestos!$M$50)</f>
        <v>0</v>
      </c>
      <c r="Q78" s="51">
        <f>IF(A78&lt;65, P78*Supuestos!$F$47, 0)</f>
        <v>0</v>
      </c>
      <c r="R78" s="39">
        <v>500</v>
      </c>
      <c r="S78" s="39">
        <f t="shared" si="23"/>
        <v>491.85</v>
      </c>
      <c r="T78" s="39">
        <f t="shared" si="19"/>
        <v>292.33890037334402</v>
      </c>
      <c r="U78" s="39">
        <f>T78*Supuestos!$E$53</f>
        <v>99.497451625130992</v>
      </c>
      <c r="V78" s="18">
        <f t="shared" si="20"/>
        <v>0</v>
      </c>
      <c r="W78" s="26">
        <f>(Supuestos!$J$46/(Supuestos!$I$50-Supuestos!$I$49))*(1-POWER(((1+Supuestos!$I$49)/(1+Supuestos!$I$50)), '1) Diabetes +1 complicacion'!V78))</f>
        <v>0</v>
      </c>
      <c r="X78" s="48">
        <f t="shared" si="21"/>
        <v>0</v>
      </c>
      <c r="Y78" s="51">
        <f t="shared" si="22"/>
        <v>0</v>
      </c>
    </row>
    <row r="79" spans="1:25">
      <c r="A79" s="1">
        <v>93</v>
      </c>
      <c r="B79" s="2">
        <v>32464.95247959203</v>
      </c>
      <c r="C79" s="19">
        <f>Supuestos!$C$22</f>
        <v>0.2611</v>
      </c>
      <c r="D79" s="20">
        <f>Supuestos!$C$35</f>
        <v>0.59436596599236358</v>
      </c>
      <c r="E79" s="25">
        <v>0</v>
      </c>
      <c r="F79" s="2">
        <f t="shared" si="9"/>
        <v>8476.5990924214784</v>
      </c>
      <c r="G79" s="38">
        <f t="shared" si="10"/>
        <v>5038.2020078970845</v>
      </c>
      <c r="H79" s="39">
        <f>$G79*Supuestos!H$22*Supuestos!$N$28</f>
        <v>2989.2846939143287</v>
      </c>
      <c r="I79" s="39">
        <f>$G79*Supuestos!H$22*Supuestos!N$29</f>
        <v>188.77685606901039</v>
      </c>
      <c r="J79" s="40">
        <f>$G79*Supuestos!I$21</f>
        <v>1860.1404579137456</v>
      </c>
      <c r="K79" s="45">
        <f>H79*Supuestos!$C$41</f>
        <v>45863846.707560323</v>
      </c>
      <c r="L79" s="38">
        <f>G79*(1-Supuestos!$L$20)</f>
        <v>2640.0178521380726</v>
      </c>
      <c r="M79" s="39">
        <f>G79*(Supuestos!$L$20)</f>
        <v>2398.1841557590119</v>
      </c>
      <c r="N79" s="39">
        <f t="shared" si="17"/>
        <v>0</v>
      </c>
      <c r="O79" s="39">
        <f t="shared" si="18"/>
        <v>0</v>
      </c>
      <c r="P79" s="39">
        <f>(N79*Supuestos!$M$49)+(O79*Supuestos!$M$50)</f>
        <v>0</v>
      </c>
      <c r="Q79" s="51">
        <f>IF(A79&lt;65, P79*Supuestos!$F$47, 0)</f>
        <v>0</v>
      </c>
      <c r="R79" s="39">
        <v>313</v>
      </c>
      <c r="S79" s="39">
        <f t="shared" si="23"/>
        <v>307.8981</v>
      </c>
      <c r="T79" s="39">
        <f t="shared" si="19"/>
        <v>183.00415163371335</v>
      </c>
      <c r="U79" s="39">
        <f>T79*Supuestos!$E$53</f>
        <v>62.285404717332</v>
      </c>
      <c r="V79" s="18">
        <f t="shared" si="20"/>
        <v>0</v>
      </c>
      <c r="W79" s="26">
        <f>(Supuestos!$J$46/(Supuestos!$I$50-Supuestos!$I$49))*(1-POWER(((1+Supuestos!$I$49)/(1+Supuestos!$I$50)), '1) Diabetes +1 complicacion'!V79))</f>
        <v>0</v>
      </c>
      <c r="X79" s="48">
        <f t="shared" si="21"/>
        <v>0</v>
      </c>
      <c r="Y79" s="51">
        <f t="shared" si="22"/>
        <v>0</v>
      </c>
    </row>
    <row r="80" spans="1:25">
      <c r="A80" s="1">
        <v>94</v>
      </c>
      <c r="B80" s="2">
        <v>25933.340218137637</v>
      </c>
      <c r="C80" s="19">
        <f>Supuestos!$C$22</f>
        <v>0.2611</v>
      </c>
      <c r="D80" s="20">
        <f>Supuestos!$C$35</f>
        <v>0.59436596599236358</v>
      </c>
      <c r="E80" s="25">
        <v>0</v>
      </c>
      <c r="F80" s="2">
        <f t="shared" si="9"/>
        <v>6771.1951309557371</v>
      </c>
      <c r="G80" s="38">
        <f t="shared" si="10"/>
        <v>4024.5679349332954</v>
      </c>
      <c r="H80" s="39">
        <f>$G80*Supuestos!H$22*Supuestos!$N$28</f>
        <v>2387.8715678047988</v>
      </c>
      <c r="I80" s="39">
        <f>$G80*Supuestos!H$22*Supuestos!N$29</f>
        <v>150.79690742888059</v>
      </c>
      <c r="J80" s="40">
        <f>$G80*Supuestos!I$21</f>
        <v>1485.8994596996158</v>
      </c>
      <c r="K80" s="45">
        <f>H80*Supuestos!$C$41</f>
        <v>36636515.67416741</v>
      </c>
      <c r="L80" s="38">
        <f>G80*(1-Supuestos!$L$20)</f>
        <v>2108.8735979050471</v>
      </c>
      <c r="M80" s="39">
        <f>G80*(Supuestos!$L$20)</f>
        <v>1915.6943370282486</v>
      </c>
      <c r="N80" s="39">
        <f t="shared" si="17"/>
        <v>0</v>
      </c>
      <c r="O80" s="39">
        <f t="shared" si="18"/>
        <v>0</v>
      </c>
      <c r="P80" s="39">
        <f>(N80*Supuestos!$M$49)+(O80*Supuestos!$M$50)</f>
        <v>0</v>
      </c>
      <c r="Q80" s="51">
        <f>IF(A80&lt;65, P80*Supuestos!$F$47, 0)</f>
        <v>0</v>
      </c>
      <c r="R80" s="39">
        <v>281</v>
      </c>
      <c r="S80" s="39">
        <f t="shared" si="23"/>
        <v>276.41969999999998</v>
      </c>
      <c r="T80" s="39">
        <f t="shared" si="19"/>
        <v>164.29446200981934</v>
      </c>
      <c r="U80" s="39">
        <f>T80*Supuestos!$E$53</f>
        <v>55.917567813323615</v>
      </c>
      <c r="V80" s="18">
        <f t="shared" si="20"/>
        <v>0</v>
      </c>
      <c r="W80" s="26">
        <f>(Supuestos!$J$46/(Supuestos!$I$50-Supuestos!$I$49))*(1-POWER(((1+Supuestos!$I$49)/(1+Supuestos!$I$50)), '1) Diabetes +1 complicacion'!V80))</f>
        <v>0</v>
      </c>
      <c r="X80" s="48">
        <f t="shared" si="21"/>
        <v>0</v>
      </c>
      <c r="Y80" s="51">
        <f t="shared" si="22"/>
        <v>0</v>
      </c>
    </row>
    <row r="81" spans="1:25">
      <c r="A81" s="1">
        <v>95</v>
      </c>
      <c r="B81" s="2">
        <v>20408.564481760935</v>
      </c>
      <c r="C81" s="19">
        <f>Supuestos!$C$22</f>
        <v>0.2611</v>
      </c>
      <c r="D81" s="20">
        <f>Supuestos!$C$35</f>
        <v>0.59436596599236358</v>
      </c>
      <c r="E81" s="25">
        <v>0</v>
      </c>
      <c r="F81" s="2">
        <f>B81*C81</f>
        <v>5328.6761861877803</v>
      </c>
      <c r="G81" s="38">
        <f>F81*D81</f>
        <v>3167.1837688640039</v>
      </c>
      <c r="H81" s="39">
        <f>$G81*Supuestos!H$22*Supuestos!$N$28</f>
        <v>1879.165215733537</v>
      </c>
      <c r="I81" s="39">
        <f>$G81*Supuestos!H$22*Supuestos!N$29</f>
        <v>118.67150097232843</v>
      </c>
      <c r="J81" s="40">
        <f>$G81*Supuestos!I$21</f>
        <v>1169.3470521581387</v>
      </c>
      <c r="K81" s="45">
        <f>H81*Supuestos!$C$41</f>
        <v>28831561.466206905</v>
      </c>
      <c r="L81" s="38">
        <f>G81*(1-Supuestos!$L$20)</f>
        <v>1659.604294884738</v>
      </c>
      <c r="M81" s="39">
        <f>G81*(Supuestos!$L$20)</f>
        <v>1507.5794739792659</v>
      </c>
      <c r="N81" s="39">
        <f t="shared" si="17"/>
        <v>0</v>
      </c>
      <c r="O81" s="39">
        <f t="shared" si="18"/>
        <v>0</v>
      </c>
      <c r="P81" s="39">
        <f>(N81*Supuestos!$M$49)+(O81*Supuestos!$M$50)</f>
        <v>0</v>
      </c>
      <c r="Q81" s="51">
        <f>IF(A81&lt;65, P81*Supuestos!$F$47, 0)</f>
        <v>0</v>
      </c>
      <c r="R81" s="39">
        <v>182</v>
      </c>
      <c r="S81" s="39">
        <f t="shared" si="23"/>
        <v>179.0334</v>
      </c>
      <c r="T81" s="39">
        <f t="shared" si="19"/>
        <v>106.41135973589722</v>
      </c>
      <c r="U81" s="39">
        <f>T81*Supuestos!$E$53</f>
        <v>36.217072391547681</v>
      </c>
      <c r="V81" s="18">
        <f t="shared" si="20"/>
        <v>0</v>
      </c>
      <c r="W81" s="26">
        <f>(Supuestos!$J$46/(Supuestos!$I$50-Supuestos!$I$49))*(1-POWER(((1+Supuestos!$I$49)/(1+Supuestos!$I$50)), '1) Diabetes +1 complicacion'!V81))</f>
        <v>0</v>
      </c>
      <c r="X81" s="48">
        <f t="shared" si="21"/>
        <v>0</v>
      </c>
      <c r="Y81" s="51">
        <f t="shared" si="22"/>
        <v>0</v>
      </c>
    </row>
    <row r="82" spans="1:25">
      <c r="A82" s="1">
        <v>96</v>
      </c>
      <c r="B82" s="2">
        <v>15829.522180358081</v>
      </c>
      <c r="C82" s="19">
        <f>Supuestos!$C$22</f>
        <v>0.2611</v>
      </c>
      <c r="D82" s="20">
        <f>Supuestos!$C$35</f>
        <v>0.59436596599236358</v>
      </c>
      <c r="E82" s="25">
        <v>0</v>
      </c>
      <c r="F82" s="2">
        <f>B82*C82</f>
        <v>4133.0882412914953</v>
      </c>
      <c r="G82" s="38">
        <f>F82*D82</f>
        <v>2456.5669850668987</v>
      </c>
      <c r="H82" s="39">
        <f>$G82*Supuestos!H$22*Supuestos!$N$28</f>
        <v>1457.5394310361987</v>
      </c>
      <c r="I82" s="39">
        <f>$G82*Supuestos!H$22*Supuestos!N$29</f>
        <v>92.045335109026382</v>
      </c>
      <c r="J82" s="40">
        <f>$G82*Supuestos!I$21</f>
        <v>906.98221892167385</v>
      </c>
      <c r="K82" s="45">
        <f>H82*Supuestos!$C$41</f>
        <v>22362662.603318017</v>
      </c>
      <c r="L82" s="38">
        <f>G82*(1-Supuestos!$L$20)</f>
        <v>1287.241100175055</v>
      </c>
      <c r="M82" s="39">
        <f>G82*(Supuestos!$L$20)</f>
        <v>1169.3258848918438</v>
      </c>
      <c r="N82" s="39">
        <f t="shared" si="17"/>
        <v>0</v>
      </c>
      <c r="O82" s="39">
        <f t="shared" si="18"/>
        <v>0</v>
      </c>
      <c r="P82" s="39">
        <f>(N82*Supuestos!$M$49)+(O82*Supuestos!$M$50)</f>
        <v>0</v>
      </c>
      <c r="Q82" s="51">
        <f>IF(A82&lt;65, P82*Supuestos!$F$47, 0)</f>
        <v>0</v>
      </c>
      <c r="R82" s="39">
        <v>141</v>
      </c>
      <c r="S82" s="39">
        <f t="shared" si="23"/>
        <v>138.70170000000002</v>
      </c>
      <c r="T82" s="39">
        <f t="shared" si="19"/>
        <v>82.439569905283022</v>
      </c>
      <c r="U82" s="39">
        <f>T82*Supuestos!$E$53</f>
        <v>28.058281358286941</v>
      </c>
      <c r="V82" s="18">
        <f t="shared" si="20"/>
        <v>0</v>
      </c>
      <c r="W82" s="26">
        <f>(Supuestos!$J$46/(Supuestos!$I$50-Supuestos!$I$49))*(1-POWER(((1+Supuestos!$I$49)/(1+Supuestos!$I$50)), '1) Diabetes +1 complicacion'!V82))</f>
        <v>0</v>
      </c>
      <c r="X82" s="48">
        <f t="shared" si="21"/>
        <v>0</v>
      </c>
      <c r="Y82" s="51">
        <f t="shared" si="22"/>
        <v>0</v>
      </c>
    </row>
    <row r="83" spans="1:25">
      <c r="A83" s="1">
        <v>97</v>
      </c>
      <c r="B83" s="2">
        <v>12142.485785415363</v>
      </c>
      <c r="C83" s="19">
        <f>Supuestos!$C$22</f>
        <v>0.2611</v>
      </c>
      <c r="D83" s="20">
        <f>Supuestos!$C$35</f>
        <v>0.59436596599236358</v>
      </c>
      <c r="E83" s="25">
        <v>0</v>
      </c>
      <c r="F83" s="2">
        <f>B83*C83</f>
        <v>3170.4030385719516</v>
      </c>
      <c r="G83" s="38">
        <f>F83*D83</f>
        <v>1884.3796646059427</v>
      </c>
      <c r="H83" s="39">
        <f>$G83*Supuestos!H$22*Supuestos!$N$28</f>
        <v>1118.047128737722</v>
      </c>
      <c r="I83" s="39">
        <f>$G83*Supuestos!H$22*Supuestos!N$29</f>
        <v>70.605995584755149</v>
      </c>
      <c r="J83" s="40">
        <f>$G83*Supuestos!I$21</f>
        <v>695.72654028346562</v>
      </c>
      <c r="K83" s="45">
        <f>H83*Supuestos!$C$41</f>
        <v>17153917.199204192</v>
      </c>
      <c r="L83" s="38">
        <f>G83*(1-Supuestos!$L$20)</f>
        <v>987.41494425351402</v>
      </c>
      <c r="M83" s="39">
        <f>G83*(Supuestos!$L$20)</f>
        <v>896.96472035242869</v>
      </c>
      <c r="N83" s="39">
        <f t="shared" si="17"/>
        <v>0</v>
      </c>
      <c r="O83" s="39">
        <f t="shared" si="18"/>
        <v>0</v>
      </c>
      <c r="P83" s="39">
        <f>(N83*Supuestos!$M$49)+(O83*Supuestos!$M$50)</f>
        <v>0</v>
      </c>
      <c r="Q83" s="51">
        <f>IF(A83&lt;65, P83*Supuestos!$F$47, 0)</f>
        <v>0</v>
      </c>
      <c r="R83" s="39">
        <v>138</v>
      </c>
      <c r="S83" s="39">
        <f t="shared" si="23"/>
        <v>135.75059999999999</v>
      </c>
      <c r="T83" s="39">
        <f t="shared" si="19"/>
        <v>80.68553650304294</v>
      </c>
      <c r="U83" s="39">
        <f>T83*Supuestos!$E$53</f>
        <v>27.461296648536152</v>
      </c>
      <c r="V83" s="18">
        <f t="shared" si="20"/>
        <v>0</v>
      </c>
      <c r="W83" s="26">
        <f>(Supuestos!$J$46/(Supuestos!$I$50-Supuestos!$I$49))*(1-POWER(((1+Supuestos!$I$49)/(1+Supuestos!$I$50)), '1) Diabetes +1 complicacion'!V83))</f>
        <v>0</v>
      </c>
      <c r="X83" s="48">
        <f t="shared" si="21"/>
        <v>0</v>
      </c>
      <c r="Y83" s="51">
        <f t="shared" si="22"/>
        <v>0</v>
      </c>
    </row>
    <row r="84" spans="1:25">
      <c r="A84" s="1"/>
      <c r="B84" s="2"/>
      <c r="C84" s="1"/>
      <c r="D84" s="1"/>
      <c r="E84" s="1"/>
      <c r="F84" s="1"/>
      <c r="G84" s="41"/>
      <c r="H84" s="42"/>
      <c r="I84" s="42"/>
      <c r="J84" s="43"/>
      <c r="K84" s="46"/>
      <c r="L84" s="49"/>
      <c r="M84" s="50"/>
      <c r="N84" s="50"/>
      <c r="O84" s="50"/>
      <c r="P84" s="50"/>
      <c r="Q84" s="51"/>
      <c r="R84" s="42"/>
      <c r="S84" s="42"/>
      <c r="T84" s="42"/>
      <c r="U84" s="42"/>
      <c r="V84" s="1"/>
      <c r="W84" s="26"/>
      <c r="X84" s="48"/>
      <c r="Y84" s="51"/>
    </row>
    <row r="85" spans="1:25" s="61" customFormat="1" ht="15" thickBot="1">
      <c r="A85" s="4" t="s">
        <v>40</v>
      </c>
      <c r="B85" s="52">
        <f>SUM(B6:B83)</f>
        <v>72178268.106966197</v>
      </c>
      <c r="C85" s="53"/>
      <c r="D85" s="53"/>
      <c r="E85" s="56"/>
      <c r="F85" s="53">
        <f>SUM(F6:F83)</f>
        <v>10770535.191199163</v>
      </c>
      <c r="G85" s="62">
        <f t="shared" ref="G85:Y85" si="24">SUM(G6:G83)</f>
        <v>8599373.6418645065</v>
      </c>
      <c r="H85" s="63">
        <f t="shared" si="24"/>
        <v>4096638.4748157915</v>
      </c>
      <c r="I85" s="63">
        <f t="shared" si="24"/>
        <v>258707.55411870938</v>
      </c>
      <c r="J85" s="64">
        <f t="shared" si="24"/>
        <v>4244027.6129300063</v>
      </c>
      <c r="K85" s="55">
        <f t="shared" si="24"/>
        <v>62853698547.93428</v>
      </c>
      <c r="L85" s="62">
        <f t="shared" si="24"/>
        <v>4506071.7883370025</v>
      </c>
      <c r="M85" s="63">
        <f t="shared" si="24"/>
        <v>4093301.853527505</v>
      </c>
      <c r="N85" s="63">
        <f t="shared" si="24"/>
        <v>2422835.2489569723</v>
      </c>
      <c r="O85" s="63">
        <f t="shared" si="24"/>
        <v>2200896.1421822859</v>
      </c>
      <c r="P85" s="63">
        <f t="shared" si="24"/>
        <v>100407101.39742362</v>
      </c>
      <c r="Q85" s="83">
        <f t="shared" si="24"/>
        <v>25894991450.395554</v>
      </c>
      <c r="R85" s="63">
        <f t="shared" si="24"/>
        <v>84644</v>
      </c>
      <c r="S85" s="63">
        <f t="shared" si="24"/>
        <v>83264.302800000034</v>
      </c>
      <c r="T85" s="63">
        <f t="shared" si="24"/>
        <v>59082.662877675852</v>
      </c>
      <c r="U85" s="63">
        <f t="shared" si="24"/>
        <v>25985.722414301203</v>
      </c>
      <c r="V85" s="63">
        <f>SUM(V6:V83)</f>
        <v>1035</v>
      </c>
      <c r="W85" s="63">
        <f>SUM(W6:W83)</f>
        <v>53741386.70863805</v>
      </c>
      <c r="X85" s="75">
        <f t="shared" si="24"/>
        <v>53741386.70863805</v>
      </c>
      <c r="Y85" s="83">
        <f t="shared" si="24"/>
        <v>10013320555.486307</v>
      </c>
    </row>
  </sheetData>
  <mergeCells count="8">
    <mergeCell ref="A3:F3"/>
    <mergeCell ref="R4:Y4"/>
    <mergeCell ref="L4:Q4"/>
    <mergeCell ref="L3:Y3"/>
    <mergeCell ref="G3:J3"/>
    <mergeCell ref="K4:K5"/>
    <mergeCell ref="G4:G5"/>
    <mergeCell ref="H4:I4"/>
  </mergeCells>
  <pageMargins left="0.7" right="0.7" top="0.75" bottom="0.75" header="0.3" footer="0.3"/>
  <pageSetup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>
    <tabColor theme="4"/>
  </sheetPr>
  <dimension ref="A1:P30"/>
  <sheetViews>
    <sheetView zoomScale="85" zoomScaleNormal="85" zoomScalePageLayoutView="85" workbookViewId="0">
      <selection activeCell="E10" sqref="E10"/>
    </sheetView>
  </sheetViews>
  <sheetFormatPr baseColWidth="10" defaultColWidth="10.83203125" defaultRowHeight="14" x14ac:dyDescent="0"/>
  <cols>
    <col min="1" max="1" width="10.83203125" style="21"/>
    <col min="2" max="2" width="14.5" style="21" customWidth="1"/>
    <col min="3" max="7" width="27.33203125" style="21" customWidth="1"/>
    <col min="8" max="8" width="28.5" style="21" customWidth="1"/>
    <col min="9" max="13" width="35" style="21" customWidth="1"/>
    <col min="14" max="14" width="29.6640625" style="21" customWidth="1"/>
    <col min="15" max="15" width="28.33203125" style="21" customWidth="1"/>
    <col min="16" max="16" width="27.83203125" style="21" customWidth="1"/>
    <col min="17" max="16384" width="10.83203125" style="21"/>
  </cols>
  <sheetData>
    <row r="1" spans="1:8" ht="23">
      <c r="A1" s="408" t="s">
        <v>204</v>
      </c>
      <c r="B1" s="407"/>
      <c r="C1" s="407"/>
      <c r="D1" s="407"/>
      <c r="E1" s="407"/>
      <c r="F1" s="407"/>
    </row>
    <row r="2" spans="1:8" ht="15" thickBot="1"/>
    <row r="3" spans="1:8" ht="87.75" customHeight="1" thickBot="1">
      <c r="B3" s="410" t="s">
        <v>76</v>
      </c>
      <c r="C3" s="409" t="s">
        <v>74</v>
      </c>
      <c r="D3" s="409" t="s">
        <v>110</v>
      </c>
      <c r="E3" s="409" t="s">
        <v>75</v>
      </c>
      <c r="F3" s="409" t="s">
        <v>174</v>
      </c>
      <c r="G3" s="409" t="s">
        <v>175</v>
      </c>
      <c r="H3" s="409" t="s">
        <v>73</v>
      </c>
    </row>
    <row r="4" spans="1:8" ht="15.75" customHeight="1">
      <c r="B4" s="65" t="s">
        <v>159</v>
      </c>
      <c r="C4" s="66">
        <f>SUM('1) Diabetes +1 complicacion'!G6:G15)</f>
        <v>583701.79078517843</v>
      </c>
      <c r="D4" s="66">
        <f>SUM('1) Diabetes +1 complicacion'!T6:T15)</f>
        <v>355.84904733993881</v>
      </c>
      <c r="E4" s="67">
        <f>SUM('1) Diabetes +1 complicacion'!K6:K15)</f>
        <v>712572793.1994524</v>
      </c>
      <c r="F4" s="67">
        <f>SUM('1) Diabetes +1 complicacion'!Q6:Q15)</f>
        <v>2019718786.7646754</v>
      </c>
      <c r="G4" s="67">
        <f>SUM('1) Diabetes +1 complicacion'!Y6:Y15)</f>
        <v>431836949.22675359</v>
      </c>
      <c r="H4" s="67">
        <f t="shared" ref="H4:H17" si="0">SUM(E4:G4)</f>
        <v>3164128529.1908813</v>
      </c>
    </row>
    <row r="5" spans="1:8" ht="15.75" customHeight="1">
      <c r="B5" s="68" t="s">
        <v>65</v>
      </c>
      <c r="C5" s="66">
        <f>SUM('1) Diabetes +1 complicacion'!G16:G20)</f>
        <v>678267.83120995306</v>
      </c>
      <c r="D5" s="66">
        <f>SUM('1) Diabetes +1 complicacion'!T16:T20)</f>
        <v>411.80565429265647</v>
      </c>
      <c r="E5" s="67">
        <f>SUM('1) Diabetes +1 complicacion'!K16:K20)</f>
        <v>3239724071.5813298</v>
      </c>
      <c r="F5" s="67">
        <f>SUM('1) Diabetes +1 complicacion'!Q16:Q20)</f>
        <v>2734088039.9044862</v>
      </c>
      <c r="G5" s="67">
        <f>SUM('1) Diabetes +1 complicacion'!Y16:Y20)</f>
        <v>497920358.82197928</v>
      </c>
      <c r="H5" s="67">
        <f t="shared" si="0"/>
        <v>6471732470.3077955</v>
      </c>
    </row>
    <row r="6" spans="1:8">
      <c r="B6" s="68" t="s">
        <v>64</v>
      </c>
      <c r="C6" s="66">
        <f>SUM('1) Diabetes +1 complicacion'!G21:G25)</f>
        <v>638120.98026245949</v>
      </c>
      <c r="D6" s="66">
        <f>SUM('1) Diabetes +1 complicacion'!T21:T25)</f>
        <v>842.84639222530973</v>
      </c>
      <c r="E6" s="67">
        <f>SUM('1) Diabetes +1 complicacion'!K21:K25)</f>
        <v>3047963953.486444</v>
      </c>
      <c r="F6" s="67">
        <f>SUM('1) Diabetes +1 complicacion'!Q21:Q25)</f>
        <v>2572256651.2337871</v>
      </c>
      <c r="G6" s="67">
        <f>SUM('1) Diabetes +1 complicacion'!Y21:Y25)</f>
        <v>881618456.91057086</v>
      </c>
      <c r="H6" s="67">
        <f t="shared" si="0"/>
        <v>6501839061.6308022</v>
      </c>
    </row>
    <row r="7" spans="1:8">
      <c r="B7" s="68" t="s">
        <v>27</v>
      </c>
      <c r="C7" s="66">
        <f>SUM('1) Diabetes +1 complicacion'!G26:G30)</f>
        <v>1123871.5557280532</v>
      </c>
      <c r="D7" s="66">
        <f>SUM('1) Diabetes +1 complicacion'!T26:T30)</f>
        <v>1648.9712611378984</v>
      </c>
      <c r="E7" s="67">
        <f>SUM('1) Diabetes +1 complicacion'!K26:K30)</f>
        <v>9371867812.4994297</v>
      </c>
      <c r="F7" s="67">
        <f>SUM('1) Diabetes +1 complicacion'!Q26:Q30)</f>
        <v>4544805026.1553268</v>
      </c>
      <c r="G7" s="67">
        <f>SUM('1) Diabetes +1 complicacion'!Y26:Y30)</f>
        <v>1455665475.5838296</v>
      </c>
      <c r="H7" s="67">
        <f t="shared" si="0"/>
        <v>15372338314.238586</v>
      </c>
    </row>
    <row r="8" spans="1:8">
      <c r="B8" s="68" t="s">
        <v>28</v>
      </c>
      <c r="C8" s="66">
        <f>SUM('1) Diabetes +1 complicacion'!G31:G35)</f>
        <v>885206.06249175558</v>
      </c>
      <c r="D8" s="66">
        <f>SUM('1) Diabetes +1 complicacion'!T31:T35)</f>
        <v>2928.3699686779551</v>
      </c>
      <c r="E8" s="67">
        <f>SUM('1) Diabetes +1 complicacion'!K31:K35)</f>
        <v>7381656882.5977659</v>
      </c>
      <c r="F8" s="67">
        <f>SUM('1) Diabetes +1 complicacion'!Q31:Q35)</f>
        <v>3579669706.4634819</v>
      </c>
      <c r="G8" s="67">
        <f>SUM('1) Diabetes +1 complicacion'!Y31:Y35)</f>
        <v>2067701839.5336835</v>
      </c>
      <c r="H8" s="67">
        <f t="shared" si="0"/>
        <v>13029028428.594933</v>
      </c>
    </row>
    <row r="9" spans="1:8">
      <c r="B9" s="68" t="s">
        <v>25</v>
      </c>
      <c r="C9" s="66">
        <f>SUM('1) Diabetes +1 complicacion'!G36:G40)</f>
        <v>1385871.9923954026</v>
      </c>
      <c r="D9" s="66">
        <f>SUM('1) Diabetes +1 complicacion'!T36:T40)</f>
        <v>4870.6644064315624</v>
      </c>
      <c r="E9" s="67">
        <f>SUM('1) Diabetes +1 complicacion'!K36:K40)</f>
        <v>11180477226.126757</v>
      </c>
      <c r="F9" s="67">
        <f>SUM('1) Diabetes +1 complicacion'!Q36:Q40)</f>
        <v>4980268994.128006</v>
      </c>
      <c r="G9" s="67">
        <f>SUM('1) Diabetes +1 complicacion'!Y36:Y40)</f>
        <v>2252188733.7876301</v>
      </c>
      <c r="H9" s="67">
        <f t="shared" si="0"/>
        <v>18412934954.042393</v>
      </c>
    </row>
    <row r="10" spans="1:8">
      <c r="B10" s="68" t="s">
        <v>26</v>
      </c>
      <c r="C10" s="66">
        <f>SUM('1) Diabetes +1 complicacion'!G41:G45)</f>
        <v>1123409.3943125824</v>
      </c>
      <c r="D10" s="66">
        <f>SUM('1) Diabetes +1 complicacion'!T41:T45)</f>
        <v>6927.5437258474085</v>
      </c>
      <c r="E10" s="67">
        <f>SUM('1) Diabetes +1 complicacion'!K41:K45)</f>
        <v>9063068752.1283875</v>
      </c>
      <c r="F10" s="67">
        <f>SUM('1) Diabetes +1 complicacion'!Q41:Q45)</f>
        <v>4037083514.8610206</v>
      </c>
      <c r="G10" s="67">
        <f>SUM('1) Diabetes +1 complicacion'!Y41:Y45)</f>
        <v>2015359009.2578697</v>
      </c>
      <c r="H10" s="67">
        <f t="shared" si="0"/>
        <v>15115511276.247278</v>
      </c>
    </row>
    <row r="11" spans="1:8">
      <c r="B11" s="68" t="s">
        <v>66</v>
      </c>
      <c r="C11" s="66">
        <f>SUM('1) Diabetes +1 complicacion'!G46:G50)</f>
        <v>748697.02002755529</v>
      </c>
      <c r="D11" s="66">
        <f>SUM('1) Diabetes +1 complicacion'!T46:T50)</f>
        <v>7009.4705514261595</v>
      </c>
      <c r="E11" s="67">
        <f>SUM('1) Diabetes +1 complicacion'!K46:K50)</f>
        <v>6249120317.1433544</v>
      </c>
      <c r="F11" s="67">
        <f>SUM('1) Diabetes +1 complicacion'!Q46:Q50)</f>
        <v>1427100730.8847826</v>
      </c>
      <c r="G11" s="67">
        <f>SUM('1) Diabetes +1 complicacion'!Y46:Y50)</f>
        <v>411029732.36399144</v>
      </c>
      <c r="H11" s="67">
        <f t="shared" si="0"/>
        <v>8087250780.3921289</v>
      </c>
    </row>
    <row r="12" spans="1:8">
      <c r="B12" s="68" t="s">
        <v>67</v>
      </c>
      <c r="C12" s="66">
        <f>SUM('1) Diabetes +1 complicacion'!G51:G55)</f>
        <v>569193.47199865419</v>
      </c>
      <c r="D12" s="66">
        <f>SUM('1) Diabetes +1 complicacion'!T51:T55)</f>
        <v>7673.3719107201705</v>
      </c>
      <c r="E12" s="67">
        <f>SUM('1) Diabetes +1 complicacion'!K51:K55)</f>
        <v>4750865029.6501055</v>
      </c>
      <c r="F12" s="67">
        <f>SUM('1) Diabetes +1 complicacion'!Q51:Q55)</f>
        <v>0</v>
      </c>
      <c r="G12" s="67">
        <f>SUM('1) Diabetes +1 complicacion'!Y51:Y55)</f>
        <v>0</v>
      </c>
      <c r="H12" s="67">
        <f t="shared" si="0"/>
        <v>4750865029.6501055</v>
      </c>
    </row>
    <row r="13" spans="1:8">
      <c r="B13" s="68" t="s">
        <v>68</v>
      </c>
      <c r="C13" s="66">
        <f>SUM('1) Diabetes +1 complicacion'!G56:G60)</f>
        <v>358394.66220952023</v>
      </c>
      <c r="D13" s="66">
        <f>SUM('1) Diabetes +1 complicacion'!T56:T60)</f>
        <v>8059.6301478984269</v>
      </c>
      <c r="E13" s="67">
        <f>SUM('1) Diabetes +1 complicacion'!K56:K60)</f>
        <v>3262544420.1365309</v>
      </c>
      <c r="F13" s="67">
        <f>SUM('1) Diabetes +1 complicacion'!Q56:Q60)</f>
        <v>0</v>
      </c>
      <c r="G13" s="67">
        <f>SUM('1) Diabetes +1 complicacion'!Y56:Y60)</f>
        <v>0</v>
      </c>
      <c r="H13" s="67">
        <f t="shared" si="0"/>
        <v>3262544420.1365309</v>
      </c>
    </row>
    <row r="14" spans="1:8">
      <c r="B14" s="68" t="s">
        <v>69</v>
      </c>
      <c r="C14" s="66">
        <f>SUM('1) Diabetes +1 complicacion'!G61:G65)</f>
        <v>254874.6386795193</v>
      </c>
      <c r="D14" s="66">
        <f>SUM('1) Diabetes +1 complicacion'!T61:T65)</f>
        <v>7932.2580133686424</v>
      </c>
      <c r="E14" s="67">
        <f>SUM('1) Diabetes +1 complicacion'!K61:K65)</f>
        <v>2320179171.0057774</v>
      </c>
      <c r="F14" s="67">
        <f>SUM('1) Diabetes +1 complicacion'!Q61:Q65)</f>
        <v>0</v>
      </c>
      <c r="G14" s="67">
        <f>SUM('1) Diabetes +1 complicacion'!Y61:Y65)</f>
        <v>0</v>
      </c>
      <c r="H14" s="67">
        <f t="shared" si="0"/>
        <v>2320179171.0057774</v>
      </c>
    </row>
    <row r="15" spans="1:8">
      <c r="B15" s="68" t="s">
        <v>70</v>
      </c>
      <c r="C15" s="66">
        <f>SUM('1) Diabetes +1 complicacion'!G66:G70)</f>
        <v>136554.34029454994</v>
      </c>
      <c r="D15" s="66">
        <f>SUM('1) Diabetes +1 complicacion'!T66:T70)</f>
        <v>5294.842163562007</v>
      </c>
      <c r="E15" s="67">
        <f>SUM('1) Diabetes +1 complicacion'!K66:K70)</f>
        <v>1243083806.6247697</v>
      </c>
      <c r="F15" s="67">
        <f>SUM('1) Diabetes +1 complicacion'!Q66:Q70)</f>
        <v>0</v>
      </c>
      <c r="G15" s="67">
        <f>SUM('1) Diabetes +1 complicacion'!Y66:Y70)</f>
        <v>0</v>
      </c>
      <c r="H15" s="67">
        <f t="shared" si="0"/>
        <v>1243083806.6247697</v>
      </c>
    </row>
    <row r="16" spans="1:8">
      <c r="B16" s="68" t="s">
        <v>71</v>
      </c>
      <c r="C16" s="66">
        <f>SUM('1) Diabetes +1 complicacion'!G71:G75)</f>
        <v>73766.960903007071</v>
      </c>
      <c r="D16" s="66">
        <f>SUM('1) Diabetes +1 complicacion'!T71:T75)</f>
        <v>3438.4901461912723</v>
      </c>
      <c r="E16" s="67">
        <f>SUM('1) Diabetes +1 complicacion'!K71:K75)</f>
        <v>671516660.43463302</v>
      </c>
      <c r="F16" s="67">
        <f>SUM('1) Diabetes +1 complicacion'!Q71:Q75)</f>
        <v>0</v>
      </c>
      <c r="G16" s="67">
        <f>SUM('1) Diabetes +1 complicacion'!Y71:Y75)</f>
        <v>0</v>
      </c>
      <c r="H16" s="67">
        <f t="shared" si="0"/>
        <v>671516660.43463302</v>
      </c>
    </row>
    <row r="17" spans="1:16" ht="15" thickBot="1">
      <c r="B17" s="69" t="s">
        <v>72</v>
      </c>
      <c r="C17" s="70">
        <f>SUM('1) Diabetes +1 complicacion'!G76:G83)</f>
        <v>39442.940566315359</v>
      </c>
      <c r="D17" s="70">
        <f>SUM('1) Diabetes +1 complicacion'!T76:T83)</f>
        <v>1688.5494885564349</v>
      </c>
      <c r="E17" s="71">
        <f>SUM('1) Diabetes +1 complicacion'!K76:K83)</f>
        <v>359057651.31953651</v>
      </c>
      <c r="F17" s="71">
        <f>SUM('1) Diabetes +1 complicacion'!Q76:Q83)</f>
        <v>0</v>
      </c>
      <c r="G17" s="71">
        <f>SUM('1) Diabetes +1 complicacion'!Y76:Y83)</f>
        <v>0</v>
      </c>
      <c r="H17" s="71">
        <f t="shared" si="0"/>
        <v>359057651.31953651</v>
      </c>
    </row>
    <row r="18" spans="1:16" ht="15" thickBot="1">
      <c r="A18" s="22"/>
      <c r="B18" s="72" t="s">
        <v>5</v>
      </c>
      <c r="C18" s="73">
        <f t="shared" ref="C18:H18" si="1">SUM(C4:C17)</f>
        <v>8599373.6418645065</v>
      </c>
      <c r="D18" s="73">
        <f t="shared" si="1"/>
        <v>59082.662877675844</v>
      </c>
      <c r="E18" s="74">
        <f t="shared" si="1"/>
        <v>62853698547.934273</v>
      </c>
      <c r="F18" s="74">
        <f t="shared" si="1"/>
        <v>25894991450.395565</v>
      </c>
      <c r="G18" s="74">
        <f t="shared" si="1"/>
        <v>10013320555.486309</v>
      </c>
      <c r="H18" s="74">
        <f t="shared" si="1"/>
        <v>98762010553.816162</v>
      </c>
    </row>
    <row r="19" spans="1:16">
      <c r="B19" s="30"/>
      <c r="C19" s="31"/>
      <c r="D19" s="31"/>
      <c r="E19" s="31"/>
      <c r="F19" s="31"/>
      <c r="G19" s="31"/>
      <c r="H19" s="31"/>
      <c r="I19" s="32"/>
      <c r="J19" s="32"/>
      <c r="K19" s="32"/>
      <c r="L19" s="32"/>
      <c r="M19" s="32"/>
      <c r="N19" s="32"/>
      <c r="O19" s="33"/>
      <c r="P19" s="30"/>
    </row>
    <row r="20" spans="1:16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2" spans="1:16">
      <c r="E22" s="285"/>
    </row>
    <row r="23" spans="1:16">
      <c r="E23" s="285"/>
    </row>
    <row r="24" spans="1:16">
      <c r="E24" s="285"/>
    </row>
    <row r="25" spans="1:16">
      <c r="E25" s="285"/>
    </row>
    <row r="26" spans="1:16">
      <c r="E26" s="285"/>
    </row>
    <row r="27" spans="1:16">
      <c r="B27" s="21" t="s">
        <v>197</v>
      </c>
      <c r="E27" s="285"/>
    </row>
    <row r="28" spans="1:16">
      <c r="E28" s="285"/>
    </row>
    <row r="29" spans="1:16">
      <c r="E29" s="285"/>
    </row>
    <row r="30" spans="1:16">
      <c r="E30" s="285"/>
    </row>
  </sheetData>
  <pageMargins left="0.7" right="0.7" top="0.75" bottom="0.75" header="0.3" footer="0.3"/>
  <pageSetup orientation="portrait" horizontalDpi="360" verticalDpi="360"/>
  <ignoredErrors>
    <ignoredError sqref="C4:C18 D4:E18 F4:H18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>
    <tabColor theme="9"/>
  </sheetPr>
  <dimension ref="A1:V85"/>
  <sheetViews>
    <sheetView zoomScale="85" zoomScaleNormal="85" zoomScalePageLayoutView="85" workbookViewId="0">
      <pane xSplit="1" ySplit="5" topLeftCell="K6" activePane="bottomRight" state="frozen"/>
      <selection pane="topRight" activeCell="B1" sqref="B1"/>
      <selection pane="bottomLeft" activeCell="A6" sqref="A6"/>
      <selection pane="bottomRight" activeCell="R16" sqref="R16"/>
    </sheetView>
  </sheetViews>
  <sheetFormatPr baseColWidth="10" defaultRowHeight="14" x14ac:dyDescent="0"/>
  <cols>
    <col min="2" max="2" width="16.5" customWidth="1"/>
    <col min="3" max="4" width="16.5" style="17" customWidth="1"/>
    <col min="5" max="5" width="11" bestFit="1" customWidth="1"/>
    <col min="6" max="6" width="11.1640625" bestFit="1" customWidth="1"/>
    <col min="7" max="7" width="13.5" customWidth="1"/>
    <col min="8" max="8" width="13.6640625" customWidth="1"/>
    <col min="9" max="9" width="21.83203125" customWidth="1"/>
    <col min="10" max="10" width="17.6640625" bestFit="1" customWidth="1"/>
    <col min="11" max="11" width="17.6640625" style="17" customWidth="1"/>
    <col min="12" max="14" width="17.6640625" customWidth="1"/>
    <col min="15" max="15" width="19.1640625" customWidth="1"/>
    <col min="16" max="16" width="15.83203125" customWidth="1"/>
    <col min="17" max="17" width="16.5" customWidth="1"/>
    <col min="19" max="19" width="10.83203125" style="17"/>
    <col min="21" max="21" width="15.5" bestFit="1" customWidth="1"/>
    <col min="22" max="22" width="21.6640625" bestFit="1" customWidth="1"/>
  </cols>
  <sheetData>
    <row r="1" spans="1:22" ht="23">
      <c r="A1" s="7"/>
      <c r="B1" s="406" t="s">
        <v>208</v>
      </c>
      <c r="C1" s="405"/>
      <c r="D1" s="405"/>
      <c r="E1" s="404"/>
      <c r="F1" s="404"/>
      <c r="G1" s="404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17" customFormat="1" ht="19" thickBot="1">
      <c r="A2" s="7"/>
      <c r="B2" s="403" t="s">
        <v>177</v>
      </c>
      <c r="C2" s="405"/>
      <c r="D2" s="405"/>
      <c r="E2" s="404"/>
      <c r="F2" s="404"/>
      <c r="G2" s="40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5" thickBot="1">
      <c r="A3" s="492" t="s">
        <v>167</v>
      </c>
      <c r="B3" s="493"/>
      <c r="C3" s="493"/>
      <c r="D3" s="493"/>
      <c r="E3" s="493"/>
      <c r="F3" s="480" t="s">
        <v>168</v>
      </c>
      <c r="G3" s="481"/>
      <c r="H3" s="481"/>
      <c r="I3" s="482"/>
      <c r="J3" s="44" t="s">
        <v>169</v>
      </c>
      <c r="K3" s="86" t="s">
        <v>170</v>
      </c>
      <c r="L3" s="488" t="s">
        <v>171</v>
      </c>
      <c r="M3" s="489"/>
      <c r="N3" s="489"/>
      <c r="O3" s="489"/>
      <c r="P3" s="490"/>
      <c r="Q3" s="490"/>
      <c r="R3" s="490"/>
      <c r="S3" s="490"/>
      <c r="T3" s="490"/>
      <c r="U3" s="490"/>
      <c r="V3" s="491"/>
    </row>
    <row r="4" spans="1:22" ht="22.5" customHeight="1">
      <c r="A4" s="503" t="s">
        <v>4</v>
      </c>
      <c r="B4" s="503" t="s">
        <v>34</v>
      </c>
      <c r="C4" s="503" t="s">
        <v>140</v>
      </c>
      <c r="D4" s="494" t="s">
        <v>109</v>
      </c>
      <c r="E4" s="503" t="s">
        <v>35</v>
      </c>
      <c r="F4" s="505" t="s">
        <v>36</v>
      </c>
      <c r="G4" s="496" t="s">
        <v>77</v>
      </c>
      <c r="H4" s="497"/>
      <c r="I4" s="37" t="s">
        <v>178</v>
      </c>
      <c r="J4" s="483" t="s">
        <v>181</v>
      </c>
      <c r="K4" s="494" t="s">
        <v>182</v>
      </c>
      <c r="L4" s="498" t="s">
        <v>188</v>
      </c>
      <c r="M4" s="499"/>
      <c r="N4" s="499"/>
      <c r="O4" s="500"/>
      <c r="P4" s="501" t="s">
        <v>187</v>
      </c>
      <c r="Q4" s="435"/>
      <c r="R4" s="435"/>
      <c r="S4" s="435"/>
      <c r="T4" s="435"/>
      <c r="U4" s="435"/>
      <c r="V4" s="502"/>
    </row>
    <row r="5" spans="1:22" ht="60">
      <c r="A5" s="495"/>
      <c r="B5" s="495"/>
      <c r="C5" s="495"/>
      <c r="D5" s="504"/>
      <c r="E5" s="495"/>
      <c r="F5" s="506"/>
      <c r="G5" s="35" t="s">
        <v>184</v>
      </c>
      <c r="H5" s="35" t="s">
        <v>180</v>
      </c>
      <c r="I5" s="37" t="s">
        <v>185</v>
      </c>
      <c r="J5" s="484"/>
      <c r="K5" s="495"/>
      <c r="L5" s="283" t="s">
        <v>183</v>
      </c>
      <c r="M5" s="81" t="s">
        <v>102</v>
      </c>
      <c r="N5" s="81" t="s">
        <v>103</v>
      </c>
      <c r="O5" s="289" t="s">
        <v>186</v>
      </c>
      <c r="P5" s="288" t="s">
        <v>107</v>
      </c>
      <c r="Q5" s="82" t="s">
        <v>203</v>
      </c>
      <c r="R5" s="82" t="s">
        <v>110</v>
      </c>
      <c r="S5" s="274" t="s">
        <v>198</v>
      </c>
      <c r="T5" s="82" t="s">
        <v>111</v>
      </c>
      <c r="U5" s="82" t="s">
        <v>112</v>
      </c>
      <c r="V5" s="84" t="s">
        <v>113</v>
      </c>
    </row>
    <row r="6" spans="1:22" s="17" customFormat="1">
      <c r="A6" s="1">
        <v>20</v>
      </c>
      <c r="B6" s="2">
        <v>2152134.7544988794</v>
      </c>
      <c r="C6" s="19">
        <f>Supuestos!$R$14</f>
        <v>3.3099999999999997E-2</v>
      </c>
      <c r="D6" s="20">
        <f>Supuestos!$R$27</f>
        <v>0.88880957978673714</v>
      </c>
      <c r="E6" s="2">
        <f t="shared" ref="E6:E15" si="0">C6*B6</f>
        <v>71235.660373912906</v>
      </c>
      <c r="F6" s="38">
        <f t="shared" ref="F6:F15" si="1">E6*D6</f>
        <v>63314.937362768251</v>
      </c>
      <c r="G6" s="39">
        <f>$F6*Supuestos!W$14*Supuestos!$AC$28</f>
        <v>5037.8031490506191</v>
      </c>
      <c r="H6" s="39">
        <f>$F6*Supuestos!W$14*Supuestos!AC$29</f>
        <v>318.1432139630096</v>
      </c>
      <c r="I6" s="40">
        <f>$F6*Supuestos!X$14</f>
        <v>57958.990999754627</v>
      </c>
      <c r="J6" s="45">
        <f>G6*Supuestos!$R$41</f>
        <v>77293752.529261142</v>
      </c>
      <c r="K6" s="19">
        <f>Supuestos!$T$49</f>
        <v>0.61784097036661367</v>
      </c>
      <c r="L6" s="38">
        <f t="shared" ref="L6:L15" si="2">IF(A6&lt;65, F6*K6, 0)</f>
        <v>39118.562338914096</v>
      </c>
      <c r="M6" s="39">
        <f>L6*Supuestos!$AA$46*Supuestos!$AA$47</f>
        <v>85188493.205453232</v>
      </c>
      <c r="N6" s="39">
        <f>M6*Supuestos!$R$45</f>
        <v>2640843.2893690499</v>
      </c>
      <c r="O6" s="51">
        <f>N6*Supuestos!$U$46</f>
        <v>79750993.481062993</v>
      </c>
      <c r="P6" s="39">
        <v>23</v>
      </c>
      <c r="Q6" s="39">
        <f>P6*0.9837</f>
        <v>22.6251</v>
      </c>
      <c r="R6" s="39">
        <f t="shared" ref="R6:R37" si="3">Q6*D6</f>
        <v>20.109405623632906</v>
      </c>
      <c r="S6" s="39">
        <f>R6*Supuestos!$T$49</f>
        <v>12.424414684001192</v>
      </c>
      <c r="T6" s="39">
        <f t="shared" ref="T6:T37" si="4">IF(A6&lt;65,65-A6,0)</f>
        <v>45</v>
      </c>
      <c r="U6" s="48">
        <f>(Supuestos!$Y$46/(Supuestos!$X$50-Supuestos!$X$49))*(1-(POWER((1+Supuestos!$X$49)/(1+Supuestos!$X$50), '2) Diabetes sin complicaciones'!T6)))</f>
        <v>2182433.1387510798</v>
      </c>
      <c r="V6" s="51">
        <f>U6*S6</f>
        <v>27115454.335949726</v>
      </c>
    </row>
    <row r="7" spans="1:22" s="17" customFormat="1">
      <c r="A7" s="1">
        <v>21</v>
      </c>
      <c r="B7" s="2">
        <v>2118234.97559284</v>
      </c>
      <c r="C7" s="19">
        <f>Supuestos!$R$14</f>
        <v>3.3099999999999997E-2</v>
      </c>
      <c r="D7" s="20">
        <f>Supuestos!$R$27</f>
        <v>0.88880957978673714</v>
      </c>
      <c r="E7" s="2">
        <f t="shared" si="0"/>
        <v>70113.577692122999</v>
      </c>
      <c r="F7" s="38">
        <f t="shared" si="1"/>
        <v>62317.619525880589</v>
      </c>
      <c r="G7" s="39">
        <f>$F7*Supuestos!W$14*Supuestos!$AC$28</f>
        <v>4958.4491901184656</v>
      </c>
      <c r="H7" s="39">
        <f>$F7*Supuestos!W$14*Supuestos!AC$29</f>
        <v>313.13191781101091</v>
      </c>
      <c r="I7" s="40">
        <f>$F7*Supuestos!X$14</f>
        <v>57046.038417951117</v>
      </c>
      <c r="J7" s="45">
        <f>G7*Supuestos!$R$41</f>
        <v>76076244.603197202</v>
      </c>
      <c r="K7" s="19">
        <f>Supuestos!$T$49</f>
        <v>0.61784097036661367</v>
      </c>
      <c r="L7" s="38">
        <f t="shared" si="2"/>
        <v>38502.378518807498</v>
      </c>
      <c r="M7" s="39">
        <f>L7*Supuestos!$AA$46*Supuestos!$AA$47</f>
        <v>83846629.700407103</v>
      </c>
      <c r="N7" s="39">
        <f>M7*Supuestos!$R$45</f>
        <v>2599245.5207126201</v>
      </c>
      <c r="O7" s="51">
        <f>N7*Supuestos!$U$46</f>
        <v>78494779.835103586</v>
      </c>
      <c r="P7" s="39">
        <v>21</v>
      </c>
      <c r="Q7" s="39">
        <f t="shared" ref="Q7:Q70" si="5">P7*0.9837</f>
        <v>20.657700000000002</v>
      </c>
      <c r="R7" s="39">
        <f t="shared" si="3"/>
        <v>18.360761656360481</v>
      </c>
      <c r="S7" s="39">
        <f>R7*Supuestos!$T$49</f>
        <v>11.344030798435872</v>
      </c>
      <c r="T7" s="39">
        <f t="shared" si="4"/>
        <v>44</v>
      </c>
      <c r="U7" s="48">
        <f>(Supuestos!$Y$46/(Supuestos!$X$50-Supuestos!$X$49))*(1-(POWER((1+Supuestos!$X$49)/(1+Supuestos!$X$50), '2) Diabetes sin complicaciones'!T7)))</f>
        <v>2143528.606117595</v>
      </c>
      <c r="V7" s="51">
        <f t="shared" ref="V7:V70" si="6">U7*S7</f>
        <v>24316254.525126312</v>
      </c>
    </row>
    <row r="8" spans="1:22" s="17" customFormat="1" ht="15.75" customHeight="1">
      <c r="A8" s="1">
        <v>22</v>
      </c>
      <c r="B8" s="2">
        <v>2076536.6545588963</v>
      </c>
      <c r="C8" s="19">
        <f>Supuestos!$R$14</f>
        <v>3.3099999999999997E-2</v>
      </c>
      <c r="D8" s="20">
        <f>Supuestos!$R$27</f>
        <v>0.88880957978673714</v>
      </c>
      <c r="E8" s="2">
        <f t="shared" si="0"/>
        <v>68733.363265899461</v>
      </c>
      <c r="F8" s="38">
        <f t="shared" si="1"/>
        <v>61090.871721693256</v>
      </c>
      <c r="G8" s="39">
        <f>$F8*Supuestos!W$14*Supuestos!$AC$28</f>
        <v>4860.840091721725</v>
      </c>
      <c r="H8" s="39">
        <f>$F8*Supuestos!W$14*Supuestos!AC$29</f>
        <v>306.96778805897355</v>
      </c>
      <c r="I8" s="40">
        <f>$F8*Supuestos!X$14</f>
        <v>55923.063841912561</v>
      </c>
      <c r="J8" s="45">
        <f>G8*Supuestos!$R$41</f>
        <v>74578652.642402992</v>
      </c>
      <c r="K8" s="19">
        <f>Supuestos!$T$49</f>
        <v>0.61784097036661367</v>
      </c>
      <c r="L8" s="38">
        <f t="shared" si="2"/>
        <v>37744.44346507328</v>
      </c>
      <c r="M8" s="39">
        <f>L8*Supuestos!$AA$46*Supuestos!$AA$47</f>
        <v>82196074.533890083</v>
      </c>
      <c r="N8" s="39">
        <f>M8*Supuestos!$R$45</f>
        <v>2548078.3105505924</v>
      </c>
      <c r="O8" s="51">
        <f>N8*Supuestos!$U$46</f>
        <v>76949578.020023152</v>
      </c>
      <c r="P8" s="39">
        <v>25</v>
      </c>
      <c r="Q8" s="39">
        <f t="shared" si="5"/>
        <v>24.592500000000001</v>
      </c>
      <c r="R8" s="39">
        <f t="shared" si="3"/>
        <v>21.858049590905335</v>
      </c>
      <c r="S8" s="39">
        <f>R8*Supuestos!$T$49</f>
        <v>13.504798569566516</v>
      </c>
      <c r="T8" s="39">
        <f t="shared" si="4"/>
        <v>43</v>
      </c>
      <c r="U8" s="48">
        <f>(Supuestos!$Y$46/(Supuestos!$X$50-Supuestos!$X$49))*(1-(POWER((1+Supuestos!$X$49)/(1+Supuestos!$X$50), '2) Diabetes sin complicaciones'!T8)))</f>
        <v>2104246.3595750476</v>
      </c>
      <c r="V8" s="51">
        <f t="shared" si="6"/>
        <v>28417423.226804651</v>
      </c>
    </row>
    <row r="9" spans="1:22" s="17" customFormat="1">
      <c r="A9" s="1">
        <v>23</v>
      </c>
      <c r="B9" s="2">
        <v>2028902.5642984756</v>
      </c>
      <c r="C9" s="19">
        <f>Supuestos!$R$14</f>
        <v>3.3099999999999997E-2</v>
      </c>
      <c r="D9" s="20">
        <f>Supuestos!$R$27</f>
        <v>0.88880957978673714</v>
      </c>
      <c r="E9" s="2">
        <f t="shared" si="0"/>
        <v>67156.674878279533</v>
      </c>
      <c r="F9" s="38">
        <f t="shared" si="1"/>
        <v>59689.495978438157</v>
      </c>
      <c r="G9" s="39">
        <f>$F9*Supuestos!W$14*Supuestos!$AC$28</f>
        <v>4749.3363072052271</v>
      </c>
      <c r="H9" s="39">
        <f>$F9*Supuestos!W$14*Supuestos!AC$29</f>
        <v>299.92619248138476</v>
      </c>
      <c r="I9" s="40">
        <f>$F9*Supuestos!X$14</f>
        <v>54640.23347875155</v>
      </c>
      <c r="J9" s="45">
        <f>G9*Supuestos!$R$41</f>
        <v>72867877.99093245</v>
      </c>
      <c r="K9" s="19">
        <f>Supuestos!$T$49</f>
        <v>0.61784097036661367</v>
      </c>
      <c r="L9" s="38">
        <f t="shared" si="2"/>
        <v>36878.616116012316</v>
      </c>
      <c r="M9" s="39">
        <f>L9*Supuestos!$AA$46*Supuestos!$AA$47</f>
        <v>80310562.315840021</v>
      </c>
      <c r="N9" s="39">
        <f>M9*Supuestos!$R$45</f>
        <v>2489627.4317910406</v>
      </c>
      <c r="O9" s="51">
        <f>N9*Supuestos!$U$46</f>
        <v>75184416.236406237</v>
      </c>
      <c r="P9" s="39">
        <v>33</v>
      </c>
      <c r="Q9" s="39">
        <f t="shared" si="5"/>
        <v>32.4621</v>
      </c>
      <c r="R9" s="39">
        <f t="shared" si="3"/>
        <v>28.852625459995039</v>
      </c>
      <c r="S9" s="39">
        <f>R9*Supuestos!$T$49</f>
        <v>17.826334111827798</v>
      </c>
      <c r="T9" s="39">
        <f t="shared" si="4"/>
        <v>42</v>
      </c>
      <c r="U9" s="48">
        <f>(Supuestos!$Y$46/(Supuestos!$X$50-Supuestos!$X$49))*(1-(POWER((1+Supuestos!$X$49)/(1+Supuestos!$X$50), '2) Diabetes sin complicaciones'!T9)))</f>
        <v>2064582.7319981062</v>
      </c>
      <c r="V9" s="51">
        <f t="shared" si="6"/>
        <v>36803941.582108468</v>
      </c>
    </row>
    <row r="10" spans="1:22" s="17" customFormat="1">
      <c r="A10" s="1">
        <v>24</v>
      </c>
      <c r="B10" s="2">
        <v>1982333.2977815126</v>
      </c>
      <c r="C10" s="19">
        <f>Supuestos!$R$14</f>
        <v>3.3099999999999997E-2</v>
      </c>
      <c r="D10" s="20">
        <f>Supuestos!$R$27</f>
        <v>0.88880957978673714</v>
      </c>
      <c r="E10" s="2">
        <f t="shared" si="0"/>
        <v>65615.232156568061</v>
      </c>
      <c r="F10" s="38">
        <f t="shared" si="1"/>
        <v>58319.446920688461</v>
      </c>
      <c r="G10" s="39">
        <f>$F10*Supuestos!W$14*Supuestos!$AC$28</f>
        <v>4640.3251047153708</v>
      </c>
      <c r="H10" s="39">
        <f>$F10*Supuestos!W$14*Supuestos!AC$29</f>
        <v>293.04200640026903</v>
      </c>
      <c r="I10" s="40">
        <f>$F10*Supuestos!X$14</f>
        <v>53386.079809572824</v>
      </c>
      <c r="J10" s="45">
        <f>G10*Supuestos!$R$41</f>
        <v>71195346.401492313</v>
      </c>
      <c r="K10" s="19">
        <f>Supuestos!$T$49</f>
        <v>0.61784097036661367</v>
      </c>
      <c r="L10" s="38">
        <f t="shared" si="2"/>
        <v>36032.143676722379</v>
      </c>
      <c r="M10" s="39">
        <f>L10*Supuestos!$AA$46*Supuestos!$AA$47</f>
        <v>78467199.284798339</v>
      </c>
      <c r="N10" s="39">
        <f>M10*Supuestos!$R$45</f>
        <v>2432483.1778287487</v>
      </c>
      <c r="O10" s="51">
        <f>N10*Supuestos!$U$46</f>
        <v>73458713.297662094</v>
      </c>
      <c r="P10" s="39">
        <v>39</v>
      </c>
      <c r="Q10" s="39">
        <f t="shared" si="5"/>
        <v>38.3643</v>
      </c>
      <c r="R10" s="39">
        <f t="shared" si="3"/>
        <v>34.098557361812318</v>
      </c>
      <c r="S10" s="39">
        <f>R10*Supuestos!$T$49</f>
        <v>21.06748576852376</v>
      </c>
      <c r="T10" s="39">
        <f t="shared" si="4"/>
        <v>41</v>
      </c>
      <c r="U10" s="48">
        <f>(Supuestos!$Y$46/(Supuestos!$X$50-Supuestos!$X$49))*(1-(POWER((1+Supuestos!$X$49)/(1+Supuestos!$X$50), '2) Diabetes sin complicaciones'!T10)))</f>
        <v>2024534.0206582828</v>
      </c>
      <c r="V10" s="51">
        <f t="shared" si="6"/>
        <v>42651841.668110557</v>
      </c>
    </row>
    <row r="11" spans="1:22" s="17" customFormat="1">
      <c r="A11" s="1">
        <v>25</v>
      </c>
      <c r="B11" s="2">
        <v>1948961.5832396103</v>
      </c>
      <c r="C11" s="19">
        <f>Supuestos!$R$14</f>
        <v>3.3099999999999997E-2</v>
      </c>
      <c r="D11" s="20">
        <f>Supuestos!$R$27</f>
        <v>0.88880957978673714</v>
      </c>
      <c r="E11" s="2">
        <f t="shared" si="0"/>
        <v>64510.628405231095</v>
      </c>
      <c r="F11" s="38">
        <f t="shared" si="1"/>
        <v>57337.6645246318</v>
      </c>
      <c r="G11" s="39">
        <f>$F11*Supuestos!W$14*Supuestos!$AC$28</f>
        <v>4562.2072599768062</v>
      </c>
      <c r="H11" s="39">
        <f>$F11*Supuestos!W$14*Supuestos!AC$29</f>
        <v>288.10877231833121</v>
      </c>
      <c r="I11" s="40">
        <f>$F11*Supuestos!X$14</f>
        <v>52487.348492336663</v>
      </c>
      <c r="J11" s="45">
        <f>G11*Supuestos!$R$41</f>
        <v>69996803.866046146</v>
      </c>
      <c r="K11" s="19">
        <f>Supuestos!$T$49</f>
        <v>0.61784097036661367</v>
      </c>
      <c r="L11" s="38">
        <f t="shared" si="2"/>
        <v>35425.558288453874</v>
      </c>
      <c r="M11" s="39">
        <f>L11*Supuestos!$AA$46*Supuestos!$AA$47</f>
        <v>77146238.284766003</v>
      </c>
      <c r="N11" s="39">
        <f>M11*Supuestos!$R$45</f>
        <v>2391533.3868277459</v>
      </c>
      <c r="O11" s="51">
        <f>N11*Supuestos!$U$46</f>
        <v>72222067.969891757</v>
      </c>
      <c r="P11" s="39">
        <v>48</v>
      </c>
      <c r="Q11" s="39">
        <f t="shared" si="5"/>
        <v>47.217600000000004</v>
      </c>
      <c r="R11" s="39">
        <f t="shared" si="3"/>
        <v>41.967455214538241</v>
      </c>
      <c r="S11" s="39">
        <f>R11*Supuestos!$T$49</f>
        <v>25.929213253567706</v>
      </c>
      <c r="T11" s="39">
        <f t="shared" si="4"/>
        <v>40</v>
      </c>
      <c r="U11" s="48">
        <f>(Supuestos!$Y$46/(Supuestos!$X$50-Supuestos!$X$49))*(1-(POWER((1+Supuestos!$X$49)/(1+Supuestos!$X$50), '2) Diabetes sin complicaciones'!T11)))</f>
        <v>1984096.4868782656</v>
      </c>
      <c r="V11" s="51">
        <f t="shared" si="6"/>
        <v>51446060.923921049</v>
      </c>
    </row>
    <row r="12" spans="1:22" s="17" customFormat="1">
      <c r="A12" s="1">
        <v>26</v>
      </c>
      <c r="B12" s="2">
        <v>1925194.5710131277</v>
      </c>
      <c r="C12" s="19">
        <f>Supuestos!$R$14</f>
        <v>3.3099999999999997E-2</v>
      </c>
      <c r="D12" s="20">
        <f>Supuestos!$R$27</f>
        <v>0.88880957978673714</v>
      </c>
      <c r="E12" s="2">
        <f t="shared" si="0"/>
        <v>63723.940300534523</v>
      </c>
      <c r="F12" s="38">
        <f t="shared" si="1"/>
        <v>56638.448600873213</v>
      </c>
      <c r="G12" s="39">
        <f>$F12*Supuestos!W$14*Supuestos!$AC$28</f>
        <v>4506.5724867416247</v>
      </c>
      <c r="H12" s="39">
        <f>$F12*Supuestos!W$14*Supuestos!AC$29</f>
        <v>284.59537073405539</v>
      </c>
      <c r="I12" s="40">
        <f>$F12*Supuestos!X$14</f>
        <v>51847.280743397532</v>
      </c>
      <c r="J12" s="45">
        <f>G12*Supuestos!$R$41</f>
        <v>69143213.468161687</v>
      </c>
      <c r="K12" s="19">
        <f>Supuestos!$T$49</f>
        <v>0.61784097036661367</v>
      </c>
      <c r="L12" s="38">
        <f t="shared" si="2"/>
        <v>34993.55404362308</v>
      </c>
      <c r="M12" s="39">
        <f>L12*Supuestos!$AA$46*Supuestos!$AA$47</f>
        <v>76205462.640797988</v>
      </c>
      <c r="N12" s="39">
        <f>M12*Supuestos!$R$45</f>
        <v>2362369.3418647377</v>
      </c>
      <c r="O12" s="51">
        <f>N12*Supuestos!$U$46</f>
        <v>71341341.131957352</v>
      </c>
      <c r="P12" s="39">
        <v>49</v>
      </c>
      <c r="Q12" s="39">
        <f t="shared" si="5"/>
        <v>48.201300000000003</v>
      </c>
      <c r="R12" s="39">
        <f t="shared" si="3"/>
        <v>42.841777198174455</v>
      </c>
      <c r="S12" s="39">
        <f>R12*Supuestos!$T$49</f>
        <v>26.469405196350369</v>
      </c>
      <c r="T12" s="39">
        <f t="shared" si="4"/>
        <v>39</v>
      </c>
      <c r="U12" s="48">
        <f>(Supuestos!$Y$46/(Supuestos!$X$50-Supuestos!$X$49))*(1-(POWER((1+Supuestos!$X$49)/(1+Supuestos!$X$50), '2) Diabetes sin complicaciones'!T12)))</f>
        <v>1943266.3556829093</v>
      </c>
      <c r="V12" s="51">
        <f t="shared" si="6"/>
        <v>51437104.573006041</v>
      </c>
    </row>
    <row r="13" spans="1:22" s="17" customFormat="1">
      <c r="A13" s="1">
        <v>27</v>
      </c>
      <c r="B13" s="2">
        <v>1897694.981320342</v>
      </c>
      <c r="C13" s="19">
        <f>Supuestos!$R$14</f>
        <v>3.3099999999999997E-2</v>
      </c>
      <c r="D13" s="20">
        <f>Supuestos!$R$27</f>
        <v>0.88880957978673714</v>
      </c>
      <c r="E13" s="2">
        <f t="shared" si="0"/>
        <v>62813.703881703317</v>
      </c>
      <c r="F13" s="38">
        <f t="shared" si="1"/>
        <v>55829.421751945265</v>
      </c>
      <c r="G13" s="39">
        <f>$F13*Supuestos!W$14*Supuestos!$AC$28</f>
        <v>4442.2003468176199</v>
      </c>
      <c r="H13" s="39">
        <f>$F13*Supuestos!W$14*Supuestos!AC$29</f>
        <v>280.53019413243322</v>
      </c>
      <c r="I13" s="40">
        <f>$F13*Supuestos!X$14</f>
        <v>51106.691210995217</v>
      </c>
      <c r="J13" s="45">
        <f>G13*Supuestos!$R$41</f>
        <v>68155567.840522856</v>
      </c>
      <c r="K13" s="19">
        <f>Supuestos!$T$49</f>
        <v>0.61784097036661367</v>
      </c>
      <c r="L13" s="38">
        <f t="shared" si="2"/>
        <v>34493.704110228791</v>
      </c>
      <c r="M13" s="39">
        <f>L13*Supuestos!$AA$46*Supuestos!$AA$47</f>
        <v>75116939.440845236</v>
      </c>
      <c r="N13" s="39">
        <f>M13*Supuestos!$R$45</f>
        <v>2328625.1226662025</v>
      </c>
      <c r="O13" s="51">
        <f>N13*Supuestos!$U$46</f>
        <v>70322297.322671384</v>
      </c>
      <c r="P13" s="39">
        <v>51</v>
      </c>
      <c r="Q13" s="39">
        <f t="shared" si="5"/>
        <v>50.168700000000001</v>
      </c>
      <c r="R13" s="39">
        <f t="shared" si="3"/>
        <v>44.590421165446884</v>
      </c>
      <c r="S13" s="39">
        <f>R13*Supuestos!$T$49</f>
        <v>27.549789081915691</v>
      </c>
      <c r="T13" s="39">
        <f t="shared" si="4"/>
        <v>38</v>
      </c>
      <c r="U13" s="48">
        <f>(Supuestos!$Y$46/(Supuestos!$X$50-Supuestos!$X$49))*(1-(POWER((1+Supuestos!$X$49)/(1+Supuestos!$X$50), '2) Diabetes sin complicaciones'!T13)))</f>
        <v>1902039.8154468217</v>
      </c>
      <c r="V13" s="51">
        <f t="shared" si="6"/>
        <v>52400795.740965784</v>
      </c>
    </row>
    <row r="14" spans="1:22" s="17" customFormat="1">
      <c r="A14" s="1">
        <v>28</v>
      </c>
      <c r="B14" s="2">
        <v>1867543.9049389074</v>
      </c>
      <c r="C14" s="19">
        <f>Supuestos!$R$14</f>
        <v>3.3099999999999997E-2</v>
      </c>
      <c r="D14" s="20">
        <f>Supuestos!$R$27</f>
        <v>0.88880957978673714</v>
      </c>
      <c r="E14" s="2">
        <f t="shared" si="0"/>
        <v>61815.703253477826</v>
      </c>
      <c r="F14" s="38">
        <f t="shared" si="1"/>
        <v>54942.389232945265</v>
      </c>
      <c r="G14" s="39">
        <f>$F14*Supuestos!W$14*Supuestos!$AC$28</f>
        <v>4371.6215007559904</v>
      </c>
      <c r="H14" s="39">
        <f>$F14*Supuestos!W$14*Supuestos!AC$29</f>
        <v>276.07305671369966</v>
      </c>
      <c r="I14" s="40">
        <f>$F14*Supuestos!X$14</f>
        <v>50294.694675475577</v>
      </c>
      <c r="J14" s="45">
        <f>G14*Supuestos!$R$41</f>
        <v>67072694.274429567</v>
      </c>
      <c r="K14" s="19">
        <f>Supuestos!$T$49</f>
        <v>0.61784097036661367</v>
      </c>
      <c r="L14" s="38">
        <f t="shared" si="2"/>
        <v>33945.659077943092</v>
      </c>
      <c r="M14" s="39">
        <f>L14*Supuestos!$AA$46*Supuestos!$AA$47</f>
        <v>73923461.774036676</v>
      </c>
      <c r="N14" s="39">
        <f>M14*Supuestos!$R$45</f>
        <v>2291627.314995137</v>
      </c>
      <c r="O14" s="51">
        <f>N14*Supuestos!$U$46</f>
        <v>69204998.189373046</v>
      </c>
      <c r="P14" s="39">
        <v>59</v>
      </c>
      <c r="Q14" s="39">
        <f t="shared" si="5"/>
        <v>58.0383</v>
      </c>
      <c r="R14" s="39">
        <f t="shared" si="3"/>
        <v>51.584997034536585</v>
      </c>
      <c r="S14" s="39">
        <f>R14*Supuestos!$T$49</f>
        <v>31.871324624176971</v>
      </c>
      <c r="T14" s="39">
        <f t="shared" si="4"/>
        <v>37</v>
      </c>
      <c r="U14" s="48">
        <f>(Supuestos!$Y$46/(Supuestos!$X$50-Supuestos!$X$49))*(1-(POWER((1+Supuestos!$X$49)/(1+Supuestos!$X$50), '2) Diabetes sin complicaciones'!T14)))</f>
        <v>1860413.017538538</v>
      </c>
      <c r="V14" s="51">
        <f t="shared" si="6"/>
        <v>59293827.217015386</v>
      </c>
    </row>
    <row r="15" spans="1:22" s="17" customFormat="1">
      <c r="A15" s="1">
        <v>29</v>
      </c>
      <c r="B15" s="2">
        <v>1843040.0320475593</v>
      </c>
      <c r="C15" s="19">
        <f>Supuestos!$R$14</f>
        <v>3.3099999999999997E-2</v>
      </c>
      <c r="D15" s="20">
        <f>Supuestos!$R$27</f>
        <v>0.88880957978673714</v>
      </c>
      <c r="E15" s="2">
        <f t="shared" si="0"/>
        <v>61004.625060774204</v>
      </c>
      <c r="F15" s="38">
        <f t="shared" si="1"/>
        <v>54221.495165314176</v>
      </c>
      <c r="G15" s="39">
        <f>$F15*Supuestos!W$14*Supuestos!$AC$28</f>
        <v>4314.2618545916812</v>
      </c>
      <c r="H15" s="39">
        <f>$F15*Supuestos!W$14*Supuestos!AC$29</f>
        <v>272.45072736843065</v>
      </c>
      <c r="I15" s="40">
        <f>$F15*Supuestos!X$14</f>
        <v>49634.78258335407</v>
      </c>
      <c r="J15" s="45">
        <f>G15*Supuestos!$R$41</f>
        <v>66192639.583006062</v>
      </c>
      <c r="K15" s="19">
        <f>Supuestos!$T$49</f>
        <v>0.61784097036661367</v>
      </c>
      <c r="L15" s="38">
        <f t="shared" si="2"/>
        <v>33500.261187666365</v>
      </c>
      <c r="M15" s="39">
        <f>L15*Supuestos!$AA$46*Supuestos!$AA$47</f>
        <v>72953518.788381055</v>
      </c>
      <c r="N15" s="39">
        <f>M15*Supuestos!$R$45</f>
        <v>2261559.0824398128</v>
      </c>
      <c r="O15" s="51">
        <f>N15*Supuestos!$U$46</f>
        <v>68296965.733164832</v>
      </c>
      <c r="P15" s="39">
        <v>59</v>
      </c>
      <c r="Q15" s="39">
        <f t="shared" si="5"/>
        <v>58.0383</v>
      </c>
      <c r="R15" s="39">
        <f t="shared" si="3"/>
        <v>51.584997034536585</v>
      </c>
      <c r="S15" s="39">
        <f>R15*Supuestos!$T$49</f>
        <v>31.871324624176971</v>
      </c>
      <c r="T15" s="39">
        <f t="shared" si="4"/>
        <v>36</v>
      </c>
      <c r="U15" s="48">
        <f>(Supuestos!$Y$46/(Supuestos!$X$50-Supuestos!$X$49))*(1-(POWER((1+Supuestos!$X$49)/(1+Supuestos!$X$50), '2) Diabetes sin complicaciones'!T15)))</f>
        <v>1818382.0759612429</v>
      </c>
      <c r="V15" s="51">
        <f t="shared" si="6"/>
        <v>57954245.4337456</v>
      </c>
    </row>
    <row r="16" spans="1:22">
      <c r="A16" s="1">
        <v>30</v>
      </c>
      <c r="B16" s="2">
        <v>1825438.9788710575</v>
      </c>
      <c r="C16" s="19">
        <f>Supuestos!$R$15</f>
        <v>8.4900000000000003E-2</v>
      </c>
      <c r="D16" s="20">
        <f>Supuestos!$R$28</f>
        <v>0.88880957978673714</v>
      </c>
      <c r="E16" s="2">
        <f>C16*B16</f>
        <v>154979.7693061528</v>
      </c>
      <c r="F16" s="38">
        <f>E16*D16</f>
        <v>137747.50363244713</v>
      </c>
      <c r="G16" s="39">
        <f>$F16*Supuestos!W$15*Supuestos!$AC$28</f>
        <v>42883.215357581874</v>
      </c>
      <c r="H16" s="39">
        <f>$F16*Supuestos!W$15*Supuestos!AC$29</f>
        <v>2708.1256562198209</v>
      </c>
      <c r="I16" s="40">
        <f>$F16*Supuestos!X$15</f>
        <v>92156.162618645423</v>
      </c>
      <c r="J16" s="45">
        <f>G16*Supuestos!$R$41</f>
        <v>657946437.65161526</v>
      </c>
      <c r="K16" s="19">
        <f>Supuestos!$T$50</f>
        <v>0.71976065002006329</v>
      </c>
      <c r="L16" s="38">
        <f>IF(A16&lt;65, F16*K16, 0)</f>
        <v>99145.232753131175</v>
      </c>
      <c r="M16" s="39">
        <f>L16*Supuestos!$AA$46*Supuestos!$AA$47</f>
        <v>215908573.36649376</v>
      </c>
      <c r="N16" s="39">
        <f>M16*Supuestos!$R$45</f>
        <v>6693165.7743613068</v>
      </c>
      <c r="O16" s="51">
        <f>N16*Supuestos!$U$46</f>
        <v>202127336.44119215</v>
      </c>
      <c r="P16" s="39">
        <v>76</v>
      </c>
      <c r="Q16" s="39">
        <f t="shared" si="5"/>
        <v>74.761200000000002</v>
      </c>
      <c r="R16" s="39">
        <f t="shared" si="3"/>
        <v>66.448470756352208</v>
      </c>
      <c r="S16" s="39">
        <f>R16*Supuestos!$T$50</f>
        <v>47.826994504431234</v>
      </c>
      <c r="T16" s="39">
        <f t="shared" si="4"/>
        <v>35</v>
      </c>
      <c r="U16" s="48">
        <f>(Supuestos!$Y$46/(Supuestos!$X$50-Supuestos!$X$49))*(1-(POWER((1+Supuestos!$X$49)/(1+Supuestos!$X$50), '2) Diabetes sin complicaciones'!T16)))</f>
        <v>1775943.0669899925</v>
      </c>
      <c r="V16" s="51">
        <f t="shared" si="6"/>
        <v>84938019.305113122</v>
      </c>
    </row>
    <row r="17" spans="1:22">
      <c r="A17" s="1">
        <v>31</v>
      </c>
      <c r="B17" s="2">
        <v>1812100.5238381308</v>
      </c>
      <c r="C17" s="19">
        <f>Supuestos!$R$15</f>
        <v>8.4900000000000003E-2</v>
      </c>
      <c r="D17" s="20">
        <f>Supuestos!$R$28</f>
        <v>0.88880957978673714</v>
      </c>
      <c r="E17" s="2">
        <f t="shared" ref="E17:E80" si="7">C17*B17</f>
        <v>153847.33447385731</v>
      </c>
      <c r="F17" s="38">
        <f t="shared" ref="F17:F80" si="8">E17*D17</f>
        <v>136740.98470501872</v>
      </c>
      <c r="G17" s="39">
        <f>$F17*Supuestos!W$15*Supuestos!$AC$28</f>
        <v>42569.868351006953</v>
      </c>
      <c r="H17" s="39">
        <f>$F17*Supuestos!W$15*Supuestos!AC$29</f>
        <v>2688.3374229744986</v>
      </c>
      <c r="I17" s="40">
        <f>$F17*Supuestos!X$15</f>
        <v>91482.778931037261</v>
      </c>
      <c r="J17" s="45">
        <f>G17*Supuestos!$R$41</f>
        <v>653138832.97445536</v>
      </c>
      <c r="K17" s="19">
        <f>Supuestos!$T$50</f>
        <v>0.71976065002006329</v>
      </c>
      <c r="L17" s="38">
        <f t="shared" ref="L17:L80" si="9">IF(A17&lt;65, F17*K17, 0)</f>
        <v>98420.780035667805</v>
      </c>
      <c r="M17" s="39">
        <f>L17*Supuestos!$AA$46*Supuestos!$AA$47</f>
        <v>214330932.6836738</v>
      </c>
      <c r="N17" s="39">
        <f>M17*Supuestos!$R$45</f>
        <v>6644258.913193888</v>
      </c>
      <c r="O17" s="51">
        <f>N17*Supuestos!$U$46</f>
        <v>200650395.04832596</v>
      </c>
      <c r="P17" s="39">
        <v>83</v>
      </c>
      <c r="Q17" s="39">
        <f t="shared" si="5"/>
        <v>81.647099999999995</v>
      </c>
      <c r="R17" s="39">
        <f t="shared" si="3"/>
        <v>72.568724641805701</v>
      </c>
      <c r="S17" s="39">
        <f>R17*Supuestos!$T$50</f>
        <v>52.232112419313054</v>
      </c>
      <c r="T17" s="39">
        <f t="shared" si="4"/>
        <v>34</v>
      </c>
      <c r="U17" s="48">
        <f>(Supuestos!$Y$46/(Supuestos!$X$50-Supuestos!$X$49))*(1-(POWER((1+Supuestos!$X$49)/(1+Supuestos!$X$50), '2) Diabetes sin complicaciones'!T17)))</f>
        <v>1733092.0288054298</v>
      </c>
      <c r="V17" s="51">
        <f t="shared" si="6"/>
        <v>90523057.681580544</v>
      </c>
    </row>
    <row r="18" spans="1:22">
      <c r="A18" s="1">
        <v>32</v>
      </c>
      <c r="B18" s="2">
        <v>1800369.9984781896</v>
      </c>
      <c r="C18" s="19">
        <f>Supuestos!$R$15</f>
        <v>8.4900000000000003E-2</v>
      </c>
      <c r="D18" s="20">
        <f>Supuestos!$R$28</f>
        <v>0.88880957978673714</v>
      </c>
      <c r="E18" s="2">
        <f t="shared" si="7"/>
        <v>152851.41287079829</v>
      </c>
      <c r="F18" s="38">
        <f t="shared" si="8"/>
        <v>135855.80004350329</v>
      </c>
      <c r="G18" s="39">
        <f>$F18*Supuestos!W$15*Supuestos!$AC$28</f>
        <v>42294.29483083426</v>
      </c>
      <c r="H18" s="39">
        <f>$F18*Supuestos!W$15*Supuestos!AC$29</f>
        <v>2670.9346299718854</v>
      </c>
      <c r="I18" s="40">
        <f>$F18*Supuestos!X$15</f>
        <v>90890.570582697139</v>
      </c>
      <c r="J18" s="45">
        <f>G18*Supuestos!$R$41</f>
        <v>648910777.44277787</v>
      </c>
      <c r="K18" s="19">
        <f>Supuestos!$T$50</f>
        <v>0.71976065002006329</v>
      </c>
      <c r="L18" s="38">
        <f t="shared" si="9"/>
        <v>97783.658948307668</v>
      </c>
      <c r="M18" s="39">
        <f>L18*Supuestos!$AA$46*Supuestos!$AA$47</f>
        <v>212943474.09172961</v>
      </c>
      <c r="N18" s="39">
        <f>M18*Supuestos!$R$45</f>
        <v>6601247.6968436176</v>
      </c>
      <c r="O18" s="51">
        <f>N18*Supuestos!$U$46</f>
        <v>199351496.60608536</v>
      </c>
      <c r="P18" s="39">
        <v>96</v>
      </c>
      <c r="Q18" s="39">
        <f t="shared" si="5"/>
        <v>94.435200000000009</v>
      </c>
      <c r="R18" s="39">
        <f t="shared" si="3"/>
        <v>83.934910429076481</v>
      </c>
      <c r="S18" s="39">
        <f>R18*Supuestos!$T$50</f>
        <v>60.41304568980788</v>
      </c>
      <c r="T18" s="39">
        <f t="shared" si="4"/>
        <v>33</v>
      </c>
      <c r="U18" s="48">
        <f>(Supuestos!$Y$46/(Supuestos!$X$50-Supuestos!$X$49))*(1-(POWER((1+Supuestos!$X$49)/(1+Supuestos!$X$50), '2) Diabetes sin complicaciones'!T18)))</f>
        <v>1689824.9611239294</v>
      </c>
      <c r="V18" s="51">
        <f t="shared" si="6"/>
        <v>102087472.58415776</v>
      </c>
    </row>
    <row r="19" spans="1:22">
      <c r="A19" s="1">
        <v>33</v>
      </c>
      <c r="B19" s="2">
        <v>1785868.0786208082</v>
      </c>
      <c r="C19" s="19">
        <f>Supuestos!$R$15</f>
        <v>8.4900000000000003E-2</v>
      </c>
      <c r="D19" s="20">
        <f>Supuestos!$R$28</f>
        <v>0.88880957978673714</v>
      </c>
      <c r="E19" s="2">
        <f t="shared" si="7"/>
        <v>151620.19987490663</v>
      </c>
      <c r="F19" s="38">
        <f t="shared" si="8"/>
        <v>134761.48613799686</v>
      </c>
      <c r="G19" s="39">
        <f>$F19*Supuestos!W$15*Supuestos!$AC$28</f>
        <v>41953.615706776618</v>
      </c>
      <c r="H19" s="39">
        <f>$F19*Supuestos!W$15*Supuestos!AC$29</f>
        <v>2649.4203412529573</v>
      </c>
      <c r="I19" s="40">
        <f>$F19*Supuestos!X$15</f>
        <v>90158.450089967271</v>
      </c>
      <c r="J19" s="45">
        <f>G19*Supuestos!$R$41</f>
        <v>643683822.92952752</v>
      </c>
      <c r="K19" s="19">
        <f>Supuestos!$T$50</f>
        <v>0.71976065002006329</v>
      </c>
      <c r="L19" s="38">
        <f t="shared" si="9"/>
        <v>96996.014860354364</v>
      </c>
      <c r="M19" s="39">
        <f>L19*Supuestos!$AA$46*Supuestos!$AA$47</f>
        <v>211228221.56139371</v>
      </c>
      <c r="N19" s="39">
        <f>M19*Supuestos!$R$45</f>
        <v>6548074.8684032047</v>
      </c>
      <c r="O19" s="51">
        <f>N19*Supuestos!$U$46</f>
        <v>197745726.99779701</v>
      </c>
      <c r="P19" s="39">
        <v>94</v>
      </c>
      <c r="Q19" s="39">
        <f t="shared" si="5"/>
        <v>92.467799999999997</v>
      </c>
      <c r="R19" s="39">
        <f t="shared" si="3"/>
        <v>82.186266461804053</v>
      </c>
      <c r="S19" s="39">
        <f>R19*Supuestos!$T$50</f>
        <v>59.154440571270214</v>
      </c>
      <c r="T19" s="39">
        <f t="shared" si="4"/>
        <v>32</v>
      </c>
      <c r="U19" s="48">
        <f>(Supuestos!$Y$46/(Supuestos!$X$50-Supuestos!$X$49))*(1-(POWER((1+Supuestos!$X$49)/(1+Supuestos!$X$50), '2) Diabetes sin complicaciones'!T19)))</f>
        <v>1646137.8248241616</v>
      </c>
      <c r="V19" s="51">
        <f t="shared" si="6"/>
        <v>97376362.130680889</v>
      </c>
    </row>
    <row r="20" spans="1:22">
      <c r="A20" s="1">
        <v>34</v>
      </c>
      <c r="B20" s="2">
        <v>1764672.3343820132</v>
      </c>
      <c r="C20" s="19">
        <f>Supuestos!$R$15</f>
        <v>8.4900000000000003E-2</v>
      </c>
      <c r="D20" s="20">
        <f>Supuestos!$R$28</f>
        <v>0.88880957978673714</v>
      </c>
      <c r="E20" s="2">
        <f t="shared" si="7"/>
        <v>149820.68118903291</v>
      </c>
      <c r="F20" s="38">
        <f t="shared" si="8"/>
        <v>133162.05669098705</v>
      </c>
      <c r="G20" s="39">
        <f>$F20*Supuestos!W$15*Supuestos!$AC$28</f>
        <v>41455.685249841481</v>
      </c>
      <c r="H20" s="39">
        <f>$F20*Supuestos!W$15*Supuestos!AC$29</f>
        <v>2617.9754452908614</v>
      </c>
      <c r="I20" s="40">
        <f>$F20*Supuestos!X$15</f>
        <v>89088.395995854706</v>
      </c>
      <c r="J20" s="45">
        <f>G20*Supuestos!$R$41</f>
        <v>636044200.58295393</v>
      </c>
      <c r="K20" s="19">
        <f>Supuestos!$T$50</f>
        <v>0.71976065002006329</v>
      </c>
      <c r="L20" s="38">
        <f t="shared" si="9"/>
        <v>95844.808481913366</v>
      </c>
      <c r="M20" s="39">
        <f>L20*Supuestos!$AA$46*Supuestos!$AA$47</f>
        <v>208721239.43106276</v>
      </c>
      <c r="N20" s="39">
        <f>M20*Supuestos!$R$45</f>
        <v>6470358.422362945</v>
      </c>
      <c r="O20" s="51">
        <f>N20*Supuestos!$U$46</f>
        <v>195398763.12967253</v>
      </c>
      <c r="P20" s="39">
        <v>122</v>
      </c>
      <c r="Q20" s="39">
        <f t="shared" si="5"/>
        <v>120.01140000000001</v>
      </c>
      <c r="R20" s="39">
        <f t="shared" si="3"/>
        <v>106.66728200361803</v>
      </c>
      <c r="S20" s="39">
        <f>R20*Supuestos!$T$50</f>
        <v>76.774912230797511</v>
      </c>
      <c r="T20" s="39">
        <f t="shared" si="4"/>
        <v>31</v>
      </c>
      <c r="U20" s="48">
        <f>(Supuestos!$Y$46/(Supuestos!$X$50-Supuestos!$X$49))*(1-(POWER((1+Supuestos!$X$49)/(1+Supuestos!$X$50), '2) Diabetes sin complicaciones'!T20)))</f>
        <v>1602026.5415700271</v>
      </c>
      <c r="V20" s="51">
        <f t="shared" si="6"/>
        <v>122995447.12044692</v>
      </c>
    </row>
    <row r="21" spans="1:22">
      <c r="A21" s="1">
        <v>35</v>
      </c>
      <c r="B21" s="2">
        <v>1739101.0354923112</v>
      </c>
      <c r="C21" s="19">
        <f>Supuestos!$R$15</f>
        <v>8.4900000000000003E-2</v>
      </c>
      <c r="D21" s="20">
        <f>Supuestos!$R$28</f>
        <v>0.88880957978673714</v>
      </c>
      <c r="E21" s="2">
        <f t="shared" si="7"/>
        <v>147649.67791329723</v>
      </c>
      <c r="F21" s="38">
        <f t="shared" si="8"/>
        <v>131232.4481817648</v>
      </c>
      <c r="G21" s="39">
        <f>$F21*Supuestos!W$15*Supuestos!$AC$28</f>
        <v>40854.96425617762</v>
      </c>
      <c r="H21" s="39">
        <f>$F21*Supuestos!W$15*Supuestos!AC$29</f>
        <v>2580.0392056314595</v>
      </c>
      <c r="I21" s="40">
        <f>$F21*Supuestos!X$15</f>
        <v>87797.444719955718</v>
      </c>
      <c r="J21" s="45">
        <f>G21*Supuestos!$R$41</f>
        <v>626827488.76440322</v>
      </c>
      <c r="K21" s="19">
        <f>Supuestos!$T$50</f>
        <v>0.71976065002006329</v>
      </c>
      <c r="L21" s="38">
        <f t="shared" si="9"/>
        <v>94455.952207031311</v>
      </c>
      <c r="M21" s="39">
        <f>L21*Supuestos!$AA$46*Supuestos!$AA$47</f>
        <v>205696727.12125212</v>
      </c>
      <c r="N21" s="39">
        <f>M21*Supuestos!$R$45</f>
        <v>6376598.5407588156</v>
      </c>
      <c r="O21" s="51">
        <f>N21*Supuestos!$U$46</f>
        <v>192567302.53649864</v>
      </c>
      <c r="P21" s="39">
        <v>143</v>
      </c>
      <c r="Q21" s="39">
        <f t="shared" si="5"/>
        <v>140.66910000000001</v>
      </c>
      <c r="R21" s="39">
        <f t="shared" si="3"/>
        <v>125.02804365997852</v>
      </c>
      <c r="S21" s="39">
        <f>R21*Supuestos!$T$50</f>
        <v>89.990265975442995</v>
      </c>
      <c r="T21" s="39">
        <f t="shared" si="4"/>
        <v>30</v>
      </c>
      <c r="U21" s="48">
        <f>(Supuestos!$Y$46/(Supuestos!$X$50-Supuestos!$X$49))*(1-(POWER((1+Supuestos!$X$49)/(1+Supuestos!$X$50), '2) Diabetes sin complicaciones'!T21)))</f>
        <v>1557486.9934299309</v>
      </c>
      <c r="V21" s="51">
        <f t="shared" si="6"/>
        <v>140158668.79205251</v>
      </c>
    </row>
    <row r="22" spans="1:22">
      <c r="A22" s="1">
        <v>36</v>
      </c>
      <c r="B22" s="2">
        <v>1715090.2218232634</v>
      </c>
      <c r="C22" s="19">
        <f>Supuestos!$R$15</f>
        <v>8.4900000000000003E-2</v>
      </c>
      <c r="D22" s="20">
        <f>Supuestos!$R$28</f>
        <v>0.88880957978673714</v>
      </c>
      <c r="E22" s="2">
        <f t="shared" si="7"/>
        <v>145611.15983279506</v>
      </c>
      <c r="F22" s="38">
        <f t="shared" si="8"/>
        <v>129420.593783246</v>
      </c>
      <c r="G22" s="39">
        <f>$F22*Supuestos!W$15*Supuestos!$AC$28</f>
        <v>40290.902183767321</v>
      </c>
      <c r="H22" s="39">
        <f>$F22*Supuestos!W$15*Supuestos!AC$29</f>
        <v>2544.4180201103327</v>
      </c>
      <c r="I22" s="40">
        <f>$F22*Supuestos!X$15</f>
        <v>86585.273579368353</v>
      </c>
      <c r="J22" s="45">
        <f>G22*Supuestos!$R$41</f>
        <v>618173225.59728444</v>
      </c>
      <c r="K22" s="19">
        <f>Supuestos!$T$50</f>
        <v>0.71976065002006329</v>
      </c>
      <c r="L22" s="38">
        <f t="shared" si="9"/>
        <v>93151.850707411708</v>
      </c>
      <c r="M22" s="39">
        <f>L22*Supuestos!$AA$46*Supuestos!$AA$47</f>
        <v>202856785.28553048</v>
      </c>
      <c r="N22" s="39">
        <f>M22*Supuestos!$R$45</f>
        <v>6288560.3438514443</v>
      </c>
      <c r="O22" s="51">
        <f>N22*Supuestos!$U$46</f>
        <v>189908631.46127486</v>
      </c>
      <c r="P22" s="39">
        <v>157</v>
      </c>
      <c r="Q22" s="39">
        <f t="shared" si="5"/>
        <v>154.4409</v>
      </c>
      <c r="R22" s="39">
        <f t="shared" si="3"/>
        <v>137.26855143088548</v>
      </c>
      <c r="S22" s="39">
        <f>R22*Supuestos!$T$50</f>
        <v>98.800501805206622</v>
      </c>
      <c r="T22" s="39">
        <f t="shared" si="4"/>
        <v>29</v>
      </c>
      <c r="U22" s="48">
        <f>(Supuestos!$Y$46/(Supuestos!$X$50-Supuestos!$X$49))*(1-(POWER((1+Supuestos!$X$49)/(1+Supuestos!$X$50), '2) Diabetes sin complicaciones'!T22)))</f>
        <v>1512515.0224923575</v>
      </c>
      <c r="V22" s="51">
        <f t="shared" si="6"/>
        <v>149437243.21015832</v>
      </c>
    </row>
    <row r="23" spans="1:22">
      <c r="A23" s="1">
        <v>37</v>
      </c>
      <c r="B23" s="2">
        <v>1693004.4734641216</v>
      </c>
      <c r="C23" s="19">
        <f>Supuestos!$R$15</f>
        <v>8.4900000000000003E-2</v>
      </c>
      <c r="D23" s="20">
        <f>Supuestos!$R$28</f>
        <v>0.88880957978673714</v>
      </c>
      <c r="E23" s="2">
        <f t="shared" si="7"/>
        <v>143736.07979710391</v>
      </c>
      <c r="F23" s="38">
        <f t="shared" si="8"/>
        <v>127754.00468465684</v>
      </c>
      <c r="G23" s="39">
        <f>$F23*Supuestos!W$15*Supuestos!$AC$28</f>
        <v>39772.063748639681</v>
      </c>
      <c r="H23" s="39">
        <f>$F23*Supuestos!W$15*Supuestos!AC$29</f>
        <v>2511.6527606519217</v>
      </c>
      <c r="I23" s="40">
        <f>$F23*Supuestos!X$15</f>
        <v>85470.288175365233</v>
      </c>
      <c r="J23" s="45">
        <f>G23*Supuestos!$R$41</f>
        <v>610212817.37550187</v>
      </c>
      <c r="K23" s="19">
        <f>Supuestos!$T$50</f>
        <v>0.71976065002006329</v>
      </c>
      <c r="L23" s="38">
        <f t="shared" si="9"/>
        <v>91952.305454494825</v>
      </c>
      <c r="M23" s="39">
        <f>L23*Supuestos!$AA$46*Supuestos!$AA$47</f>
        <v>200244535.58825338</v>
      </c>
      <c r="N23" s="39">
        <f>M23*Supuestos!$R$45</f>
        <v>6207580.6032358548</v>
      </c>
      <c r="O23" s="51">
        <f>N23*Supuestos!$U$46</f>
        <v>187463119.15392587</v>
      </c>
      <c r="P23" s="39">
        <v>190</v>
      </c>
      <c r="Q23" s="39">
        <f t="shared" si="5"/>
        <v>186.90299999999999</v>
      </c>
      <c r="R23" s="39">
        <f t="shared" si="3"/>
        <v>166.12117689088052</v>
      </c>
      <c r="S23" s="39">
        <f>R23*Supuestos!$T$50</f>
        <v>119.56748626107807</v>
      </c>
      <c r="T23" s="39">
        <f t="shared" si="4"/>
        <v>28</v>
      </c>
      <c r="U23" s="48">
        <f>(Supuestos!$Y$46/(Supuestos!$X$50-Supuestos!$X$49))*(1-(POWER((1+Supuestos!$X$49)/(1+Supuestos!$X$50), '2) Diabetes sin complicaciones'!T23)))</f>
        <v>1467106.4304777202</v>
      </c>
      <c r="V23" s="51">
        <f t="shared" si="6"/>
        <v>175418227.96968409</v>
      </c>
    </row>
    <row r="24" spans="1:22">
      <c r="A24" s="1">
        <v>38</v>
      </c>
      <c r="B24" s="2">
        <v>1668664.0843078294</v>
      </c>
      <c r="C24" s="19">
        <f>Supuestos!$R$15</f>
        <v>8.4900000000000003E-2</v>
      </c>
      <c r="D24" s="20">
        <f>Supuestos!$R$28</f>
        <v>0.88880957978673714</v>
      </c>
      <c r="E24" s="2">
        <f t="shared" si="7"/>
        <v>141669.58075773472</v>
      </c>
      <c r="F24" s="38">
        <f t="shared" si="8"/>
        <v>125917.28054184541</v>
      </c>
      <c r="G24" s="39">
        <f>$F24*Supuestos!W$15*Supuestos!$AC$28</f>
        <v>39200.259288365603</v>
      </c>
      <c r="H24" s="39">
        <f>$F24*Supuestos!W$15*Supuestos!AC$29</f>
        <v>2475.5426342004221</v>
      </c>
      <c r="I24" s="40">
        <f>$F24*Supuestos!X$15</f>
        <v>84241.478619279369</v>
      </c>
      <c r="J24" s="45">
        <f>G24*Supuestos!$R$41</f>
        <v>601439764.68965375</v>
      </c>
      <c r="K24" s="19">
        <f>Supuestos!$T$50</f>
        <v>0.71976065002006329</v>
      </c>
      <c r="L24" s="38">
        <f t="shared" si="9"/>
        <v>90630.303691557318</v>
      </c>
      <c r="M24" s="39">
        <f>L24*Supuestos!$AA$46*Supuestos!$AA$47</f>
        <v>197365612.3491044</v>
      </c>
      <c r="N24" s="39">
        <f>M24*Supuestos!$R$45</f>
        <v>6118333.9828222366</v>
      </c>
      <c r="O24" s="51">
        <f>N24*Supuestos!$U$46</f>
        <v>184767954.82082608</v>
      </c>
      <c r="P24" s="39">
        <v>222</v>
      </c>
      <c r="Q24" s="39">
        <f t="shared" si="5"/>
        <v>218.38140000000001</v>
      </c>
      <c r="R24" s="39">
        <f t="shared" si="3"/>
        <v>194.09948036723938</v>
      </c>
      <c r="S24" s="39">
        <f>R24*Supuestos!$T$50</f>
        <v>139.70516815768073</v>
      </c>
      <c r="T24" s="39">
        <f t="shared" si="4"/>
        <v>27</v>
      </c>
      <c r="U24" s="48">
        <f>(Supuestos!$Y$46/(Supuestos!$X$50-Supuestos!$X$49))*(1-(POWER((1+Supuestos!$X$49)/(1+Supuestos!$X$50), '2) Diabetes sin complicaciones'!T24)))</f>
        <v>1421256.9783464351</v>
      </c>
      <c r="V24" s="51">
        <f t="shared" si="6"/>
        <v>198556945.15516591</v>
      </c>
    </row>
    <row r="25" spans="1:22">
      <c r="A25" s="1">
        <v>39</v>
      </c>
      <c r="B25" s="2">
        <v>1640561.3895731713</v>
      </c>
      <c r="C25" s="19">
        <f>Supuestos!$R$15</f>
        <v>8.4900000000000003E-2</v>
      </c>
      <c r="D25" s="20">
        <f>Supuestos!$R$28</f>
        <v>0.88880957978673714</v>
      </c>
      <c r="E25" s="2">
        <f t="shared" si="7"/>
        <v>139283.66197476225</v>
      </c>
      <c r="F25" s="38">
        <f t="shared" si="8"/>
        <v>123796.65307094637</v>
      </c>
      <c r="G25" s="39">
        <f>$F25*Supuestos!W$15*Supuestos!$AC$28</f>
        <v>38540.070739537725</v>
      </c>
      <c r="H25" s="39">
        <f>$F25*Supuestos!W$15*Supuestos!AC$29</f>
        <v>2433.8509482548811</v>
      </c>
      <c r="I25" s="40">
        <f>$F25*Supuestos!X$15</f>
        <v>82822.731383153747</v>
      </c>
      <c r="J25" s="45">
        <f>G25*Supuestos!$R$41</f>
        <v>591310657.05960071</v>
      </c>
      <c r="K25" s="19">
        <f>Supuestos!$T$50</f>
        <v>0.71976065002006329</v>
      </c>
      <c r="L25" s="38">
        <f t="shared" si="9"/>
        <v>89103.959484652616</v>
      </c>
      <c r="M25" s="39">
        <f>L25*Supuestos!$AA$46*Supuestos!$AA$47</f>
        <v>194041692.56972802</v>
      </c>
      <c r="N25" s="39">
        <f>M25*Supuestos!$R$45</f>
        <v>6015292.4696615683</v>
      </c>
      <c r="O25" s="51">
        <f>N25*Supuestos!$U$46</f>
        <v>181656197.64938155</v>
      </c>
      <c r="P25" s="39">
        <v>252</v>
      </c>
      <c r="Q25" s="39">
        <f t="shared" si="5"/>
        <v>247.89240000000001</v>
      </c>
      <c r="R25" s="39">
        <f t="shared" si="3"/>
        <v>220.32913987632577</v>
      </c>
      <c r="S25" s="39">
        <f>R25*Supuestos!$T$50</f>
        <v>158.58424493574569</v>
      </c>
      <c r="T25" s="39">
        <f t="shared" si="4"/>
        <v>26</v>
      </c>
      <c r="U25" s="48">
        <f>(Supuestos!$Y$46/(Supuestos!$X$50-Supuestos!$X$49))*(1-(POWER((1+Supuestos!$X$49)/(1+Supuestos!$X$50), '2) Diabetes sin complicaciones'!T25)))</f>
        <v>1374962.3859031976</v>
      </c>
      <c r="V25" s="51">
        <f t="shared" si="6"/>
        <v>218047371.78350997</v>
      </c>
    </row>
    <row r="26" spans="1:22">
      <c r="A26" s="1">
        <v>40</v>
      </c>
      <c r="B26" s="2">
        <v>1609127.9728192948</v>
      </c>
      <c r="C26" s="19">
        <f>Supuestos!$R$16</f>
        <v>0.1651</v>
      </c>
      <c r="D26" s="20">
        <f>Supuestos!$R$29</f>
        <v>0.88880957978673714</v>
      </c>
      <c r="E26" s="2">
        <f t="shared" si="7"/>
        <v>265667.02831246558</v>
      </c>
      <c r="F26" s="38">
        <f t="shared" si="8"/>
        <v>236127.39979759374</v>
      </c>
      <c r="G26" s="39">
        <f>$F26*Supuestos!W$16*Supuestos!$AC$28</f>
        <v>128337.22977960891</v>
      </c>
      <c r="H26" s="39">
        <f>$F26*Supuestos!W$16*Supuestos!AC$29</f>
        <v>8104.6475110660967</v>
      </c>
      <c r="I26" s="40">
        <f>$F26*Supuestos!X$16</f>
        <v>99685.522506918729</v>
      </c>
      <c r="J26" s="45">
        <f>G26*Supuestos!$R$41</f>
        <v>1969045987.9809692</v>
      </c>
      <c r="K26" s="19">
        <f>Supuestos!$T$51</f>
        <v>0.72206351525945023</v>
      </c>
      <c r="L26" s="38">
        <f t="shared" si="9"/>
        <v>170498.98034692413</v>
      </c>
      <c r="M26" s="39">
        <f>L26*Supuestos!$AA$46*Supuestos!$AA$47</f>
        <v>371295629.50149673</v>
      </c>
      <c r="N26" s="39">
        <f>M26*Supuestos!$R$45</f>
        <v>11510164.514546398</v>
      </c>
      <c r="O26" s="51">
        <f>N26*Supuestos!$U$46</f>
        <v>347596185.98378408</v>
      </c>
      <c r="P26" s="39">
        <v>291</v>
      </c>
      <c r="Q26" s="39">
        <f t="shared" si="5"/>
        <v>286.25670000000002</v>
      </c>
      <c r="R26" s="39">
        <f t="shared" si="3"/>
        <v>254.42769723813811</v>
      </c>
      <c r="S26" s="39">
        <f>R26*Supuestos!$T$51</f>
        <v>183.71295744713711</v>
      </c>
      <c r="T26" s="39">
        <f t="shared" si="4"/>
        <v>25</v>
      </c>
      <c r="U26" s="48">
        <f>(Supuestos!$Y$46/(Supuestos!$X$50-Supuestos!$X$49))*(1-(POWER((1+Supuestos!$X$49)/(1+Supuestos!$X$50), '2) Diabetes sin complicaciones'!T26)))</f>
        <v>1328218.331397404</v>
      </c>
      <c r="V26" s="51">
        <f t="shared" si="6"/>
        <v>244010917.79651874</v>
      </c>
    </row>
    <row r="27" spans="1:22">
      <c r="A27" s="1">
        <v>41</v>
      </c>
      <c r="B27" s="2">
        <v>1573954.9961630749</v>
      </c>
      <c r="C27" s="19">
        <f>Supuestos!$R$16</f>
        <v>0.1651</v>
      </c>
      <c r="D27" s="20">
        <f>Supuestos!$R$29</f>
        <v>0.88880957978673714</v>
      </c>
      <c r="E27" s="2">
        <f t="shared" si="7"/>
        <v>259859.96986652366</v>
      </c>
      <c r="F27" s="38">
        <f t="shared" si="8"/>
        <v>230966.03062045906</v>
      </c>
      <c r="G27" s="39">
        <f>$F27*Supuestos!W$16*Supuestos!$AC$28</f>
        <v>125531.98217754695</v>
      </c>
      <c r="H27" s="39">
        <f>$F27*Supuestos!W$16*Supuestos!AC$29</f>
        <v>7927.4928145293325</v>
      </c>
      <c r="I27" s="40">
        <f>$F27*Supuestos!X$16</f>
        <v>97506.555628382775</v>
      </c>
      <c r="J27" s="45">
        <f>G27*Supuestos!$R$41</f>
        <v>1926005776.3010147</v>
      </c>
      <c r="K27" s="19">
        <f>Supuestos!$T$51</f>
        <v>0.72206351525945023</v>
      </c>
      <c r="L27" s="38">
        <f t="shared" si="9"/>
        <v>166772.14397533049</v>
      </c>
      <c r="M27" s="39">
        <f>L27*Supuestos!$AA$46*Supuestos!$AA$47</f>
        <v>363179697.93507725</v>
      </c>
      <c r="N27" s="39">
        <f>M27*Supuestos!$R$45</f>
        <v>11258570.635987395</v>
      </c>
      <c r="O27" s="51">
        <f>N27*Supuestos!$U$46</f>
        <v>339998286.53643429</v>
      </c>
      <c r="P27" s="39">
        <v>339</v>
      </c>
      <c r="Q27" s="39">
        <f t="shared" si="5"/>
        <v>333.47430000000003</v>
      </c>
      <c r="R27" s="39">
        <f t="shared" si="3"/>
        <v>296.39515245267631</v>
      </c>
      <c r="S27" s="39">
        <f>R27*Supuestos!$T$51</f>
        <v>214.01612568584011</v>
      </c>
      <c r="T27" s="39">
        <f t="shared" si="4"/>
        <v>24</v>
      </c>
      <c r="U27" s="48">
        <f>(Supuestos!$Y$46/(Supuestos!$X$50-Supuestos!$X$49))*(1-(POWER((1+Supuestos!$X$49)/(1+Supuestos!$X$50), '2) Diabetes sin complicaciones'!T27)))</f>
        <v>1281020.4511197088</v>
      </c>
      <c r="V27" s="51">
        <f t="shared" si="6"/>
        <v>274159033.87296718</v>
      </c>
    </row>
    <row r="28" spans="1:22">
      <c r="A28" s="1">
        <v>42</v>
      </c>
      <c r="B28" s="2">
        <v>1535031.0732807347</v>
      </c>
      <c r="C28" s="19">
        <f>Supuestos!$R$16</f>
        <v>0.1651</v>
      </c>
      <c r="D28" s="20">
        <f>Supuestos!$R$29</f>
        <v>0.88880957978673714</v>
      </c>
      <c r="E28" s="2">
        <f t="shared" si="7"/>
        <v>253433.63019864931</v>
      </c>
      <c r="F28" s="38">
        <f t="shared" si="8"/>
        <v>225254.23836068882</v>
      </c>
      <c r="G28" s="39">
        <f>$F28*Supuestos!W$16*Supuestos!$AC$28</f>
        <v>122427.57499598362</v>
      </c>
      <c r="H28" s="39">
        <f>$F28*Supuestos!W$16*Supuestos!AC$29</f>
        <v>7731.4458375094928</v>
      </c>
      <c r="I28" s="40">
        <f>$F28*Supuestos!X$16</f>
        <v>95095.217527195695</v>
      </c>
      <c r="J28" s="45">
        <f>G28*Supuestos!$R$41</f>
        <v>1878375634.0857446</v>
      </c>
      <c r="K28" s="19">
        <f>Supuestos!$T$51</f>
        <v>0.72206351525945023</v>
      </c>
      <c r="L28" s="38">
        <f t="shared" si="9"/>
        <v>162647.86717780906</v>
      </c>
      <c r="M28" s="39">
        <f>L28*Supuestos!$AA$46*Supuestos!$AA$47</f>
        <v>354198260.35311484</v>
      </c>
      <c r="N28" s="39">
        <f>M28*Supuestos!$R$45</f>
        <v>10980146.070946559</v>
      </c>
      <c r="O28" s="51">
        <f>N28*Supuestos!$U$46</f>
        <v>331590125.49146575</v>
      </c>
      <c r="P28" s="39">
        <v>394</v>
      </c>
      <c r="Q28" s="39">
        <f t="shared" si="5"/>
        <v>387.57780000000002</v>
      </c>
      <c r="R28" s="39">
        <f t="shared" si="3"/>
        <v>344.48286155266806</v>
      </c>
      <c r="S28" s="39">
        <f>R28*Supuestos!$T$51</f>
        <v>248.738505959354</v>
      </c>
      <c r="T28" s="39">
        <f t="shared" si="4"/>
        <v>23</v>
      </c>
      <c r="U28" s="48">
        <f>(Supuestos!$Y$46/(Supuestos!$X$50-Supuestos!$X$49))*(1-(POWER((1+Supuestos!$X$49)/(1+Supuestos!$X$50), '2) Diabetes sin complicaciones'!T28)))</f>
        <v>1233364.3389946572</v>
      </c>
      <c r="V28" s="51">
        <f t="shared" si="6"/>
        <v>306785202.98507726</v>
      </c>
    </row>
    <row r="29" spans="1:22">
      <c r="A29" s="1">
        <v>43</v>
      </c>
      <c r="B29" s="2">
        <v>1492750.8090581889</v>
      </c>
      <c r="C29" s="19">
        <f>Supuestos!$R$16</f>
        <v>0.1651</v>
      </c>
      <c r="D29" s="20">
        <f>Supuestos!$R$29</f>
        <v>0.88880957978673714</v>
      </c>
      <c r="E29" s="2">
        <f t="shared" si="7"/>
        <v>246453.158575507</v>
      </c>
      <c r="F29" s="38">
        <f t="shared" si="8"/>
        <v>219049.92831061047</v>
      </c>
      <c r="G29" s="39">
        <f>$F29*Supuestos!W$16*Supuestos!$AC$28</f>
        <v>119055.48024881165</v>
      </c>
      <c r="H29" s="39">
        <f>$F29*Supuestos!W$16*Supuestos!AC$29</f>
        <v>7518.4940748239569</v>
      </c>
      <c r="I29" s="40">
        <f>$F29*Supuestos!X$16</f>
        <v>92475.953986974855</v>
      </c>
      <c r="J29" s="45">
        <f>G29*Supuestos!$R$41</f>
        <v>1826638428.5654674</v>
      </c>
      <c r="K29" s="19">
        <f>Supuestos!$T$51</f>
        <v>0.72206351525945023</v>
      </c>
      <c r="L29" s="38">
        <f t="shared" si="9"/>
        <v>158167.96125328995</v>
      </c>
      <c r="M29" s="39">
        <f>L29*Supuestos!$AA$46*Supuestos!$AA$47</f>
        <v>344442369.22128952</v>
      </c>
      <c r="N29" s="39">
        <f>M29*Supuestos!$R$45</f>
        <v>10677713.445859974</v>
      </c>
      <c r="O29" s="51">
        <f>N29*Supuestos!$U$46</f>
        <v>322456943.52310157</v>
      </c>
      <c r="P29" s="39">
        <v>396</v>
      </c>
      <c r="Q29" s="39">
        <f t="shared" si="5"/>
        <v>389.54520000000002</v>
      </c>
      <c r="R29" s="39">
        <f t="shared" si="3"/>
        <v>346.23150551994047</v>
      </c>
      <c r="S29" s="39">
        <f>R29*Supuestos!$T$51</f>
        <v>250.00113796929998</v>
      </c>
      <c r="T29" s="39">
        <f t="shared" si="4"/>
        <v>22</v>
      </c>
      <c r="U29" s="48">
        <f>(Supuestos!$Y$46/(Supuestos!$X$50-Supuestos!$X$49))*(1-(POWER((1+Supuestos!$X$49)/(1+Supuestos!$X$50), '2) Diabetes sin complicaciones'!T29)))</f>
        <v>1185245.5461693634</v>
      </c>
      <c r="V29" s="51">
        <f t="shared" si="6"/>
        <v>296312735.31538534</v>
      </c>
    </row>
    <row r="30" spans="1:22">
      <c r="A30" s="1">
        <v>44</v>
      </c>
      <c r="B30" s="2">
        <v>1447937.8108354029</v>
      </c>
      <c r="C30" s="19">
        <f>Supuestos!$R$16</f>
        <v>0.1651</v>
      </c>
      <c r="D30" s="20">
        <f>Supuestos!$R$29</f>
        <v>0.88880957978673714</v>
      </c>
      <c r="E30" s="2">
        <f t="shared" si="7"/>
        <v>239054.53256892503</v>
      </c>
      <c r="F30" s="38">
        <f t="shared" si="8"/>
        <v>212473.95863870112</v>
      </c>
      <c r="G30" s="39">
        <f>$F30*Supuestos!W$16*Supuestos!$AC$28</f>
        <v>115481.38536812019</v>
      </c>
      <c r="H30" s="39">
        <f>$F30*Supuestos!W$16*Supuestos!AC$29</f>
        <v>7292.7857653267483</v>
      </c>
      <c r="I30" s="40">
        <f>$F30*Supuestos!X$16</f>
        <v>89699.787505254193</v>
      </c>
      <c r="J30" s="45">
        <f>G30*Supuestos!$R$41</f>
        <v>1771801985.5662353</v>
      </c>
      <c r="K30" s="19">
        <f>Supuestos!$T$51</f>
        <v>0.72206351525945023</v>
      </c>
      <c r="L30" s="38">
        <f t="shared" si="9"/>
        <v>153419.69347575156</v>
      </c>
      <c r="M30" s="39">
        <f>L30*Supuestos!$AA$46*Supuestos!$AA$47</f>
        <v>334102066.48214418</v>
      </c>
      <c r="N30" s="39">
        <f>M30*Supuestos!$R$45</f>
        <v>10357164.06094647</v>
      </c>
      <c r="O30" s="51">
        <f>N30*Supuestos!$U$46</f>
        <v>312776652.37916797</v>
      </c>
      <c r="P30" s="39">
        <v>466</v>
      </c>
      <c r="Q30" s="39">
        <f t="shared" si="5"/>
        <v>458.4042</v>
      </c>
      <c r="R30" s="39">
        <f t="shared" si="3"/>
        <v>407.43404437447543</v>
      </c>
      <c r="S30" s="39">
        <f>R30*Supuestos!$T$51</f>
        <v>294.19325831740855</v>
      </c>
      <c r="T30" s="39">
        <f t="shared" si="4"/>
        <v>21</v>
      </c>
      <c r="U30" s="48">
        <f>(Supuestos!$Y$46/(Supuestos!$X$50-Supuestos!$X$49))*(1-(POWER((1+Supuestos!$X$49)/(1+Supuestos!$X$50), '2) Diabetes sin complicaciones'!T30)))</f>
        <v>1136659.5805981921</v>
      </c>
      <c r="V30" s="51">
        <f t="shared" si="6"/>
        <v>334397585.61388117</v>
      </c>
    </row>
    <row r="31" spans="1:22">
      <c r="A31" s="1">
        <v>45</v>
      </c>
      <c r="B31" s="2">
        <v>1401685.7996605877</v>
      </c>
      <c r="C31" s="19">
        <f>Supuestos!$R$17</f>
        <v>0.1651</v>
      </c>
      <c r="D31" s="20">
        <f>Supuestos!$R$30</f>
        <v>0.82030678698160431</v>
      </c>
      <c r="E31" s="2">
        <f t="shared" si="7"/>
        <v>231418.32552396302</v>
      </c>
      <c r="F31" s="38">
        <f t="shared" si="8"/>
        <v>189834.02305922509</v>
      </c>
      <c r="G31" s="39">
        <f>$F31*Supuestos!W$17*Supuestos!$AC$28</f>
        <v>103176.38977188963</v>
      </c>
      <c r="H31" s="39">
        <f>$F31*Supuestos!W$17*Supuestos!AC$29</f>
        <v>6515.7107723264353</v>
      </c>
      <c r="I31" s="40">
        <f>$F31*Supuestos!X$17</f>
        <v>80141.922515009021</v>
      </c>
      <c r="J31" s="45">
        <f>G31*Supuestos!$R$41</f>
        <v>1583009518.6220021</v>
      </c>
      <c r="K31" s="19">
        <f>Supuestos!$T$51</f>
        <v>0.72206351525945023</v>
      </c>
      <c r="L31" s="38">
        <f t="shared" si="9"/>
        <v>137072.2220059876</v>
      </c>
      <c r="M31" s="39">
        <f>L31*Supuestos!$AA$46*Supuestos!$AA$47</f>
        <v>298502177.86243922</v>
      </c>
      <c r="N31" s="39">
        <f>M31*Supuestos!$R$45</f>
        <v>9253567.5137356147</v>
      </c>
      <c r="O31" s="51">
        <f>N31*Supuestos!$U$46</f>
        <v>279449070.46749586</v>
      </c>
      <c r="P31" s="39">
        <v>595</v>
      </c>
      <c r="Q31" s="39">
        <f t="shared" si="5"/>
        <v>585.30150000000003</v>
      </c>
      <c r="R31" s="39">
        <f t="shared" si="3"/>
        <v>480.12679288051351</v>
      </c>
      <c r="S31" s="39">
        <f>R31*Supuestos!$T$51</f>
        <v>346.68203983754955</v>
      </c>
      <c r="T31" s="39">
        <f t="shared" si="4"/>
        <v>20</v>
      </c>
      <c r="U31" s="48">
        <f>(Supuestos!$Y$46/(Supuestos!$X$50-Supuestos!$X$49))*(1-(POWER((1+Supuestos!$X$49)/(1+Supuestos!$X$50), '2) Diabetes sin complicaciones'!T31)))</f>
        <v>1087601.9066234173</v>
      </c>
      <c r="V31" s="51">
        <f t="shared" si="6"/>
        <v>377052047.51941442</v>
      </c>
    </row>
    <row r="32" spans="1:22">
      <c r="A32" s="1">
        <v>46</v>
      </c>
      <c r="B32" s="2">
        <v>1354540.6376214414</v>
      </c>
      <c r="C32" s="19">
        <f>Supuestos!$R$17</f>
        <v>0.1651</v>
      </c>
      <c r="D32" s="20">
        <f>Supuestos!$R$30</f>
        <v>0.82030678698160431</v>
      </c>
      <c r="E32" s="2">
        <f t="shared" si="7"/>
        <v>223634.65927129996</v>
      </c>
      <c r="F32" s="38">
        <f t="shared" si="8"/>
        <v>183449.02880456593</v>
      </c>
      <c r="G32" s="39">
        <f>$F32*Supuestos!W$17*Supuestos!$AC$28</f>
        <v>99706.091638322396</v>
      </c>
      <c r="H32" s="39">
        <f>$F32*Supuestos!W$17*Supuestos!AC$29</f>
        <v>6296.5573499004377</v>
      </c>
      <c r="I32" s="40">
        <f>$F32*Supuestos!X$17</f>
        <v>77446.379816343091</v>
      </c>
      <c r="J32" s="45">
        <f>G32*Supuestos!$R$41</f>
        <v>1529765603.1289461</v>
      </c>
      <c r="K32" s="19">
        <f>Supuestos!$T$51</f>
        <v>0.72206351525945023</v>
      </c>
      <c r="L32" s="38">
        <f t="shared" si="9"/>
        <v>132461.850609557</v>
      </c>
      <c r="M32" s="39">
        <f>L32*Supuestos!$AA$46*Supuestos!$AA$47</f>
        <v>288462172.07243234</v>
      </c>
      <c r="N32" s="39">
        <f>M32*Supuestos!$R$45</f>
        <v>8942327.3342454024</v>
      </c>
      <c r="O32" s="51">
        <f>N32*Supuestos!$U$46</f>
        <v>270049908.60677856</v>
      </c>
      <c r="P32" s="39">
        <v>660</v>
      </c>
      <c r="Q32" s="39">
        <f t="shared" si="5"/>
        <v>649.24199999999996</v>
      </c>
      <c r="R32" s="39">
        <f t="shared" si="3"/>
        <v>532.57761899351067</v>
      </c>
      <c r="S32" s="39">
        <f>R32*Supuestos!$T$51</f>
        <v>384.55486771896244</v>
      </c>
      <c r="T32" s="39">
        <f t="shared" si="4"/>
        <v>19</v>
      </c>
      <c r="U32" s="48">
        <f>(Supuestos!$Y$46/(Supuestos!$X$50-Supuestos!$X$49))*(1-(POWER((1+Supuestos!$X$49)/(1+Supuestos!$X$50), '2) Diabetes sin complicaciones'!T32)))</f>
        <v>1038067.9445517996</v>
      </c>
      <c r="V32" s="51">
        <f t="shared" si="6"/>
        <v>399194081.10041255</v>
      </c>
    </row>
    <row r="33" spans="1:22">
      <c r="A33" s="1">
        <v>47</v>
      </c>
      <c r="B33" s="2">
        <v>1306934.3528417405</v>
      </c>
      <c r="C33" s="19">
        <f>Supuestos!$R$17</f>
        <v>0.1651</v>
      </c>
      <c r="D33" s="20">
        <f>Supuestos!$R$30</f>
        <v>0.82030678698160431</v>
      </c>
      <c r="E33" s="2">
        <f t="shared" si="7"/>
        <v>215774.86165417134</v>
      </c>
      <c r="F33" s="38">
        <f t="shared" si="8"/>
        <v>177001.58347493346</v>
      </c>
      <c r="G33" s="39">
        <f>$F33*Supuestos!W$17*Supuestos!$AC$28</f>
        <v>96201.850819722822</v>
      </c>
      <c r="H33" s="39">
        <f>$F33*Supuestos!W$17*Supuestos!AC$29</f>
        <v>6075.260406858959</v>
      </c>
      <c r="I33" s="40">
        <f>$F33*Supuestos!X$17</f>
        <v>74724.472248351682</v>
      </c>
      <c r="J33" s="45">
        <f>G33*Supuestos!$R$41</f>
        <v>1476000913.5168056</v>
      </c>
      <c r="K33" s="19">
        <f>Supuestos!$T$51</f>
        <v>0.72206351525945023</v>
      </c>
      <c r="L33" s="38">
        <f t="shared" si="9"/>
        <v>127806.38557039946</v>
      </c>
      <c r="M33" s="39">
        <f>L33*Supuestos!$AA$46*Supuestos!$AA$47</f>
        <v>278323965.85665894</v>
      </c>
      <c r="N33" s="39">
        <f>M33*Supuestos!$R$45</f>
        <v>8628042.9415564276</v>
      </c>
      <c r="O33" s="51">
        <f>N33*Supuestos!$U$46</f>
        <v>260558814.35918063</v>
      </c>
      <c r="P33" s="39">
        <v>693</v>
      </c>
      <c r="Q33" s="39">
        <f t="shared" si="5"/>
        <v>681.70410000000004</v>
      </c>
      <c r="R33" s="39">
        <f t="shared" si="3"/>
        <v>559.20649994318626</v>
      </c>
      <c r="S33" s="39">
        <f>R33*Supuestos!$T$51</f>
        <v>403.78261110491064</v>
      </c>
      <c r="T33" s="39">
        <f t="shared" si="4"/>
        <v>18</v>
      </c>
      <c r="U33" s="48">
        <f>(Supuestos!$Y$46/(Supuestos!$X$50-Supuestos!$X$49))*(1-(POWER((1+Supuestos!$X$49)/(1+Supuestos!$X$50), '2) Diabetes sin complicaciones'!T33)))</f>
        <v>988053.07022706035</v>
      </c>
      <c r="V33" s="51">
        <f t="shared" si="6"/>
        <v>398958648.60650605</v>
      </c>
    </row>
    <row r="34" spans="1:22">
      <c r="A34" s="1">
        <v>48</v>
      </c>
      <c r="B34" s="2">
        <v>1259624.3312263489</v>
      </c>
      <c r="C34" s="19">
        <f>Supuestos!$R$17</f>
        <v>0.1651</v>
      </c>
      <c r="D34" s="20">
        <f>Supuestos!$R$30</f>
        <v>0.82030678698160431</v>
      </c>
      <c r="E34" s="2">
        <f t="shared" si="7"/>
        <v>207963.97708547019</v>
      </c>
      <c r="F34" s="38">
        <f t="shared" si="8"/>
        <v>170594.26185089804</v>
      </c>
      <c r="G34" s="39">
        <f>$F34*Supuestos!W$17*Supuestos!$AC$28</f>
        <v>92719.417572922335</v>
      </c>
      <c r="H34" s="39">
        <f>$F34*Supuestos!W$17*Supuestos!AC$29</f>
        <v>5855.3406377116607</v>
      </c>
      <c r="I34" s="40">
        <f>$F34*Supuestos!X$17</f>
        <v>72019.50364026404</v>
      </c>
      <c r="J34" s="45">
        <f>G34*Supuestos!$R$41</f>
        <v>1422570812.0193713</v>
      </c>
      <c r="K34" s="19">
        <f>Supuestos!$T$51</f>
        <v>0.72206351525945023</v>
      </c>
      <c r="L34" s="38">
        <f t="shared" si="9"/>
        <v>123179.89239515056</v>
      </c>
      <c r="M34" s="39">
        <f>L34*Supuestos!$AA$46*Supuestos!$AA$47</f>
        <v>268248851.66891938</v>
      </c>
      <c r="N34" s="39">
        <f>M34*Supuestos!$R$45</f>
        <v>8315714.4017365007</v>
      </c>
      <c r="O34" s="51">
        <f>N34*Supuestos!$U$46</f>
        <v>251126785.03604722</v>
      </c>
      <c r="P34" s="39">
        <v>813</v>
      </c>
      <c r="Q34" s="39">
        <f t="shared" si="5"/>
        <v>799.74810000000002</v>
      </c>
      <c r="R34" s="39">
        <f t="shared" si="3"/>
        <v>656.0387943056428</v>
      </c>
      <c r="S34" s="39">
        <f>R34*Supuestos!$T$51</f>
        <v>473.70167796290383</v>
      </c>
      <c r="T34" s="39">
        <f t="shared" si="4"/>
        <v>17</v>
      </c>
      <c r="U34" s="48">
        <f>(Supuestos!$Y$46/(Supuestos!$X$50-Supuestos!$X$49))*(1-(POWER((1+Supuestos!$X$49)/(1+Supuestos!$X$50), '2) Diabetes sin complicaciones'!T34)))</f>
        <v>937552.61459819716</v>
      </c>
      <c r="V34" s="51">
        <f t="shared" si="6"/>
        <v>444120246.71367365</v>
      </c>
    </row>
    <row r="35" spans="1:22">
      <c r="A35" s="1">
        <v>49</v>
      </c>
      <c r="B35" s="2">
        <v>1213349.6956476406</v>
      </c>
      <c r="C35" s="19">
        <f>Supuestos!$R$17</f>
        <v>0.1651</v>
      </c>
      <c r="D35" s="20">
        <f>Supuestos!$R$30</f>
        <v>0.82030678698160431</v>
      </c>
      <c r="E35" s="2">
        <f t="shared" si="7"/>
        <v>200324.03475142547</v>
      </c>
      <c r="F35" s="38">
        <f t="shared" si="8"/>
        <v>164327.16530213307</v>
      </c>
      <c r="G35" s="39">
        <f>$F35*Supuestos!W$17*Supuestos!$AC$28</f>
        <v>89313.197835105879</v>
      </c>
      <c r="H35" s="39">
        <f>$F35*Supuestos!W$17*Supuestos!AC$29</f>
        <v>5640.2338415960985</v>
      </c>
      <c r="I35" s="40">
        <f>$F35*Supuestos!X$17</f>
        <v>69373.733625431094</v>
      </c>
      <c r="J35" s="45">
        <f>G35*Supuestos!$R$41</f>
        <v>1370310035.3106415</v>
      </c>
      <c r="K35" s="19">
        <f>Supuestos!$T$51</f>
        <v>0.72206351525945023</v>
      </c>
      <c r="L35" s="38">
        <f t="shared" si="9"/>
        <v>118654.65063067897</v>
      </c>
      <c r="M35" s="39">
        <f>L35*Supuestos!$AA$46*Supuestos!$AA$47</f>
        <v>258394232.6784296</v>
      </c>
      <c r="N35" s="39">
        <f>M35*Supuestos!$R$45</f>
        <v>8010221.213031318</v>
      </c>
      <c r="O35" s="51">
        <f>N35*Supuestos!$U$46</f>
        <v>241901176.9134399</v>
      </c>
      <c r="P35" s="39">
        <v>868</v>
      </c>
      <c r="Q35" s="39">
        <f t="shared" si="5"/>
        <v>853.85159999999996</v>
      </c>
      <c r="R35" s="39">
        <f t="shared" si="3"/>
        <v>700.420262555102</v>
      </c>
      <c r="S35" s="39">
        <f>R35*Supuestos!$T$51</f>
        <v>505.74791693948401</v>
      </c>
      <c r="T35" s="39">
        <f t="shared" si="4"/>
        <v>16</v>
      </c>
      <c r="U35" s="48">
        <f>(Supuestos!$Y$46/(Supuestos!$X$50-Supuestos!$X$49))*(1-(POWER((1+Supuestos!$X$49)/(1+Supuestos!$X$50), '2) Diabetes sin complicaciones'!T35)))</f>
        <v>886561.86328361672</v>
      </c>
      <c r="V35" s="51">
        <f t="shared" si="6"/>
        <v>448376815.59367675</v>
      </c>
    </row>
    <row r="36" spans="1:22">
      <c r="A36" s="1">
        <v>50</v>
      </c>
      <c r="B36" s="2">
        <v>1168926.4607310609</v>
      </c>
      <c r="C36" s="19">
        <f>Supuestos!$R$18</f>
        <v>0.31090000000000001</v>
      </c>
      <c r="D36" s="20">
        <f>Supuestos!$R$31</f>
        <v>0.82030678698160431</v>
      </c>
      <c r="E36" s="2">
        <f t="shared" si="7"/>
        <v>363419.23664128687</v>
      </c>
      <c r="F36" s="38">
        <f t="shared" si="8"/>
        <v>298115.26633652137</v>
      </c>
      <c r="G36" s="39">
        <f>$F36*Supuestos!W$18*Supuestos!$AC$28</f>
        <v>156753.85896398759</v>
      </c>
      <c r="H36" s="39">
        <f>$F36*Supuestos!W$18*Supuestos!AC$29</f>
        <v>9899.1911784614767</v>
      </c>
      <c r="I36" s="40">
        <f>$F36*Supuestos!X$18</f>
        <v>131462.2161940723</v>
      </c>
      <c r="J36" s="45">
        <f>G36*Supuestos!$R$41</f>
        <v>2405035215.6083059</v>
      </c>
      <c r="K36" s="19">
        <f>Supuestos!$T$52</f>
        <v>0.64166227529958919</v>
      </c>
      <c r="L36" s="38">
        <f t="shared" si="9"/>
        <v>191289.32009903534</v>
      </c>
      <c r="M36" s="39">
        <f>L36*Supuestos!$AA$46*Supuestos!$AA$47</f>
        <v>416570752.37966931</v>
      </c>
      <c r="N36" s="39">
        <f>M36*Supuestos!$R$45</f>
        <v>12913693.323769748</v>
      </c>
      <c r="O36" s="51">
        <f>N36*Supuestos!$U$46</f>
        <v>389981441.2412433</v>
      </c>
      <c r="P36" s="39">
        <v>975</v>
      </c>
      <c r="Q36" s="39">
        <f t="shared" si="5"/>
        <v>959.10750000000007</v>
      </c>
      <c r="R36" s="39">
        <f t="shared" si="3"/>
        <v>786.76239169495909</v>
      </c>
      <c r="S36" s="39">
        <f>R36*Supuestos!$T$52</f>
        <v>504.83574637513408</v>
      </c>
      <c r="T36" s="39">
        <f t="shared" si="4"/>
        <v>15</v>
      </c>
      <c r="U36" s="48">
        <f>(Supuestos!$Y$46/(Supuestos!$X$50-Supuestos!$X$49))*(1-(POWER((1+Supuestos!$X$49)/(1+Supuestos!$X$50), '2) Diabetes sin complicaciones'!T36)))</f>
        <v>835076.05613103043</v>
      </c>
      <c r="V36" s="51">
        <f t="shared" si="6"/>
        <v>421576244.07691211</v>
      </c>
    </row>
    <row r="37" spans="1:22">
      <c r="A37" s="1">
        <v>51</v>
      </c>
      <c r="B37" s="2">
        <v>1126645.0879335226</v>
      </c>
      <c r="C37" s="19">
        <f>Supuestos!$R$18</f>
        <v>0.31090000000000001</v>
      </c>
      <c r="D37" s="20">
        <f>Supuestos!$R$31</f>
        <v>0.82030678698160431</v>
      </c>
      <c r="E37" s="2">
        <f t="shared" si="7"/>
        <v>350273.95783853222</v>
      </c>
      <c r="F37" s="38">
        <f t="shared" si="8"/>
        <v>287332.10491785628</v>
      </c>
      <c r="G37" s="39">
        <f>$F37*Supuestos!W$18*Supuestos!$AC$28</f>
        <v>151083.89719054633</v>
      </c>
      <c r="H37" s="39">
        <f>$F37*Supuestos!W$18*Supuestos!AC$29</f>
        <v>9541.1264013591881</v>
      </c>
      <c r="I37" s="40">
        <f>$F37*Supuestos!X$18</f>
        <v>126707.08132595077</v>
      </c>
      <c r="J37" s="45">
        <f>G37*Supuestos!$R$41</f>
        <v>2318042411.5624933</v>
      </c>
      <c r="K37" s="19">
        <f>Supuestos!$T$52</f>
        <v>0.64166227529958919</v>
      </c>
      <c r="L37" s="38">
        <f t="shared" si="9"/>
        <v>184370.17220821194</v>
      </c>
      <c r="M37" s="39">
        <f>L37*Supuestos!$AA$46*Supuestos!$AA$47</f>
        <v>401502924.01782316</v>
      </c>
      <c r="N37" s="39">
        <f>M37*Supuestos!$R$45</f>
        <v>12446590.644552518</v>
      </c>
      <c r="O37" s="51">
        <f>N37*Supuestos!$U$46</f>
        <v>375875377.89579558</v>
      </c>
      <c r="P37" s="39">
        <v>1132</v>
      </c>
      <c r="Q37" s="39">
        <f t="shared" si="5"/>
        <v>1113.5484000000001</v>
      </c>
      <c r="R37" s="39">
        <f t="shared" si="3"/>
        <v>913.45131015250638</v>
      </c>
      <c r="S37" s="39">
        <f>R37*Supuestos!$T$52</f>
        <v>586.12724604784796</v>
      </c>
      <c r="T37" s="39">
        <f t="shared" si="4"/>
        <v>14</v>
      </c>
      <c r="U37" s="48">
        <f>(Supuestos!$Y$46/(Supuestos!$X$50-Supuestos!$X$49))*(1-(POWER((1+Supuestos!$X$49)/(1+Supuestos!$X$50), '2) Diabetes sin complicaciones'!T37)))</f>
        <v>783090.38677307975</v>
      </c>
      <c r="V37" s="51">
        <f t="shared" si="6"/>
        <v>458990611.80584931</v>
      </c>
    </row>
    <row r="38" spans="1:22">
      <c r="A38" s="1">
        <v>52</v>
      </c>
      <c r="B38" s="2">
        <v>1086004.3183470457</v>
      </c>
      <c r="C38" s="19">
        <f>Supuestos!$R$18</f>
        <v>0.31090000000000001</v>
      </c>
      <c r="D38" s="20">
        <f>Supuestos!$R$31</f>
        <v>0.82030678698160431</v>
      </c>
      <c r="E38" s="2">
        <f t="shared" si="7"/>
        <v>337638.74257409654</v>
      </c>
      <c r="F38" s="38">
        <f t="shared" si="8"/>
        <v>276967.35208146612</v>
      </c>
      <c r="G38" s="39">
        <f>$F38*Supuestos!W$18*Supuestos!$AC$28</f>
        <v>145633.94145940282</v>
      </c>
      <c r="H38" s="39">
        <f>$F38*Supuestos!W$18*Supuestos!AC$29</f>
        <v>9196.9552654566542</v>
      </c>
      <c r="I38" s="40">
        <f>$F38*Supuestos!X$18</f>
        <v>122136.45535660663</v>
      </c>
      <c r="J38" s="45">
        <f>G38*Supuestos!$R$41</f>
        <v>2234425105.1463385</v>
      </c>
      <c r="K38" s="19">
        <f>Supuestos!$T$52</f>
        <v>0.64166227529958919</v>
      </c>
      <c r="L38" s="38">
        <f t="shared" si="9"/>
        <v>177719.50132029597</v>
      </c>
      <c r="M38" s="39">
        <f>L38*Supuestos!$AA$46*Supuestos!$AA$47</f>
        <v>387019758.02520853</v>
      </c>
      <c r="N38" s="39">
        <f>M38*Supuestos!$R$45</f>
        <v>11997612.498781465</v>
      </c>
      <c r="O38" s="51">
        <f>N38*Supuestos!$U$46</f>
        <v>362316658.48193669</v>
      </c>
      <c r="P38" s="39">
        <v>1202</v>
      </c>
      <c r="Q38" s="39">
        <f t="shared" si="5"/>
        <v>1182.4074000000001</v>
      </c>
      <c r="R38" s="39">
        <f t="shared" ref="R38:R69" si="10">Q38*D38</f>
        <v>969.93681519727261</v>
      </c>
      <c r="S38" s="39">
        <f>R38*Supuestos!$T$52</f>
        <v>622.37186373631914</v>
      </c>
      <c r="T38" s="39">
        <f t="shared" ref="T38:T69" si="11">IF(A38&lt;65,65-A38,0)</f>
        <v>13</v>
      </c>
      <c r="U38" s="48">
        <f>(Supuestos!$Y$46/(Supuestos!$X$50-Supuestos!$X$49))*(1-(POWER((1+Supuestos!$X$49)/(1+Supuestos!$X$50), '2) Diabetes sin complicaciones'!T38)))</f>
        <v>730600.00217864383</v>
      </c>
      <c r="V38" s="51">
        <f t="shared" si="6"/>
        <v>454704885.00168139</v>
      </c>
    </row>
    <row r="39" spans="1:22">
      <c r="A39" s="1">
        <v>53</v>
      </c>
      <c r="B39" s="2">
        <v>1046254.7021201915</v>
      </c>
      <c r="C39" s="19">
        <f>Supuestos!$R$18</f>
        <v>0.31090000000000001</v>
      </c>
      <c r="D39" s="20">
        <f>Supuestos!$R$31</f>
        <v>0.82030678698160431</v>
      </c>
      <c r="E39" s="2">
        <f t="shared" si="7"/>
        <v>325280.58688916755</v>
      </c>
      <c r="F39" s="38">
        <f t="shared" si="8"/>
        <v>266829.87309854361</v>
      </c>
      <c r="G39" s="39">
        <f>$F39*Supuestos!W$18*Supuestos!$AC$28</f>
        <v>140303.49001936952</v>
      </c>
      <c r="H39" s="39">
        <f>$F39*Supuestos!W$18*Supuestos!AC$29</f>
        <v>8860.3309665644811</v>
      </c>
      <c r="I39" s="40">
        <f>$F39*Supuestos!X$18</f>
        <v>117666.0521126096</v>
      </c>
      <c r="J39" s="45">
        <f>G39*Supuestos!$R$41</f>
        <v>2152641323.1514382</v>
      </c>
      <c r="K39" s="19">
        <f>Supuestos!$T$52</f>
        <v>0.64166227529958919</v>
      </c>
      <c r="L39" s="38">
        <f t="shared" si="9"/>
        <v>171214.66349031214</v>
      </c>
      <c r="M39" s="39">
        <f>L39*Supuestos!$AA$46*Supuestos!$AA$47</f>
        <v>372854172.6828528</v>
      </c>
      <c r="N39" s="39">
        <f>M39*Supuestos!$R$45</f>
        <v>11558479.353168437</v>
      </c>
      <c r="O39" s="51">
        <f>N39*Supuestos!$U$46</f>
        <v>349055248.85036767</v>
      </c>
      <c r="P39" s="39">
        <v>1289</v>
      </c>
      <c r="Q39" s="39">
        <f t="shared" si="5"/>
        <v>1267.9893</v>
      </c>
      <c r="R39" s="39">
        <f t="shared" si="10"/>
        <v>1040.1402286100536</v>
      </c>
      <c r="S39" s="39">
        <f>R39*Supuestos!$T$52</f>
        <v>667.41874572056179</v>
      </c>
      <c r="T39" s="39">
        <f t="shared" si="11"/>
        <v>12</v>
      </c>
      <c r="U39" s="48">
        <f>(Supuestos!$Y$46/(Supuestos!$X$50-Supuestos!$X$49))*(1-(POWER((1+Supuestos!$X$49)/(1+Supuestos!$X$50), '2) Diabetes sin complicaciones'!T39)))</f>
        <v>677600.0021997958</v>
      </c>
      <c r="V39" s="51">
        <f t="shared" si="6"/>
        <v>452242943.56843764</v>
      </c>
    </row>
    <row r="40" spans="1:22">
      <c r="A40" s="1">
        <v>54</v>
      </c>
      <c r="B40" s="2">
        <v>1006250.2245313172</v>
      </c>
      <c r="C40" s="19">
        <f>Supuestos!$R$18</f>
        <v>0.31090000000000001</v>
      </c>
      <c r="D40" s="20">
        <f>Supuestos!$R$31</f>
        <v>0.82030678698160431</v>
      </c>
      <c r="E40" s="2">
        <f t="shared" si="7"/>
        <v>312843.19480678655</v>
      </c>
      <c r="F40" s="38">
        <f t="shared" si="8"/>
        <v>256627.39596101519</v>
      </c>
      <c r="G40" s="39">
        <f>$F40*Supuestos!W$18*Supuestos!$AC$28</f>
        <v>134938.86149177802</v>
      </c>
      <c r="H40" s="39">
        <f>$F40*Supuestos!W$18*Supuestos!AC$29</f>
        <v>8521.5483442607001</v>
      </c>
      <c r="I40" s="40">
        <f>$F40*Supuestos!X$18</f>
        <v>113166.98612497645</v>
      </c>
      <c r="J40" s="45">
        <f>G40*Supuestos!$R$41</f>
        <v>2070333170.6581807</v>
      </c>
      <c r="K40" s="19">
        <f>Supuestos!$T$52</f>
        <v>0.64166227529958919</v>
      </c>
      <c r="L40" s="38">
        <f t="shared" si="9"/>
        <v>164668.11879655361</v>
      </c>
      <c r="M40" s="39">
        <f>L40*Supuestos!$AA$46*Supuestos!$AA$47</f>
        <v>358597762.30325478</v>
      </c>
      <c r="N40" s="39">
        <f>M40*Supuestos!$R$45</f>
        <v>11116530.631400898</v>
      </c>
      <c r="O40" s="51">
        <f>N40*Supuestos!$U$46</f>
        <v>335708811.45647442</v>
      </c>
      <c r="P40" s="39">
        <v>1438</v>
      </c>
      <c r="Q40" s="39">
        <f t="shared" si="5"/>
        <v>1414.5606</v>
      </c>
      <c r="R40" s="39">
        <f t="shared" si="10"/>
        <v>1160.3736607767703</v>
      </c>
      <c r="S40" s="39">
        <f>R40*Supuestos!$T$52</f>
        <v>744.56800337173615</v>
      </c>
      <c r="T40" s="39">
        <f t="shared" si="11"/>
        <v>11</v>
      </c>
      <c r="U40" s="48">
        <f>(Supuestos!$Y$46/(Supuestos!$X$50-Supuestos!$X$49))*(1-(POWER((1+Supuestos!$X$49)/(1+Supuestos!$X$50), '2) Diabetes sin complicaciones'!T40)))</f>
        <v>624085.43911435653</v>
      </c>
      <c r="V40" s="51">
        <f t="shared" si="6"/>
        <v>464674049.33474964</v>
      </c>
    </row>
    <row r="41" spans="1:22">
      <c r="A41" s="1">
        <v>55</v>
      </c>
      <c r="B41" s="2">
        <v>965257.70601019892</v>
      </c>
      <c r="C41" s="19">
        <f>Supuestos!$R$19</f>
        <v>0.31090000000000001</v>
      </c>
      <c r="D41" s="20">
        <f>Supuestos!$R$32</f>
        <v>0.82030678698160431</v>
      </c>
      <c r="E41" s="2">
        <f t="shared" si="7"/>
        <v>300098.62079857086</v>
      </c>
      <c r="F41" s="38">
        <f t="shared" si="8"/>
        <v>246172.93540488652</v>
      </c>
      <c r="G41" s="39">
        <f>$F41*Supuestos!W$19*Supuestos!$AC$28</f>
        <v>129441.73598157332</v>
      </c>
      <c r="H41" s="39">
        <f>$F41*Supuestos!W$19*Supuestos!AC$29</f>
        <v>8174.3983811454991</v>
      </c>
      <c r="I41" s="40">
        <f>$F41*Supuestos!X$19</f>
        <v>108556.8010421677</v>
      </c>
      <c r="J41" s="45">
        <f>G41*Supuestos!$R$41</f>
        <v>1985992150.1305878</v>
      </c>
      <c r="K41" s="19">
        <f>Supuestos!$T$52</f>
        <v>0.64166227529958919</v>
      </c>
      <c r="L41" s="38">
        <f t="shared" si="9"/>
        <v>157959.88584907827</v>
      </c>
      <c r="M41" s="39">
        <f>L41*Supuestos!$AA$46*Supuestos!$AA$47</f>
        <v>343989243.41353774</v>
      </c>
      <c r="N41" s="39">
        <f>M41*Supuestos!$R$45</f>
        <v>10663666.54581967</v>
      </c>
      <c r="O41" s="51">
        <f>N41*Supuestos!$U$46</f>
        <v>322032740.30057293</v>
      </c>
      <c r="P41" s="39">
        <v>1477</v>
      </c>
      <c r="Q41" s="39">
        <f t="shared" si="5"/>
        <v>1452.9249</v>
      </c>
      <c r="R41" s="39">
        <f t="shared" si="10"/>
        <v>1191.8441564445686</v>
      </c>
      <c r="S41" s="39">
        <f>R41*Supuestos!$T$52</f>
        <v>764.76143322674147</v>
      </c>
      <c r="T41" s="39">
        <f t="shared" si="11"/>
        <v>10</v>
      </c>
      <c r="U41" s="48">
        <f>(Supuestos!$Y$46/(Supuestos!$X$50-Supuestos!$X$49))*(1-(POWER((1+Supuestos!$X$49)/(1+Supuestos!$X$50), '2) Diabetes sin complicaciones'!T41)))</f>
        <v>570051.31716401095</v>
      </c>
      <c r="V41" s="51">
        <f t="shared" si="6"/>
        <v>435953262.32714081</v>
      </c>
    </row>
    <row r="42" spans="1:22">
      <c r="A42" s="1">
        <v>56</v>
      </c>
      <c r="B42" s="2">
        <v>923303.26274622744</v>
      </c>
      <c r="C42" s="19">
        <f>Supuestos!$R$19</f>
        <v>0.31090000000000001</v>
      </c>
      <c r="D42" s="20">
        <f>Supuestos!$R$32</f>
        <v>0.82030678698160431</v>
      </c>
      <c r="E42" s="2">
        <f t="shared" si="7"/>
        <v>287054.98438780213</v>
      </c>
      <c r="F42" s="38">
        <f t="shared" si="8"/>
        <v>235473.15193021257</v>
      </c>
      <c r="G42" s="39">
        <f>$F42*Supuestos!W$19*Supuestos!$AC$28</f>
        <v>123815.61568808611</v>
      </c>
      <c r="H42" s="39">
        <f>$F42*Supuestos!W$19*Supuestos!AC$29</f>
        <v>7819.1022452395446</v>
      </c>
      <c r="I42" s="40">
        <f>$F42*Supuestos!X$19</f>
        <v>103838.4339968869</v>
      </c>
      <c r="J42" s="45">
        <f>G42*Supuestos!$R$41</f>
        <v>1899671994.936234</v>
      </c>
      <c r="K42" s="19">
        <f>Supuestos!$T$52</f>
        <v>0.64166227529958919</v>
      </c>
      <c r="L42" s="38">
        <f t="shared" si="9"/>
        <v>151094.23843950604</v>
      </c>
      <c r="M42" s="39">
        <f>L42*Supuestos!$AA$46*Supuestos!$AA$47</f>
        <v>329037923.0497123</v>
      </c>
      <c r="N42" s="39">
        <f>M42*Supuestos!$R$45</f>
        <v>10200175.614541082</v>
      </c>
      <c r="O42" s="51">
        <f>N42*Supuestos!$U$46</f>
        <v>308035748.35950172</v>
      </c>
      <c r="P42" s="39">
        <v>1623</v>
      </c>
      <c r="Q42" s="39">
        <f t="shared" si="5"/>
        <v>1596.5451</v>
      </c>
      <c r="R42" s="39">
        <f t="shared" si="10"/>
        <v>1309.6567812522242</v>
      </c>
      <c r="S42" s="39">
        <f>R42*Supuestos!$T$52</f>
        <v>840.35735011983854</v>
      </c>
      <c r="T42" s="39">
        <f t="shared" si="11"/>
        <v>9</v>
      </c>
      <c r="U42" s="48">
        <f>(Supuestos!$Y$46/(Supuestos!$X$50-Supuestos!$X$49))*(1-(POWER((1+Supuestos!$X$49)/(1+Supuestos!$X$50), '2) Diabetes sin complicaciones'!T42)))</f>
        <v>515492.59208793408</v>
      </c>
      <c r="V42" s="51">
        <f t="shared" si="6"/>
        <v>433197988.69342315</v>
      </c>
    </row>
    <row r="43" spans="1:22">
      <c r="A43" s="1">
        <v>57</v>
      </c>
      <c r="B43" s="2">
        <v>880907.24300679355</v>
      </c>
      <c r="C43" s="19">
        <f>Supuestos!$R$19</f>
        <v>0.31090000000000001</v>
      </c>
      <c r="D43" s="20">
        <f>Supuestos!$R$32</f>
        <v>0.82030678698160431</v>
      </c>
      <c r="E43" s="2">
        <f t="shared" si="7"/>
        <v>273874.06185081211</v>
      </c>
      <c r="F43" s="38">
        <f t="shared" si="8"/>
        <v>224660.75171444085</v>
      </c>
      <c r="G43" s="39">
        <f>$F43*Supuestos!W$19*Supuestos!$AC$28</f>
        <v>118130.27967925509</v>
      </c>
      <c r="H43" s="39">
        <f>$F43*Supuestos!W$19*Supuestos!AC$29</f>
        <v>7460.0665670292938</v>
      </c>
      <c r="I43" s="40">
        <f>$F43*Supuestos!X$19</f>
        <v>99070.405468156445</v>
      </c>
      <c r="J43" s="45">
        <f>G43*Supuestos!$R$41</f>
        <v>1812443307.8456924</v>
      </c>
      <c r="K43" s="19">
        <f>Supuestos!$T$52</f>
        <v>0.64166227529958919</v>
      </c>
      <c r="L43" s="38">
        <f t="shared" si="9"/>
        <v>144156.3291156042</v>
      </c>
      <c r="M43" s="39">
        <f>L43*Supuestos!$AA$46*Supuestos!$AA$47</f>
        <v>313929237.91505128</v>
      </c>
      <c r="N43" s="39">
        <f>M43*Supuestos!$R$45</f>
        <v>9731806.3753665891</v>
      </c>
      <c r="O43" s="51">
        <f>N43*Supuestos!$U$46</f>
        <v>293891436.0898177</v>
      </c>
      <c r="P43" s="39">
        <v>1792</v>
      </c>
      <c r="Q43" s="39">
        <f t="shared" si="5"/>
        <v>1762.7904000000001</v>
      </c>
      <c r="R43" s="39">
        <f t="shared" si="10"/>
        <v>1446.0289291460172</v>
      </c>
      <c r="S43" s="39">
        <f>R43*Supuestos!$T$52</f>
        <v>927.86221282486179</v>
      </c>
      <c r="T43" s="39">
        <f t="shared" si="11"/>
        <v>8</v>
      </c>
      <c r="U43" s="48">
        <f>(Supuestos!$Y$46/(Supuestos!$X$50-Supuestos!$X$49))*(1-(POWER((1+Supuestos!$X$49)/(1+Supuestos!$X$50), '2) Diabetes sin complicaciones'!T43)))</f>
        <v>460404.17065189447</v>
      </c>
      <c r="V43" s="51">
        <f t="shared" si="6"/>
        <v>427191632.57486206</v>
      </c>
    </row>
    <row r="44" spans="1:22">
      <c r="A44" s="1">
        <v>58</v>
      </c>
      <c r="B44" s="2">
        <v>838719.50313583831</v>
      </c>
      <c r="C44" s="19">
        <f>Supuestos!$R$19</f>
        <v>0.31090000000000001</v>
      </c>
      <c r="D44" s="20">
        <f>Supuestos!$R$32</f>
        <v>0.82030678698160431</v>
      </c>
      <c r="E44" s="2">
        <f t="shared" si="7"/>
        <v>260757.89352493215</v>
      </c>
      <c r="F44" s="38">
        <f t="shared" si="8"/>
        <v>213901.46981752838</v>
      </c>
      <c r="G44" s="39">
        <f>$F44*Supuestos!W$19*Supuestos!$AC$28</f>
        <v>112472.87414699845</v>
      </c>
      <c r="H44" s="39">
        <f>$F44*Supuestos!W$19*Supuestos!AC$29</f>
        <v>7102.7947313754084</v>
      </c>
      <c r="I44" s="40">
        <f>$F44*Supuestos!X$19</f>
        <v>94325.80093915452</v>
      </c>
      <c r="J44" s="45">
        <f>G44*Supuestos!$R$41</f>
        <v>1725643151.0649884</v>
      </c>
      <c r="K44" s="19">
        <f>Supuestos!$T$52</f>
        <v>0.64166227529958919</v>
      </c>
      <c r="L44" s="38">
        <f t="shared" si="9"/>
        <v>137252.50381304167</v>
      </c>
      <c r="M44" s="39">
        <f>L44*Supuestos!$AA$46*Supuestos!$AA$47</f>
        <v>298894777.55366087</v>
      </c>
      <c r="N44" s="39">
        <f>M44*Supuestos!$R$45</f>
        <v>9265738.1041634865</v>
      </c>
      <c r="O44" s="51">
        <f>N44*Supuestos!$U$46</f>
        <v>279816610.89739615</v>
      </c>
      <c r="P44" s="39">
        <v>1802</v>
      </c>
      <c r="Q44" s="39">
        <f t="shared" si="5"/>
        <v>1772.6274000000001</v>
      </c>
      <c r="R44" s="39">
        <f t="shared" si="10"/>
        <v>1454.0982870095552</v>
      </c>
      <c r="S44" s="39">
        <f>R44*Supuestos!$T$52</f>
        <v>933.04001535178622</v>
      </c>
      <c r="T44" s="39">
        <f t="shared" si="11"/>
        <v>7</v>
      </c>
      <c r="U44" s="48">
        <f>(Supuestos!$Y$46/(Supuestos!$X$50-Supuestos!$X$49))*(1-(POWER((1+Supuestos!$X$49)/(1+Supuestos!$X$50), '2) Diabetes sin complicaciones'!T44)))</f>
        <v>404780.91017278674</v>
      </c>
      <c r="V44" s="51">
        <f t="shared" si="6"/>
        <v>377676786.64172691</v>
      </c>
    </row>
    <row r="45" spans="1:22">
      <c r="A45" s="1">
        <v>59</v>
      </c>
      <c r="B45" s="2">
        <v>796762.70372013445</v>
      </c>
      <c r="C45" s="19">
        <f>Supuestos!$R$19</f>
        <v>0.31090000000000001</v>
      </c>
      <c r="D45" s="20">
        <f>Supuestos!$R$32</f>
        <v>0.82030678698160431</v>
      </c>
      <c r="E45" s="2">
        <f t="shared" si="7"/>
        <v>247713.5245865898</v>
      </c>
      <c r="F45" s="38">
        <f t="shared" si="8"/>
        <v>203201.08544551412</v>
      </c>
      <c r="G45" s="39">
        <f>$F45*Supuestos!W$19*Supuestos!$AC$28</f>
        <v>106846.43789190991</v>
      </c>
      <c r="H45" s="39">
        <f>$F45*Supuestos!W$19*Supuestos!AC$29</f>
        <v>6747.4786421214649</v>
      </c>
      <c r="I45" s="40">
        <f>$F45*Supuestos!X$19</f>
        <v>89607.168911482746</v>
      </c>
      <c r="J45" s="45">
        <f>G45*Supuestos!$R$41</f>
        <v>1639318148.1508844</v>
      </c>
      <c r="K45" s="19">
        <f>Supuestos!$T$52</f>
        <v>0.64166227529958919</v>
      </c>
      <c r="L45" s="38">
        <f t="shared" si="9"/>
        <v>130386.47083031484</v>
      </c>
      <c r="M45" s="39">
        <f>L45*Supuestos!$AA$46*Supuestos!$AA$47</f>
        <v>283942617.52717662</v>
      </c>
      <c r="N45" s="39">
        <f>M45*Supuestos!$R$45</f>
        <v>8802221.1433424745</v>
      </c>
      <c r="O45" s="51">
        <f>N45*Supuestos!$U$46</f>
        <v>265818832.88852739</v>
      </c>
      <c r="P45" s="39">
        <v>1891</v>
      </c>
      <c r="Q45" s="39">
        <f t="shared" si="5"/>
        <v>1860.1767</v>
      </c>
      <c r="R45" s="39">
        <f t="shared" si="10"/>
        <v>1525.9155719950436</v>
      </c>
      <c r="S45" s="39">
        <f>R45*Supuestos!$T$52</f>
        <v>979.12245784141373</v>
      </c>
      <c r="T45" s="39">
        <f t="shared" si="11"/>
        <v>6</v>
      </c>
      <c r="U45" s="48">
        <f>(Supuestos!$Y$46/(Supuestos!$X$50-Supuestos!$X$49))*(1-(POWER((1+Supuestos!$X$49)/(1+Supuestos!$X$50), '2) Diabetes sin complicaciones'!T45)))</f>
        <v>348617.61803854234</v>
      </c>
      <c r="V45" s="51">
        <f t="shared" si="6"/>
        <v>341339339.02071673</v>
      </c>
    </row>
    <row r="46" spans="1:22">
      <c r="A46" s="1">
        <v>60</v>
      </c>
      <c r="B46" s="2">
        <v>755145.57910665218</v>
      </c>
      <c r="C46" s="19">
        <f>Supuestos!$R$20</f>
        <v>0.32730000000000004</v>
      </c>
      <c r="D46" s="20">
        <f>Supuestos!$R$33</f>
        <v>0.67490226623361815</v>
      </c>
      <c r="E46" s="2">
        <f t="shared" si="7"/>
        <v>247159.14804160729</v>
      </c>
      <c r="F46" s="38">
        <f t="shared" si="8"/>
        <v>166808.26913365108</v>
      </c>
      <c r="G46" s="39">
        <f>$F46*Supuestos!W$20*Supuestos!$AC$28</f>
        <v>90745.930673352676</v>
      </c>
      <c r="H46" s="39">
        <f>$F46*Supuestos!W$20*Supuestos!AC$29</f>
        <v>5730.7126110962681</v>
      </c>
      <c r="I46" s="40">
        <f>$F46*Supuestos!X$20</f>
        <v>70331.625849202101</v>
      </c>
      <c r="J46" s="45">
        <f>G46*Supuestos!$R$41</f>
        <v>1392292096.5709875</v>
      </c>
      <c r="K46" s="19">
        <f>Supuestos!$T$53</f>
        <v>0.34034968147606587</v>
      </c>
      <c r="L46" s="38">
        <f t="shared" si="9"/>
        <v>56773.141267212013</v>
      </c>
      <c r="M46" s="39">
        <f>L46*Supuestos!$AA$46*Supuestos!$AA$47</f>
        <v>123634869.73760761</v>
      </c>
      <c r="N46" s="39">
        <f>M46*Supuestos!$R$45</f>
        <v>3832680.9618658358</v>
      </c>
      <c r="O46" s="51">
        <f>N46*Supuestos!$U$46</f>
        <v>115743374.71489449</v>
      </c>
      <c r="P46" s="39">
        <v>1924</v>
      </c>
      <c r="Q46" s="39">
        <f t="shared" si="5"/>
        <v>1892.6387999999999</v>
      </c>
      <c r="R46" s="39">
        <f t="shared" si="10"/>
        <v>1277.3462152816755</v>
      </c>
      <c r="S46" s="39">
        <f>R46*Supuestos!$T$53</f>
        <v>434.74437750577653</v>
      </c>
      <c r="T46" s="39">
        <f t="shared" si="11"/>
        <v>5</v>
      </c>
      <c r="U46" s="48">
        <f>(Supuestos!$Y$46/(Supuestos!$X$50-Supuestos!$X$49))*(1-(POWER((1+Supuestos!$X$49)/(1+Supuestos!$X$50), '2) Diabetes sin complicaciones'!T46)))</f>
        <v>291909.05122338276</v>
      </c>
      <c r="V46" s="51">
        <f t="shared" si="6"/>
        <v>126905818.76241137</v>
      </c>
    </row>
    <row r="47" spans="1:22">
      <c r="A47" s="1">
        <v>61</v>
      </c>
      <c r="B47" s="2">
        <v>714447.37437917572</v>
      </c>
      <c r="C47" s="19">
        <f>Supuestos!$R$20</f>
        <v>0.32730000000000004</v>
      </c>
      <c r="D47" s="20">
        <f>Supuestos!$R$33</f>
        <v>0.67490226623361815</v>
      </c>
      <c r="E47" s="2">
        <f t="shared" si="7"/>
        <v>233838.62563430425</v>
      </c>
      <c r="F47" s="38">
        <f t="shared" si="8"/>
        <v>157818.21837354658</v>
      </c>
      <c r="G47" s="39">
        <f>$F47*Supuestos!W$20*Supuestos!$AC$28</f>
        <v>85855.222753035399</v>
      </c>
      <c r="H47" s="39">
        <f>$F47*Supuestos!W$20*Supuestos!AC$29</f>
        <v>5421.8586344145269</v>
      </c>
      <c r="I47" s="40">
        <f>$F47*Supuestos!X$20</f>
        <v>66541.136986096637</v>
      </c>
      <c r="J47" s="45">
        <f>G47*Supuestos!$R$41</f>
        <v>1317255189.3116915</v>
      </c>
      <c r="K47" s="19">
        <f>Supuestos!$T$53</f>
        <v>0.34034968147606587</v>
      </c>
      <c r="L47" s="38">
        <f t="shared" si="9"/>
        <v>53713.380354556786</v>
      </c>
      <c r="M47" s="39">
        <f>L47*Supuestos!$AA$46*Supuestos!$AA$47</f>
        <v>116971628.39811833</v>
      </c>
      <c r="N47" s="39">
        <f>M47*Supuestos!$R$45</f>
        <v>3626120.4803416682</v>
      </c>
      <c r="O47" s="51">
        <f>N47*Supuestos!$U$46</f>
        <v>109505441.67214476</v>
      </c>
      <c r="P47" s="39">
        <v>2038</v>
      </c>
      <c r="Q47" s="39">
        <f t="shared" si="5"/>
        <v>2004.7806</v>
      </c>
      <c r="R47" s="39">
        <f t="shared" si="10"/>
        <v>1353.0309702411928</v>
      </c>
      <c r="S47" s="39">
        <f>R47*Supuestos!$T$53</f>
        <v>460.50365974884232</v>
      </c>
      <c r="T47" s="39">
        <f t="shared" si="11"/>
        <v>4</v>
      </c>
      <c r="U47" s="48">
        <f>(Supuestos!$Y$46/(Supuestos!$X$50-Supuestos!$X$49))*(1-(POWER((1+Supuestos!$X$49)/(1+Supuestos!$X$50), '2) Diabetes sin complicaciones'!T47)))</f>
        <v>234649.91579836732</v>
      </c>
      <c r="V47" s="51">
        <f t="shared" si="6"/>
        <v>108057144.98490584</v>
      </c>
    </row>
    <row r="48" spans="1:22">
      <c r="A48" s="1">
        <v>62</v>
      </c>
      <c r="B48" s="2">
        <v>675503.15386199416</v>
      </c>
      <c r="C48" s="19">
        <f>Supuestos!$R$20</f>
        <v>0.32730000000000004</v>
      </c>
      <c r="D48" s="20">
        <f>Supuestos!$R$33</f>
        <v>0.67490226623361815</v>
      </c>
      <c r="E48" s="2">
        <f t="shared" si="7"/>
        <v>221092.1822590307</v>
      </c>
      <c r="F48" s="38">
        <f t="shared" si="8"/>
        <v>149215.61485315597</v>
      </c>
      <c r="G48" s="39">
        <f>$F48*Supuestos!W$20*Supuestos!$AC$28</f>
        <v>81175.291316025949</v>
      </c>
      <c r="H48" s="39">
        <f>$F48*Supuestos!W$20*Supuestos!AC$29</f>
        <v>5126.3154413905404</v>
      </c>
      <c r="I48" s="40">
        <f>$F48*Supuestos!X$20</f>
        <v>62914.00809573946</v>
      </c>
      <c r="J48" s="45">
        <f>G48*Supuestos!$R$41</f>
        <v>1245452172.869041</v>
      </c>
      <c r="K48" s="19">
        <f>Supuestos!$T$53</f>
        <v>0.34034968147606587</v>
      </c>
      <c r="L48" s="38">
        <f t="shared" si="9"/>
        <v>50785.486986526957</v>
      </c>
      <c r="M48" s="39">
        <f>L48*Supuestos!$AA$46*Supuestos!$AA$47</f>
        <v>110595555.01055977</v>
      </c>
      <c r="N48" s="39">
        <f>M48*Supuestos!$R$45</f>
        <v>3428462.205327353</v>
      </c>
      <c r="O48" s="51">
        <f>N48*Supuestos!$U$46</f>
        <v>103536346.92668903</v>
      </c>
      <c r="P48" s="39">
        <v>2239</v>
      </c>
      <c r="Q48" s="39">
        <f t="shared" si="5"/>
        <v>2202.5043000000001</v>
      </c>
      <c r="R48" s="39">
        <f t="shared" si="10"/>
        <v>1486.4751434592888</v>
      </c>
      <c r="S48" s="39">
        <f>R48*Supuestos!$T$53</f>
        <v>505.92134159845824</v>
      </c>
      <c r="T48" s="39">
        <f t="shared" si="11"/>
        <v>3</v>
      </c>
      <c r="U48" s="48">
        <f>(Supuestos!$Y$46/(Supuestos!$X$50-Supuestos!$X$49))*(1-(POWER((1+Supuestos!$X$49)/(1+Supuestos!$X$50), '2) Diabetes sin complicaciones'!T48)))</f>
        <v>176834.86643718614</v>
      </c>
      <c r="V48" s="51">
        <f t="shared" si="6"/>
        <v>89464532.86928539</v>
      </c>
    </row>
    <row r="49" spans="1:22">
      <c r="A49" s="1">
        <v>63</v>
      </c>
      <c r="B49" s="2">
        <v>639089.80945090973</v>
      </c>
      <c r="C49" s="19">
        <f>Supuestos!$R$20</f>
        <v>0.32730000000000004</v>
      </c>
      <c r="D49" s="20">
        <f>Supuestos!$R$33</f>
        <v>0.67490226623361815</v>
      </c>
      <c r="E49" s="2">
        <f t="shared" si="7"/>
        <v>209174.09463328277</v>
      </c>
      <c r="F49" s="38">
        <f t="shared" si="8"/>
        <v>141172.07050536785</v>
      </c>
      <c r="G49" s="39">
        <f>$F49*Supuestos!W$20*Supuestos!$AC$28</f>
        <v>76799.495550364067</v>
      </c>
      <c r="H49" s="39">
        <f>$F49*Supuestos!W$20*Supuestos!AC$29</f>
        <v>4849.9787749219931</v>
      </c>
      <c r="I49" s="40">
        <f>$F49*Supuestos!X$20</f>
        <v>59522.596180081775</v>
      </c>
      <c r="J49" s="45">
        <f>G49*Supuestos!$R$41</f>
        <v>1178315433.8931649</v>
      </c>
      <c r="K49" s="19">
        <f>Supuestos!$T$53</f>
        <v>0.34034968147606587</v>
      </c>
      <c r="L49" s="38">
        <f t="shared" si="9"/>
        <v>48047.869229818665</v>
      </c>
      <c r="M49" s="39">
        <f>L49*Supuestos!$AA$46*Supuestos!$AA$47</f>
        <v>104633844.82177611</v>
      </c>
      <c r="N49" s="39">
        <f>M49*Supuestos!$R$45</f>
        <v>3243649.1894750595</v>
      </c>
      <c r="O49" s="51">
        <f>N49*Supuestos!$U$46</f>
        <v>97955166.974896699</v>
      </c>
      <c r="P49" s="39">
        <v>2103</v>
      </c>
      <c r="Q49" s="39">
        <f t="shared" si="5"/>
        <v>2068.7211000000002</v>
      </c>
      <c r="R49" s="39">
        <f t="shared" si="10"/>
        <v>1396.1845585953035</v>
      </c>
      <c r="S49" s="39">
        <f>R49*Supuestos!$T$53</f>
        <v>475.19096979971317</v>
      </c>
      <c r="T49" s="39">
        <f t="shared" si="11"/>
        <v>2</v>
      </c>
      <c r="U49" s="48">
        <f>(Supuestos!$Y$46/(Supuestos!$X$50-Supuestos!$X$49))*(1-(POWER((1+Supuestos!$X$49)/(1+Supuestos!$X$50), '2) Diabetes sin complicaciones'!T49)))</f>
        <v>118458.5059171593</v>
      </c>
      <c r="V49" s="51">
        <f t="shared" si="6"/>
        <v>56290412.307799987</v>
      </c>
    </row>
    <row r="50" spans="1:22">
      <c r="A50" s="1">
        <v>64</v>
      </c>
      <c r="B50" s="2">
        <v>605185.89132871665</v>
      </c>
      <c r="C50" s="19">
        <f>Supuestos!$R$20</f>
        <v>0.32730000000000004</v>
      </c>
      <c r="D50" s="20">
        <f>Supuestos!$R$33</f>
        <v>0.67490226623361815</v>
      </c>
      <c r="E50" s="2">
        <f t="shared" si="7"/>
        <v>198077.34223188899</v>
      </c>
      <c r="F50" s="38">
        <f t="shared" si="8"/>
        <v>133682.84716183384</v>
      </c>
      <c r="G50" s="39">
        <f>$F50*Supuestos!W$20*Supuestos!$AC$28</f>
        <v>72725.257829061025</v>
      </c>
      <c r="H50" s="39">
        <f>$F50*Supuestos!W$20*Supuestos!AC$29</f>
        <v>4592.6858548226928</v>
      </c>
      <c r="I50" s="40">
        <f>$F50*Supuestos!X$20</f>
        <v>56364.903477950109</v>
      </c>
      <c r="J50" s="45">
        <f>G50*Supuestos!$R$41</f>
        <v>1115805424.4984698</v>
      </c>
      <c r="K50" s="19">
        <f>Supuestos!$T$53</f>
        <v>0.34034968147606587</v>
      </c>
      <c r="L50" s="38">
        <f t="shared" si="9"/>
        <v>45498.914450343742</v>
      </c>
      <c r="M50" s="39">
        <f>L50*Supuestos!$AA$46*Supuestos!$AA$47</f>
        <v>99082985.998513564</v>
      </c>
      <c r="N50" s="39">
        <f>M50*Supuestos!$R$45</f>
        <v>3071572.5659539206</v>
      </c>
      <c r="O50" s="51">
        <f>N50*Supuestos!$U$46</f>
        <v>92758614.140458554</v>
      </c>
      <c r="P50" s="39">
        <v>2254</v>
      </c>
      <c r="Q50" s="39">
        <f t="shared" si="5"/>
        <v>2217.2598000000003</v>
      </c>
      <c r="R50" s="39">
        <f t="shared" si="10"/>
        <v>1496.4336638486991</v>
      </c>
      <c r="S50" s="39">
        <f>R50*Supuestos!$T$53</f>
        <v>509.31072084096695</v>
      </c>
      <c r="T50" s="39">
        <f t="shared" si="11"/>
        <v>1</v>
      </c>
      <c r="U50" s="48">
        <f>(Supuestos!$Y$46/(Supuestos!$X$50-Supuestos!$X$49))*(1-(POWER((1+Supuestos!$X$49)/(1+Supuestos!$X$50), '2) Diabetes sin complicaciones'!T50)))</f>
        <v>59515.384615384392</v>
      </c>
      <c r="V50" s="51">
        <f t="shared" si="6"/>
        <v>30311823.439588819</v>
      </c>
    </row>
    <row r="51" spans="1:22">
      <c r="A51" s="1">
        <v>65</v>
      </c>
      <c r="B51" s="2">
        <v>573366.16405805852</v>
      </c>
      <c r="C51" s="19">
        <f>Supuestos!$R$20</f>
        <v>0.32730000000000004</v>
      </c>
      <c r="D51" s="20">
        <f>Supuestos!$R$33</f>
        <v>0.67490226623361815</v>
      </c>
      <c r="E51" s="2">
        <f t="shared" si="7"/>
        <v>187662.74549620258</v>
      </c>
      <c r="F51" s="38">
        <f t="shared" si="8"/>
        <v>126654.01222300983</v>
      </c>
      <c r="G51" s="39">
        <f>$F51*Supuestos!W$20*Supuestos!$AC$28</f>
        <v>68901.477560938292</v>
      </c>
      <c r="H51" s="39">
        <f>$F51*Supuestos!W$20*Supuestos!AC$29</f>
        <v>4351.2096184560232</v>
      </c>
      <c r="I51" s="40">
        <f>$F51*Supuestos!X$20</f>
        <v>53401.325043615514</v>
      </c>
      <c r="J51" s="45">
        <f>G51*Supuestos!$R$41</f>
        <v>1057138121.1072589</v>
      </c>
      <c r="K51" s="19">
        <v>0</v>
      </c>
      <c r="L51" s="38">
        <f t="shared" si="9"/>
        <v>0</v>
      </c>
      <c r="M51" s="39">
        <f>L51*Supuestos!$AA$46*Supuestos!$AA$47</f>
        <v>0</v>
      </c>
      <c r="N51" s="39">
        <f>M51*Supuestos!$R$45</f>
        <v>0</v>
      </c>
      <c r="O51" s="51">
        <f>N51*Supuestos!$U$46</f>
        <v>0</v>
      </c>
      <c r="P51" s="39">
        <v>2341</v>
      </c>
      <c r="Q51" s="39">
        <f t="shared" si="5"/>
        <v>2302.8416999999999</v>
      </c>
      <c r="R51" s="39">
        <f t="shared" si="10"/>
        <v>1554.1930821072779</v>
      </c>
      <c r="S51" s="39">
        <f>R51*Supuestos!$T$53</f>
        <v>528.96912044751707</v>
      </c>
      <c r="T51" s="39">
        <f t="shared" si="11"/>
        <v>0</v>
      </c>
      <c r="U51" s="48">
        <f>(Supuestos!$Y$46/(Supuestos!$X$50-Supuestos!$X$49))*(1-(POWER((1+Supuestos!$X$49)/(1+Supuestos!$X$50), '2) Diabetes sin complicaciones'!T51)))</f>
        <v>0</v>
      </c>
      <c r="V51" s="51">
        <f t="shared" si="6"/>
        <v>0</v>
      </c>
    </row>
    <row r="52" spans="1:22">
      <c r="A52" s="1">
        <v>66</v>
      </c>
      <c r="B52" s="2">
        <v>542992.59611137398</v>
      </c>
      <c r="C52" s="19">
        <f>Supuestos!$R$20</f>
        <v>0.32730000000000004</v>
      </c>
      <c r="D52" s="20">
        <f>Supuestos!$R$33</f>
        <v>0.67490226623361815</v>
      </c>
      <c r="E52" s="2">
        <f t="shared" si="7"/>
        <v>177721.47670725273</v>
      </c>
      <c r="F52" s="38">
        <f t="shared" si="8"/>
        <v>119944.62738811005</v>
      </c>
      <c r="G52" s="39">
        <f>$F52*Supuestos!W$20*Supuestos!$AC$28</f>
        <v>65251.482424301299</v>
      </c>
      <c r="H52" s="39">
        <f>$F52*Supuestos!W$20*Supuestos!AC$29</f>
        <v>4120.70811822613</v>
      </c>
      <c r="I52" s="40">
        <f>$F52*Supuestos!X$20</f>
        <v>50572.436845582604</v>
      </c>
      <c r="J52" s="45">
        <f>G52*Supuestos!$R$41</f>
        <v>1001137159.4822711</v>
      </c>
      <c r="K52" s="19">
        <v>0</v>
      </c>
      <c r="L52" s="38">
        <f t="shared" si="9"/>
        <v>0</v>
      </c>
      <c r="M52" s="39">
        <f>L52*Supuestos!$AA$46*Supuestos!$AA$47</f>
        <v>0</v>
      </c>
      <c r="N52" s="39">
        <f>M52*Supuestos!$R$45</f>
        <v>0</v>
      </c>
      <c r="O52" s="51">
        <f>N52*Supuestos!$U$46</f>
        <v>0</v>
      </c>
      <c r="P52" s="39">
        <v>2304</v>
      </c>
      <c r="Q52" s="39">
        <f t="shared" si="5"/>
        <v>2266.4448000000002</v>
      </c>
      <c r="R52" s="39">
        <f t="shared" si="10"/>
        <v>1529.6287318133996</v>
      </c>
      <c r="S52" s="39">
        <f>R52*Supuestos!$T$53</f>
        <v>520.60865164932909</v>
      </c>
      <c r="T52" s="39">
        <f t="shared" si="11"/>
        <v>0</v>
      </c>
      <c r="U52" s="48">
        <f>(Supuestos!$Y$46/(Supuestos!$X$50-Supuestos!$X$49))*(1-(POWER((1+Supuestos!$X$49)/(1+Supuestos!$X$50), '2) Diabetes sin complicaciones'!T52)))</f>
        <v>0</v>
      </c>
      <c r="V52" s="51">
        <f t="shared" si="6"/>
        <v>0</v>
      </c>
    </row>
    <row r="53" spans="1:22">
      <c r="A53" s="1">
        <v>67</v>
      </c>
      <c r="B53" s="2">
        <v>513922.41787933692</v>
      </c>
      <c r="C53" s="19">
        <f>Supuestos!$R$20</f>
        <v>0.32730000000000004</v>
      </c>
      <c r="D53" s="20">
        <f>Supuestos!$R$33</f>
        <v>0.67490226623361815</v>
      </c>
      <c r="E53" s="2">
        <f t="shared" si="7"/>
        <v>168206.80737190699</v>
      </c>
      <c r="F53" s="38">
        <f t="shared" si="8"/>
        <v>113523.1554912217</v>
      </c>
      <c r="G53" s="39">
        <f>$F53*Supuestos!W$20*Supuestos!$AC$28</f>
        <v>61758.115778856278</v>
      </c>
      <c r="H53" s="39">
        <f>$F53*Supuestos!W$20*Supuestos!AC$29</f>
        <v>3900.0978920519492</v>
      </c>
      <c r="I53" s="40">
        <f>$F53*Supuestos!X$20</f>
        <v>47864.941820313456</v>
      </c>
      <c r="J53" s="45">
        <f>G53*Supuestos!$R$41</f>
        <v>947539309.58655071</v>
      </c>
      <c r="K53" s="19">
        <v>0</v>
      </c>
      <c r="L53" s="38">
        <f t="shared" si="9"/>
        <v>0</v>
      </c>
      <c r="M53" s="39">
        <f>L53*Supuestos!$AA$46*Supuestos!$AA$47</f>
        <v>0</v>
      </c>
      <c r="N53" s="39">
        <f>M53*Supuestos!$R$45</f>
        <v>0</v>
      </c>
      <c r="O53" s="51">
        <f>N53*Supuestos!$U$46</f>
        <v>0</v>
      </c>
      <c r="P53" s="39">
        <v>2300</v>
      </c>
      <c r="Q53" s="39">
        <f t="shared" si="5"/>
        <v>2262.5100000000002</v>
      </c>
      <c r="R53" s="39">
        <f t="shared" si="10"/>
        <v>1526.9731263762235</v>
      </c>
      <c r="S53" s="39">
        <f>R53*Supuestos!$T$53</f>
        <v>519.7048171846601</v>
      </c>
      <c r="T53" s="39">
        <f t="shared" si="11"/>
        <v>0</v>
      </c>
      <c r="U53" s="48">
        <f>(Supuestos!$Y$46/(Supuestos!$X$50-Supuestos!$X$49))*(1-(POWER((1+Supuestos!$X$49)/(1+Supuestos!$X$50), '2) Diabetes sin complicaciones'!T53)))</f>
        <v>0</v>
      </c>
      <c r="V53" s="51">
        <f t="shared" si="6"/>
        <v>0</v>
      </c>
    </row>
    <row r="54" spans="1:22">
      <c r="A54" s="1">
        <v>68</v>
      </c>
      <c r="B54" s="2">
        <v>486482.7357708069</v>
      </c>
      <c r="C54" s="19">
        <f>Supuestos!$R$20</f>
        <v>0.32730000000000004</v>
      </c>
      <c r="D54" s="20">
        <f>Supuestos!$R$33</f>
        <v>0.67490226623361815</v>
      </c>
      <c r="E54" s="2">
        <f t="shared" si="7"/>
        <v>159225.79941778511</v>
      </c>
      <c r="F54" s="38">
        <f t="shared" si="8"/>
        <v>107461.85286992269</v>
      </c>
      <c r="G54" s="39">
        <f>$F54*Supuestos!W$20*Supuestos!$AC$28</f>
        <v>58460.686039195672</v>
      </c>
      <c r="H54" s="39">
        <f>$F54*Supuestos!W$20*Supuestos!AC$29</f>
        <v>3691.8613127027679</v>
      </c>
      <c r="I54" s="40">
        <f>$F54*Supuestos!X$20</f>
        <v>45309.30551802423</v>
      </c>
      <c r="J54" s="45">
        <f>G54*Supuestos!$R$41</f>
        <v>896947670.5845418</v>
      </c>
      <c r="K54" s="19">
        <v>0</v>
      </c>
      <c r="L54" s="38">
        <f t="shared" si="9"/>
        <v>0</v>
      </c>
      <c r="M54" s="39">
        <f>L54*Supuestos!$AA$46*Supuestos!$AA$47</f>
        <v>0</v>
      </c>
      <c r="N54" s="39">
        <f>M54*Supuestos!$R$45</f>
        <v>0</v>
      </c>
      <c r="O54" s="51">
        <f>N54*Supuestos!$U$46</f>
        <v>0</v>
      </c>
      <c r="P54" s="39">
        <v>2340</v>
      </c>
      <c r="Q54" s="39">
        <f t="shared" si="5"/>
        <v>2301.8580000000002</v>
      </c>
      <c r="R54" s="39">
        <f t="shared" si="10"/>
        <v>1553.5291807479839</v>
      </c>
      <c r="S54" s="39">
        <f>R54*Supuestos!$T$53</f>
        <v>528.74316183134988</v>
      </c>
      <c r="T54" s="39">
        <f t="shared" si="11"/>
        <v>0</v>
      </c>
      <c r="U54" s="48">
        <f>(Supuestos!$Y$46/(Supuestos!$X$50-Supuestos!$X$49))*(1-(POWER((1+Supuestos!$X$49)/(1+Supuestos!$X$50), '2) Diabetes sin complicaciones'!T54)))</f>
        <v>0</v>
      </c>
      <c r="V54" s="51">
        <f t="shared" si="6"/>
        <v>0</v>
      </c>
    </row>
    <row r="55" spans="1:22">
      <c r="A55" s="1">
        <v>69</v>
      </c>
      <c r="B55" s="2">
        <v>459990.44175594789</v>
      </c>
      <c r="C55" s="19">
        <f>Supuestos!$R$20</f>
        <v>0.32730000000000004</v>
      </c>
      <c r="D55" s="20">
        <f>Supuestos!$R$33</f>
        <v>0.67490226623361815</v>
      </c>
      <c r="E55" s="2">
        <f t="shared" si="7"/>
        <v>150554.87158672177</v>
      </c>
      <c r="F55" s="38">
        <f t="shared" si="8"/>
        <v>101609.82402638989</v>
      </c>
      <c r="G55" s="39">
        <f>$F55*Supuestos!W$20*Supuestos!$AC$28</f>
        <v>55277.104035187243</v>
      </c>
      <c r="H55" s="39">
        <f>$F55*Supuestos!W$20*Supuestos!AC$29</f>
        <v>3490.8143522114851</v>
      </c>
      <c r="I55" s="40">
        <f>$F55*Supuestos!X$20</f>
        <v>42841.905638991157</v>
      </c>
      <c r="J55" s="45">
        <f>G55*Supuestos!$R$41</f>
        <v>848102768.88948262</v>
      </c>
      <c r="K55" s="19">
        <v>0</v>
      </c>
      <c r="L55" s="38">
        <f t="shared" si="9"/>
        <v>0</v>
      </c>
      <c r="M55" s="39">
        <f>L55*Supuestos!$AA$46*Supuestos!$AA$47</f>
        <v>0</v>
      </c>
      <c r="N55" s="39">
        <f>M55*Supuestos!$R$45</f>
        <v>0</v>
      </c>
      <c r="O55" s="51">
        <f>N55*Supuestos!$U$46</f>
        <v>0</v>
      </c>
      <c r="P55" s="39">
        <v>2273</v>
      </c>
      <c r="Q55" s="39">
        <f t="shared" si="5"/>
        <v>2235.9501</v>
      </c>
      <c r="R55" s="39">
        <f t="shared" si="10"/>
        <v>1509.0477896752852</v>
      </c>
      <c r="S55" s="39">
        <f>R55*Supuestos!$T$53</f>
        <v>513.60393454814459</v>
      </c>
      <c r="T55" s="39">
        <f t="shared" si="11"/>
        <v>0</v>
      </c>
      <c r="U55" s="48">
        <f>(Supuestos!$Y$46/(Supuestos!$X$50-Supuestos!$X$49))*(1-(POWER((1+Supuestos!$X$49)/(1+Supuestos!$X$50), '2) Diabetes sin complicaciones'!T55)))</f>
        <v>0</v>
      </c>
      <c r="V55" s="51">
        <f t="shared" si="6"/>
        <v>0</v>
      </c>
    </row>
    <row r="56" spans="1:22">
      <c r="A56" s="1">
        <v>70</v>
      </c>
      <c r="B56" s="2">
        <v>433546.04659201961</v>
      </c>
      <c r="C56" s="19">
        <f>Supuestos!$R$21</f>
        <v>0.2611</v>
      </c>
      <c r="D56" s="20">
        <f>Supuestos!$R$34</f>
        <v>0.71537404741363742</v>
      </c>
      <c r="E56" s="2">
        <f t="shared" si="7"/>
        <v>113198.87276517632</v>
      </c>
      <c r="F56" s="38">
        <f t="shared" si="8"/>
        <v>80979.535772685558</v>
      </c>
      <c r="G56" s="39">
        <f>$F56*Supuestos!W$21*Supuestos!$AC$28</f>
        <v>48047.078387517009</v>
      </c>
      <c r="H56" s="39">
        <f>$F56*Supuestos!W$21*Supuestos!AC$29</f>
        <v>3034.2297004236771</v>
      </c>
      <c r="I56" s="40">
        <f>$F56*Supuestos!X$21</f>
        <v>29898.227684744881</v>
      </c>
      <c r="J56" s="45">
        <f>G56*Supuestos!$R$41</f>
        <v>737174295.37488186</v>
      </c>
      <c r="K56" s="19">
        <v>0</v>
      </c>
      <c r="L56" s="38">
        <f t="shared" si="9"/>
        <v>0</v>
      </c>
      <c r="M56" s="39">
        <f>L56*Supuestos!$AA$46*Supuestos!$AA$47</f>
        <v>0</v>
      </c>
      <c r="N56" s="39">
        <f>M56*Supuestos!$R$45</f>
        <v>0</v>
      </c>
      <c r="O56" s="51">
        <f>N56*Supuestos!$U$46</f>
        <v>0</v>
      </c>
      <c r="P56" s="39">
        <v>2133</v>
      </c>
      <c r="Q56" s="39">
        <f t="shared" si="5"/>
        <v>2098.2321000000002</v>
      </c>
      <c r="R56" s="39">
        <f t="shared" si="10"/>
        <v>1501.0207897902162</v>
      </c>
      <c r="S56" s="39">
        <f>R56*Supuestos!$T$53</f>
        <v>510.87194769405289</v>
      </c>
      <c r="T56" s="39">
        <f t="shared" si="11"/>
        <v>0</v>
      </c>
      <c r="U56" s="48">
        <f>(Supuestos!$Y$46/(Supuestos!$X$50-Supuestos!$X$49))*(1-(POWER((1+Supuestos!$X$49)/(1+Supuestos!$X$50), '2) Diabetes sin complicaciones'!T56)))</f>
        <v>0</v>
      </c>
      <c r="V56" s="51">
        <f t="shared" si="6"/>
        <v>0</v>
      </c>
    </row>
    <row r="57" spans="1:22">
      <c r="A57" s="1">
        <v>71</v>
      </c>
      <c r="B57" s="2">
        <v>407360.00335223344</v>
      </c>
      <c r="C57" s="19">
        <f>Supuestos!$R$21</f>
        <v>0.2611</v>
      </c>
      <c r="D57" s="20">
        <f>Supuestos!$R$34</f>
        <v>0.71537404741363742</v>
      </c>
      <c r="E57" s="2">
        <f t="shared" si="7"/>
        <v>106361.69687526816</v>
      </c>
      <c r="F57" s="38">
        <f t="shared" si="8"/>
        <v>76088.397583443017</v>
      </c>
      <c r="G57" s="39">
        <f>$F57*Supuestos!W$21*Supuestos!$AC$28</f>
        <v>45145.050143709981</v>
      </c>
      <c r="H57" s="39">
        <f>$F57*Supuestos!W$21*Supuestos!AC$29</f>
        <v>2850.9631921500886</v>
      </c>
      <c r="I57" s="40">
        <f>$F57*Supuestos!X$21</f>
        <v>28092.384247582944</v>
      </c>
      <c r="J57" s="45">
        <f>G57*Supuestos!$R$41</f>
        <v>692649202.53714001</v>
      </c>
      <c r="K57" s="19">
        <v>0</v>
      </c>
      <c r="L57" s="38">
        <f t="shared" si="9"/>
        <v>0</v>
      </c>
      <c r="M57" s="39">
        <f>L57*Supuestos!$AA$46*Supuestos!$AA$47</f>
        <v>0</v>
      </c>
      <c r="N57" s="39">
        <f>M57*Supuestos!$R$45</f>
        <v>0</v>
      </c>
      <c r="O57" s="51">
        <f>N57*Supuestos!$U$46</f>
        <v>0</v>
      </c>
      <c r="P57" s="39">
        <v>2363</v>
      </c>
      <c r="Q57" s="39">
        <f t="shared" si="5"/>
        <v>2324.4830999999999</v>
      </c>
      <c r="R57" s="39">
        <f t="shared" si="10"/>
        <v>1662.8748833915988</v>
      </c>
      <c r="S57" s="39">
        <f>R57*Supuestos!$T$53</f>
        <v>565.9589368968808</v>
      </c>
      <c r="T57" s="39">
        <f t="shared" si="11"/>
        <v>0</v>
      </c>
      <c r="U57" s="48">
        <f>(Supuestos!$Y$46/(Supuestos!$X$50-Supuestos!$X$49))*(1-(POWER((1+Supuestos!$X$49)/(1+Supuestos!$X$50), '2) Diabetes sin complicaciones'!T57)))</f>
        <v>0</v>
      </c>
      <c r="V57" s="51">
        <f t="shared" si="6"/>
        <v>0</v>
      </c>
    </row>
    <row r="58" spans="1:22">
      <c r="A58" s="1">
        <v>72</v>
      </c>
      <c r="B58" s="2">
        <v>382432.52483189647</v>
      </c>
      <c r="C58" s="19">
        <f>Supuestos!$R$21</f>
        <v>0.2611</v>
      </c>
      <c r="D58" s="20">
        <f>Supuestos!$R$34</f>
        <v>0.71537404741363742</v>
      </c>
      <c r="E58" s="2">
        <f t="shared" si="7"/>
        <v>99853.132233608165</v>
      </c>
      <c r="F58" s="38">
        <f t="shared" si="8"/>
        <v>71432.339352885407</v>
      </c>
      <c r="G58" s="39">
        <f>$F58*Supuestos!W$21*Supuestos!$AC$28</f>
        <v>42382.500412523419</v>
      </c>
      <c r="H58" s="39">
        <f>$F58*Supuestos!W$21*Supuestos!AC$29</f>
        <v>2676.5049165467699</v>
      </c>
      <c r="I58" s="40">
        <f>$F58*Supuestos!X$21</f>
        <v>26373.33402381522</v>
      </c>
      <c r="J58" s="45">
        <f>G58*Supuestos!$R$41</f>
        <v>650264093.60084701</v>
      </c>
      <c r="K58" s="19">
        <v>0</v>
      </c>
      <c r="L58" s="38">
        <f t="shared" si="9"/>
        <v>0</v>
      </c>
      <c r="M58" s="39">
        <f>L58*Supuestos!$AA$46*Supuestos!$AA$47</f>
        <v>0</v>
      </c>
      <c r="N58" s="39">
        <f>M58*Supuestos!$R$45</f>
        <v>0</v>
      </c>
      <c r="O58" s="51">
        <f>N58*Supuestos!$U$46</f>
        <v>0</v>
      </c>
      <c r="P58" s="39">
        <v>2371</v>
      </c>
      <c r="Q58" s="39">
        <f t="shared" si="5"/>
        <v>2332.3526999999999</v>
      </c>
      <c r="R58" s="39">
        <f t="shared" si="10"/>
        <v>1668.5045909951252</v>
      </c>
      <c r="S58" s="39">
        <f>R58*Supuestos!$T$53</f>
        <v>567.87500608654443</v>
      </c>
      <c r="T58" s="39">
        <f t="shared" si="11"/>
        <v>0</v>
      </c>
      <c r="U58" s="48">
        <f>(Supuestos!$Y$46/(Supuestos!$X$50-Supuestos!$X$49))*(1-(POWER((1+Supuestos!$X$49)/(1+Supuestos!$X$50), '2) Diabetes sin complicaciones'!T58)))</f>
        <v>0</v>
      </c>
      <c r="V58" s="51">
        <f t="shared" si="6"/>
        <v>0</v>
      </c>
    </row>
    <row r="59" spans="1:22">
      <c r="A59" s="1">
        <v>73</v>
      </c>
      <c r="B59" s="2">
        <v>359040.35673482076</v>
      </c>
      <c r="C59" s="19">
        <f>Supuestos!$R$21</f>
        <v>0.2611</v>
      </c>
      <c r="D59" s="20">
        <f>Supuestos!$R$34</f>
        <v>0.71537404741363742</v>
      </c>
      <c r="E59" s="2">
        <f t="shared" si="7"/>
        <v>93745.437143461706</v>
      </c>
      <c r="F59" s="38">
        <f t="shared" si="8"/>
        <v>67063.052795878946</v>
      </c>
      <c r="G59" s="39">
        <f>$F59*Supuestos!W$21*Supuestos!$AC$28</f>
        <v>39790.09911386318</v>
      </c>
      <c r="H59" s="39">
        <f>$F59*Supuestos!W$21*Supuestos!AC$29</f>
        <v>2512.7917152492805</v>
      </c>
      <c r="I59" s="40">
        <f>$F59*Supuestos!X$21</f>
        <v>24760.161966766489</v>
      </c>
      <c r="J59" s="45">
        <f>G59*Supuestos!$R$41</f>
        <v>610489529.46907043</v>
      </c>
      <c r="K59" s="19">
        <v>0</v>
      </c>
      <c r="L59" s="38">
        <f t="shared" si="9"/>
        <v>0</v>
      </c>
      <c r="M59" s="39">
        <f>L59*Supuestos!$AA$46*Supuestos!$AA$47</f>
        <v>0</v>
      </c>
      <c r="N59" s="39">
        <f>M59*Supuestos!$R$45</f>
        <v>0</v>
      </c>
      <c r="O59" s="51">
        <f>N59*Supuestos!$U$46</f>
        <v>0</v>
      </c>
      <c r="P59" s="39">
        <v>2281</v>
      </c>
      <c r="Q59" s="39">
        <f t="shared" si="5"/>
        <v>2243.8197</v>
      </c>
      <c r="R59" s="39">
        <f t="shared" si="10"/>
        <v>1605.1703804554536</v>
      </c>
      <c r="S59" s="39">
        <f>R59*Supuestos!$T$53</f>
        <v>546.31922770282915</v>
      </c>
      <c r="T59" s="39">
        <f t="shared" si="11"/>
        <v>0</v>
      </c>
      <c r="U59" s="48">
        <f>(Supuestos!$Y$46/(Supuestos!$X$50-Supuestos!$X$49))*(1-(POWER((1+Supuestos!$X$49)/(1+Supuestos!$X$50), '2) Diabetes sin complicaciones'!T59)))</f>
        <v>0</v>
      </c>
      <c r="V59" s="51">
        <f t="shared" si="6"/>
        <v>0</v>
      </c>
    </row>
    <row r="60" spans="1:22">
      <c r="A60" s="1">
        <v>74</v>
      </c>
      <c r="B60" s="2">
        <v>336384.70967342093</v>
      </c>
      <c r="C60" s="19">
        <f>Supuestos!$R$21</f>
        <v>0.2611</v>
      </c>
      <c r="D60" s="20">
        <f>Supuestos!$R$34</f>
        <v>0.71537404741363742</v>
      </c>
      <c r="E60" s="2">
        <f t="shared" si="7"/>
        <v>87830.047695730202</v>
      </c>
      <c r="F60" s="38">
        <f t="shared" si="8"/>
        <v>62831.336704627334</v>
      </c>
      <c r="G60" s="39">
        <f>$F60*Supuestos!W$21*Supuestos!$AC$28</f>
        <v>37279.32163397222</v>
      </c>
      <c r="H60" s="39">
        <f>$F60*Supuestos!W$21*Supuestos!AC$29</f>
        <v>2354.233154431161</v>
      </c>
      <c r="I60" s="40">
        <f>$F60*Supuestos!X$21</f>
        <v>23197.781916223958</v>
      </c>
      <c r="J60" s="45">
        <f>G60*Supuestos!$R$41</f>
        <v>571967299.1545918</v>
      </c>
      <c r="K60" s="19">
        <v>0</v>
      </c>
      <c r="L60" s="38">
        <f t="shared" si="9"/>
        <v>0</v>
      </c>
      <c r="M60" s="39">
        <f>L60*Supuestos!$AA$46*Supuestos!$AA$47</f>
        <v>0</v>
      </c>
      <c r="N60" s="39">
        <f>M60*Supuestos!$R$45</f>
        <v>0</v>
      </c>
      <c r="O60" s="51">
        <f>N60*Supuestos!$U$46</f>
        <v>0</v>
      </c>
      <c r="P60" s="39">
        <v>2305</v>
      </c>
      <c r="Q60" s="39">
        <f t="shared" si="5"/>
        <v>2267.4285</v>
      </c>
      <c r="R60" s="39">
        <f t="shared" si="10"/>
        <v>1622.0595032660328</v>
      </c>
      <c r="S60" s="39">
        <f>R60*Supuestos!$T$53</f>
        <v>552.06743527181993</v>
      </c>
      <c r="T60" s="39">
        <f t="shared" si="11"/>
        <v>0</v>
      </c>
      <c r="U60" s="48">
        <f>(Supuestos!$Y$46/(Supuestos!$X$50-Supuestos!$X$49))*(1-(POWER((1+Supuestos!$X$49)/(1+Supuestos!$X$50), '2) Diabetes sin complicaciones'!T60)))</f>
        <v>0</v>
      </c>
      <c r="V60" s="51">
        <f t="shared" si="6"/>
        <v>0</v>
      </c>
    </row>
    <row r="61" spans="1:22">
      <c r="A61" s="1">
        <v>75</v>
      </c>
      <c r="B61" s="2">
        <v>314085.21994691022</v>
      </c>
      <c r="C61" s="19">
        <f>Supuestos!$R$21</f>
        <v>0.2611</v>
      </c>
      <c r="D61" s="20">
        <f>Supuestos!$R$34</f>
        <v>0.71537404741363742</v>
      </c>
      <c r="E61" s="2">
        <f t="shared" si="7"/>
        <v>82007.65092813826</v>
      </c>
      <c r="F61" s="38">
        <f t="shared" si="8"/>
        <v>58666.145163347006</v>
      </c>
      <c r="G61" s="39">
        <f>$F61*Supuestos!W$21*Supuestos!$AC$28</f>
        <v>34808.014746702793</v>
      </c>
      <c r="H61" s="39">
        <f>$F61*Supuestos!W$21*Supuestos!AC$29</f>
        <v>2198.1672081162519</v>
      </c>
      <c r="I61" s="40">
        <f>$F61*Supuestos!X$21</f>
        <v>21659.963208527966</v>
      </c>
      <c r="J61" s="45">
        <f>G61*Supuestos!$R$41</f>
        <v>534050656.26145703</v>
      </c>
      <c r="K61" s="19">
        <v>0</v>
      </c>
      <c r="L61" s="38">
        <f t="shared" si="9"/>
        <v>0</v>
      </c>
      <c r="M61" s="39">
        <f>L61*Supuestos!$AA$46*Supuestos!$AA$47</f>
        <v>0</v>
      </c>
      <c r="N61" s="39">
        <f>M61*Supuestos!$R$45</f>
        <v>0</v>
      </c>
      <c r="O61" s="51">
        <f>N61*Supuestos!$U$46</f>
        <v>0</v>
      </c>
      <c r="P61" s="39">
        <v>2360</v>
      </c>
      <c r="Q61" s="39">
        <f t="shared" si="5"/>
        <v>2321.5320000000002</v>
      </c>
      <c r="R61" s="39">
        <f t="shared" si="10"/>
        <v>1660.7637430402765</v>
      </c>
      <c r="S61" s="39">
        <f>R61*Supuestos!$T$53</f>
        <v>565.240410950757</v>
      </c>
      <c r="T61" s="39">
        <f t="shared" si="11"/>
        <v>0</v>
      </c>
      <c r="U61" s="48">
        <f>(Supuestos!$Y$46/(Supuestos!$X$50-Supuestos!$X$49))*(1-(POWER((1+Supuestos!$X$49)/(1+Supuestos!$X$50), '2) Diabetes sin complicaciones'!T61)))</f>
        <v>0</v>
      </c>
      <c r="V61" s="51">
        <f t="shared" si="6"/>
        <v>0</v>
      </c>
    </row>
    <row r="62" spans="1:22">
      <c r="A62" s="1">
        <v>76</v>
      </c>
      <c r="B62" s="2">
        <v>292587.65447122819</v>
      </c>
      <c r="C62" s="19">
        <f>Supuestos!$R$21</f>
        <v>0.2611</v>
      </c>
      <c r="D62" s="20">
        <f>Supuestos!$R$34</f>
        <v>0.71537404741363742</v>
      </c>
      <c r="E62" s="2">
        <f t="shared" si="7"/>
        <v>76394.636582437684</v>
      </c>
      <c r="F62" s="38">
        <f t="shared" si="8"/>
        <v>54650.740372672379</v>
      </c>
      <c r="G62" s="39">
        <f>$F62*Supuestos!W$21*Supuestos!$AC$28</f>
        <v>32425.579889620913</v>
      </c>
      <c r="H62" s="39">
        <f>$F62*Supuestos!W$21*Supuestos!AC$29</f>
        <v>2047.7136353853737</v>
      </c>
      <c r="I62" s="40">
        <f>$F62*Supuestos!X$21</f>
        <v>20177.446847666095</v>
      </c>
      <c r="J62" s="45">
        <f>G62*Supuestos!$R$41</f>
        <v>497497554.67886043</v>
      </c>
      <c r="K62" s="19">
        <v>0</v>
      </c>
      <c r="L62" s="38">
        <f t="shared" si="9"/>
        <v>0</v>
      </c>
      <c r="M62" s="39">
        <f>L62*Supuestos!$AA$46*Supuestos!$AA$47</f>
        <v>0</v>
      </c>
      <c r="N62" s="39">
        <f>M62*Supuestos!$R$45</f>
        <v>0</v>
      </c>
      <c r="O62" s="51">
        <f>N62*Supuestos!$U$46</f>
        <v>0</v>
      </c>
      <c r="P62" s="39">
        <v>2342</v>
      </c>
      <c r="Q62" s="39">
        <f t="shared" si="5"/>
        <v>2303.8254000000002</v>
      </c>
      <c r="R62" s="39">
        <f t="shared" si="10"/>
        <v>1648.0969009323424</v>
      </c>
      <c r="S62" s="39">
        <f>R62*Supuestos!$T$53</f>
        <v>560.92925527401405</v>
      </c>
      <c r="T62" s="39">
        <f t="shared" si="11"/>
        <v>0</v>
      </c>
      <c r="U62" s="48">
        <f>(Supuestos!$Y$46/(Supuestos!$X$50-Supuestos!$X$49))*(1-(POWER((1+Supuestos!$X$49)/(1+Supuestos!$X$50), '2) Diabetes sin complicaciones'!T62)))</f>
        <v>0</v>
      </c>
      <c r="V62" s="51">
        <f t="shared" si="6"/>
        <v>0</v>
      </c>
    </row>
    <row r="63" spans="1:22">
      <c r="A63" s="1">
        <v>77</v>
      </c>
      <c r="B63" s="2">
        <v>272211.30293170235</v>
      </c>
      <c r="C63" s="19">
        <f>Supuestos!$R$21</f>
        <v>0.2611</v>
      </c>
      <c r="D63" s="20">
        <f>Supuestos!$R$34</f>
        <v>0.71537404741363742</v>
      </c>
      <c r="E63" s="2">
        <f t="shared" si="7"/>
        <v>71074.37119546748</v>
      </c>
      <c r="F63" s="38">
        <f t="shared" si="8"/>
        <v>50844.760589480815</v>
      </c>
      <c r="G63" s="39">
        <f>$F63*Supuestos!W$21*Supuestos!$AC$28</f>
        <v>30167.401854399439</v>
      </c>
      <c r="H63" s="39">
        <f>$F63*Supuestos!W$21*Supuestos!AC$29</f>
        <v>1905.1070275901839</v>
      </c>
      <c r="I63" s="40">
        <f>$F63*Supuestos!X$21</f>
        <v>18772.251707491196</v>
      </c>
      <c r="J63" s="45">
        <f>G63*Supuestos!$R$41</f>
        <v>462850894.40704834</v>
      </c>
      <c r="K63" s="19">
        <v>0</v>
      </c>
      <c r="L63" s="38">
        <f t="shared" si="9"/>
        <v>0</v>
      </c>
      <c r="M63" s="39">
        <f>L63*Supuestos!$AA$46*Supuestos!$AA$47</f>
        <v>0</v>
      </c>
      <c r="N63" s="39">
        <f>M63*Supuestos!$R$45</f>
        <v>0</v>
      </c>
      <c r="O63" s="51">
        <f>N63*Supuestos!$U$46</f>
        <v>0</v>
      </c>
      <c r="P63" s="39">
        <v>2244</v>
      </c>
      <c r="Q63" s="39">
        <f t="shared" si="5"/>
        <v>2207.4227999999998</v>
      </c>
      <c r="R63" s="39">
        <f t="shared" si="10"/>
        <v>1579.1329827891441</v>
      </c>
      <c r="S63" s="39">
        <f>R63*Supuestos!$T$53</f>
        <v>537.45740770063503</v>
      </c>
      <c r="T63" s="39">
        <f t="shared" si="11"/>
        <v>0</v>
      </c>
      <c r="U63" s="48">
        <f>(Supuestos!$Y$46/(Supuestos!$X$50-Supuestos!$X$49))*(1-(POWER((1+Supuestos!$X$49)/(1+Supuestos!$X$50), '2) Diabetes sin complicaciones'!T63)))</f>
        <v>0</v>
      </c>
      <c r="V63" s="51">
        <f t="shared" si="6"/>
        <v>0</v>
      </c>
    </row>
    <row r="64" spans="1:22">
      <c r="A64" s="1">
        <v>78</v>
      </c>
      <c r="B64" s="2">
        <v>252565.92824354008</v>
      </c>
      <c r="C64" s="19">
        <f>Supuestos!$R$21</f>
        <v>0.2611</v>
      </c>
      <c r="D64" s="20">
        <f>Supuestos!$R$34</f>
        <v>0.71537404741363742</v>
      </c>
      <c r="E64" s="2">
        <f t="shared" si="7"/>
        <v>65944.963864388308</v>
      </c>
      <c r="F64" s="38">
        <f t="shared" si="8"/>
        <v>47175.315706213529</v>
      </c>
      <c r="G64" s="39">
        <f>$F64*Supuestos!W$21*Supuestos!$AC$28</f>
        <v>27990.233212189411</v>
      </c>
      <c r="H64" s="39">
        <f>$F64*Supuestos!W$21*Supuestos!AC$29</f>
        <v>1767.6162585626741</v>
      </c>
      <c r="I64" s="40">
        <f>$F64*Supuestos!X$21</f>
        <v>17417.466235461448</v>
      </c>
      <c r="J64" s="45">
        <f>G64*Supuestos!$R$41</f>
        <v>429447140.97194993</v>
      </c>
      <c r="K64" s="19">
        <v>0</v>
      </c>
      <c r="L64" s="38">
        <f t="shared" si="9"/>
        <v>0</v>
      </c>
      <c r="M64" s="39">
        <f>L64*Supuestos!$AA$46*Supuestos!$AA$47</f>
        <v>0</v>
      </c>
      <c r="N64" s="39">
        <f>M64*Supuestos!$R$45</f>
        <v>0</v>
      </c>
      <c r="O64" s="51">
        <f>N64*Supuestos!$U$46</f>
        <v>0</v>
      </c>
      <c r="P64" s="39">
        <v>2203</v>
      </c>
      <c r="Q64" s="39">
        <f t="shared" si="5"/>
        <v>2167.0911000000001</v>
      </c>
      <c r="R64" s="39">
        <f t="shared" si="10"/>
        <v>1550.2807313210717</v>
      </c>
      <c r="S64" s="39">
        <f>R64*Supuestos!$T$53</f>
        <v>527.63755310360921</v>
      </c>
      <c r="T64" s="39">
        <f t="shared" si="11"/>
        <v>0</v>
      </c>
      <c r="U64" s="48">
        <f>(Supuestos!$Y$46/(Supuestos!$X$50-Supuestos!$X$49))*(1-(POWER((1+Supuestos!$X$49)/(1+Supuestos!$X$50), '2) Diabetes sin complicaciones'!T64)))</f>
        <v>0</v>
      </c>
      <c r="V64" s="51">
        <f t="shared" si="6"/>
        <v>0</v>
      </c>
    </row>
    <row r="65" spans="1:22">
      <c r="A65" s="1">
        <v>79</v>
      </c>
      <c r="B65" s="2">
        <v>233090.83579031526</v>
      </c>
      <c r="C65" s="19">
        <f>Supuestos!$R$21</f>
        <v>0.2611</v>
      </c>
      <c r="D65" s="20">
        <f>Supuestos!$R$34</f>
        <v>0.71537404741363742</v>
      </c>
      <c r="E65" s="2">
        <f t="shared" si="7"/>
        <v>60860.017224851312</v>
      </c>
      <c r="F65" s="38">
        <f t="shared" si="8"/>
        <v>43537.676847805575</v>
      </c>
      <c r="G65" s="39">
        <f>$F65*Supuestos!W$21*Supuestos!$AC$28</f>
        <v>25831.935838566311</v>
      </c>
      <c r="H65" s="39">
        <f>$F65*Supuestos!W$21*Supuestos!AC$29</f>
        <v>1631.3172324163716</v>
      </c>
      <c r="I65" s="40">
        <f>$F65*Supuestos!X$21</f>
        <v>16074.423776822894</v>
      </c>
      <c r="J65" s="45">
        <f>G65*Supuestos!$R$41</f>
        <v>396332924.68646121</v>
      </c>
      <c r="K65" s="19">
        <v>0</v>
      </c>
      <c r="L65" s="38">
        <f t="shared" si="9"/>
        <v>0</v>
      </c>
      <c r="M65" s="39">
        <f>L65*Supuestos!$AA$46*Supuestos!$AA$47</f>
        <v>0</v>
      </c>
      <c r="N65" s="39">
        <f>M65*Supuestos!$R$45</f>
        <v>0</v>
      </c>
      <c r="O65" s="51">
        <f>N65*Supuestos!$U$46</f>
        <v>0</v>
      </c>
      <c r="P65" s="39">
        <v>2123</v>
      </c>
      <c r="Q65" s="39">
        <f t="shared" si="5"/>
        <v>2088.3951000000002</v>
      </c>
      <c r="R65" s="39">
        <f t="shared" si="10"/>
        <v>1493.9836552858083</v>
      </c>
      <c r="S65" s="39">
        <f>R65*Supuestos!$T$53</f>
        <v>508.47686120697341</v>
      </c>
      <c r="T65" s="39">
        <f t="shared" si="11"/>
        <v>0</v>
      </c>
      <c r="U65" s="48">
        <f>(Supuestos!$Y$46/(Supuestos!$X$50-Supuestos!$X$49))*(1-(POWER((1+Supuestos!$X$49)/(1+Supuestos!$X$50), '2) Diabetes sin complicaciones'!T65)))</f>
        <v>0</v>
      </c>
      <c r="V65" s="51">
        <f t="shared" si="6"/>
        <v>0</v>
      </c>
    </row>
    <row r="66" spans="1:22">
      <c r="A66" s="1">
        <v>80</v>
      </c>
      <c r="B66" s="2">
        <v>213603.6384979416</v>
      </c>
      <c r="C66" s="19">
        <f>Supuestos!$R$22</f>
        <v>0.2611</v>
      </c>
      <c r="D66" s="20">
        <f>Supuestos!$R$35</f>
        <v>0.59436596599236358</v>
      </c>
      <c r="E66" s="2">
        <f t="shared" si="7"/>
        <v>55771.91001181255</v>
      </c>
      <c r="F66" s="38">
        <f t="shared" si="8"/>
        <v>33148.92516941014</v>
      </c>
      <c r="G66" s="39">
        <f>$F66*Supuestos!W$22*Supuestos!$AC$28</f>
        <v>19668.043177567906</v>
      </c>
      <c r="H66" s="39">
        <f>$F66*Supuestos!W$22*Supuestos!AC$29</f>
        <v>1242.0601368780924</v>
      </c>
      <c r="I66" s="40">
        <f>$F66*Supuestos!X$21</f>
        <v>12238.821854964142</v>
      </c>
      <c r="J66" s="45">
        <f>G66*Supuestos!$R$41</f>
        <v>301761862.68577081</v>
      </c>
      <c r="K66" s="19">
        <v>0</v>
      </c>
      <c r="L66" s="38">
        <f t="shared" si="9"/>
        <v>0</v>
      </c>
      <c r="M66" s="39">
        <f>L66*Supuestos!$AA$46*Supuestos!$AA$47</f>
        <v>0</v>
      </c>
      <c r="N66" s="39">
        <f>M66*Supuestos!$R$45</f>
        <v>0</v>
      </c>
      <c r="O66" s="51">
        <f>N66*Supuestos!$U$46</f>
        <v>0</v>
      </c>
      <c r="P66" s="39">
        <v>1907</v>
      </c>
      <c r="Q66" s="39">
        <f t="shared" si="5"/>
        <v>1875.9159</v>
      </c>
      <c r="R66" s="39">
        <f t="shared" si="10"/>
        <v>1114.980566023934</v>
      </c>
      <c r="S66" s="39">
        <f>R66*Supuestos!$T$53</f>
        <v>379.48328049824954</v>
      </c>
      <c r="T66" s="39">
        <f t="shared" si="11"/>
        <v>0</v>
      </c>
      <c r="U66" s="48">
        <f>(Supuestos!$Y$46/(Supuestos!$X$50-Supuestos!$X$49))*(1-(POWER((1+Supuestos!$X$49)/(1+Supuestos!$X$50), '2) Diabetes sin complicaciones'!T66)))</f>
        <v>0</v>
      </c>
      <c r="V66" s="51">
        <f t="shared" si="6"/>
        <v>0</v>
      </c>
    </row>
    <row r="67" spans="1:22">
      <c r="A67" s="1">
        <v>81</v>
      </c>
      <c r="B67" s="2">
        <v>194221.60842144728</v>
      </c>
      <c r="C67" s="19">
        <f>Supuestos!$R$22</f>
        <v>0.2611</v>
      </c>
      <c r="D67" s="20">
        <f>Supuestos!$R$35</f>
        <v>0.59436596599236358</v>
      </c>
      <c r="E67" s="2">
        <f t="shared" si="7"/>
        <v>50711.261958839881</v>
      </c>
      <c r="F67" s="38">
        <f t="shared" si="8"/>
        <v>30141.048200857666</v>
      </c>
      <c r="G67" s="39">
        <f>$F67*Supuestos!W$22*Supuestos!$AC$28</f>
        <v>17883.39846320793</v>
      </c>
      <c r="H67" s="39">
        <f>$F67*Supuestos!W$22*Supuestos!AC$29</f>
        <v>1129.3577171109412</v>
      </c>
      <c r="I67" s="40">
        <f>$F67*Supuestos!X$21</f>
        <v>11128.292020538795</v>
      </c>
      <c r="J67" s="45">
        <f>G67*Supuestos!$R$41</f>
        <v>274380505.60944492</v>
      </c>
      <c r="K67" s="19">
        <v>0</v>
      </c>
      <c r="L67" s="38">
        <f t="shared" si="9"/>
        <v>0</v>
      </c>
      <c r="M67" s="39">
        <f>L67*Supuestos!$AA$46*Supuestos!$AA$47</f>
        <v>0</v>
      </c>
      <c r="N67" s="39">
        <f>M67*Supuestos!$R$45</f>
        <v>0</v>
      </c>
      <c r="O67" s="51">
        <f>N67*Supuestos!$U$46</f>
        <v>0</v>
      </c>
      <c r="P67" s="39">
        <v>1985</v>
      </c>
      <c r="Q67" s="39">
        <f t="shared" si="5"/>
        <v>1952.6445000000001</v>
      </c>
      <c r="R67" s="39">
        <f t="shared" si="10"/>
        <v>1160.5854344821757</v>
      </c>
      <c r="S67" s="39">
        <f>R67*Supuestos!$T$53</f>
        <v>395.00488295177001</v>
      </c>
      <c r="T67" s="39">
        <f t="shared" si="11"/>
        <v>0</v>
      </c>
      <c r="U67" s="48">
        <f>(Supuestos!$Y$46/(Supuestos!$X$50-Supuestos!$X$49))*(1-(POWER((1+Supuestos!$X$49)/(1+Supuestos!$X$50), '2) Diabetes sin complicaciones'!T67)))</f>
        <v>0</v>
      </c>
      <c r="V67" s="51">
        <f t="shared" si="6"/>
        <v>0</v>
      </c>
    </row>
    <row r="68" spans="1:22">
      <c r="A68" s="1">
        <v>82</v>
      </c>
      <c r="B68" s="2">
        <v>175265.22637524258</v>
      </c>
      <c r="C68" s="19">
        <f>Supuestos!$R$22</f>
        <v>0.2611</v>
      </c>
      <c r="D68" s="20">
        <f>Supuestos!$R$35</f>
        <v>0.59436596599236358</v>
      </c>
      <c r="E68" s="2">
        <f t="shared" si="7"/>
        <v>45761.750606575835</v>
      </c>
      <c r="F68" s="38">
        <f t="shared" si="8"/>
        <v>27199.227104779075</v>
      </c>
      <c r="G68" s="39">
        <f>$F68*Supuestos!W$22*Supuestos!$AC$28</f>
        <v>16137.946263999162</v>
      </c>
      <c r="H68" s="39">
        <f>$F68*Supuestos!W$22*Supuestos!AC$29</f>
        <v>1019.1303509265897</v>
      </c>
      <c r="I68" s="40">
        <f>$F68*Supuestos!X$21</f>
        <v>10042.150489853324</v>
      </c>
      <c r="J68" s="45">
        <f>G68*Supuestos!$R$41</f>
        <v>247600469.481451</v>
      </c>
      <c r="K68" s="19">
        <v>0</v>
      </c>
      <c r="L68" s="38">
        <f t="shared" si="9"/>
        <v>0</v>
      </c>
      <c r="M68" s="39">
        <f>L68*Supuestos!$AA$46*Supuestos!$AA$47</f>
        <v>0</v>
      </c>
      <c r="N68" s="39">
        <f>M68*Supuestos!$R$45</f>
        <v>0</v>
      </c>
      <c r="O68" s="51">
        <f>N68*Supuestos!$U$46</f>
        <v>0</v>
      </c>
      <c r="P68" s="39">
        <v>1989</v>
      </c>
      <c r="Q68" s="39">
        <f t="shared" si="5"/>
        <v>1956.5793000000001</v>
      </c>
      <c r="R68" s="39">
        <f t="shared" si="10"/>
        <v>1162.9241456851626</v>
      </c>
      <c r="S68" s="39">
        <f>R68*Supuestos!$T$53</f>
        <v>395.80086256477108</v>
      </c>
      <c r="T68" s="39">
        <f t="shared" si="11"/>
        <v>0</v>
      </c>
      <c r="U68" s="48">
        <f>(Supuestos!$Y$46/(Supuestos!$X$50-Supuestos!$X$49))*(1-(POWER((1+Supuestos!$X$49)/(1+Supuestos!$X$50), '2) Diabetes sin complicaciones'!T68)))</f>
        <v>0</v>
      </c>
      <c r="V68" s="51">
        <f t="shared" si="6"/>
        <v>0</v>
      </c>
    </row>
    <row r="69" spans="1:22">
      <c r="A69" s="1">
        <v>83</v>
      </c>
      <c r="B69" s="2">
        <v>157029.95341544424</v>
      </c>
      <c r="C69" s="19">
        <f>Supuestos!$R$22</f>
        <v>0.2611</v>
      </c>
      <c r="D69" s="20">
        <f>Supuestos!$R$35</f>
        <v>0.59436596599236358</v>
      </c>
      <c r="E69" s="2">
        <f t="shared" si="7"/>
        <v>41000.520836772492</v>
      </c>
      <c r="F69" s="38">
        <f t="shared" si="8"/>
        <v>24369.314173338313</v>
      </c>
      <c r="G69" s="39">
        <f>$F69*Supuestos!W$22*Supuestos!$AC$28</f>
        <v>14458.891831920722</v>
      </c>
      <c r="H69" s="39">
        <f>$F69*Supuestos!W$22*Supuestos!AC$29</f>
        <v>913.0960820923782</v>
      </c>
      <c r="I69" s="40">
        <f>$F69*Supuestos!X$21</f>
        <v>8997.3262593252148</v>
      </c>
      <c r="J69" s="45">
        <f>G69*Supuestos!$R$41</f>
        <v>221839157.67221779</v>
      </c>
      <c r="K69" s="19">
        <v>0</v>
      </c>
      <c r="L69" s="38">
        <f t="shared" si="9"/>
        <v>0</v>
      </c>
      <c r="M69" s="39">
        <f>L69*Supuestos!$AA$46*Supuestos!$AA$47</f>
        <v>0</v>
      </c>
      <c r="N69" s="39">
        <f>M69*Supuestos!$R$45</f>
        <v>0</v>
      </c>
      <c r="O69" s="51">
        <f>N69*Supuestos!$U$46</f>
        <v>0</v>
      </c>
      <c r="P69" s="39">
        <v>1666</v>
      </c>
      <c r="Q69" s="39">
        <f t="shared" si="5"/>
        <v>1638.8442</v>
      </c>
      <c r="R69" s="39">
        <f t="shared" si="10"/>
        <v>974.07321604398226</v>
      </c>
      <c r="S69" s="39">
        <f>R69*Supuestos!$T$53</f>
        <v>331.52550881493647</v>
      </c>
      <c r="T69" s="39">
        <f t="shared" si="11"/>
        <v>0</v>
      </c>
      <c r="U69" s="48">
        <f>(Supuestos!$Y$46/(Supuestos!$X$50-Supuestos!$X$49))*(1-(POWER((1+Supuestos!$X$49)/(1+Supuestos!$X$50), '2) Diabetes sin complicaciones'!T69)))</f>
        <v>0</v>
      </c>
      <c r="V69" s="51">
        <f t="shared" si="6"/>
        <v>0</v>
      </c>
    </row>
    <row r="70" spans="1:22">
      <c r="A70" s="1">
        <v>84</v>
      </c>
      <c r="B70" s="2">
        <v>139802.64139949513</v>
      </c>
      <c r="C70" s="19">
        <f>Supuestos!$R$22</f>
        <v>0.2611</v>
      </c>
      <c r="D70" s="20">
        <f>Supuestos!$R$35</f>
        <v>0.59436596599236358</v>
      </c>
      <c r="E70" s="2">
        <f t="shared" si="7"/>
        <v>36502.469669408179</v>
      </c>
      <c r="F70" s="38">
        <f t="shared" si="8"/>
        <v>21695.825646164743</v>
      </c>
      <c r="G70" s="39">
        <f>$F70*Supuestos!W$22*Supuestos!$AC$28</f>
        <v>12872.647707308646</v>
      </c>
      <c r="H70" s="39">
        <f>$F70*Supuestos!W$22*Supuestos!AC$29</f>
        <v>812.92289369990829</v>
      </c>
      <c r="I70" s="40">
        <f>$F70*Supuestos!X$21</f>
        <v>8010.2550451561901</v>
      </c>
      <c r="J70" s="45">
        <f>G70*Supuestos!$R$41</f>
        <v>197501811.1758852</v>
      </c>
      <c r="K70" s="19">
        <v>0</v>
      </c>
      <c r="L70" s="38">
        <f t="shared" si="9"/>
        <v>0</v>
      </c>
      <c r="M70" s="39">
        <f>L70*Supuestos!$AA$46*Supuestos!$AA$47</f>
        <v>0</v>
      </c>
      <c r="N70" s="39">
        <f>M70*Supuestos!$R$45</f>
        <v>0</v>
      </c>
      <c r="O70" s="51">
        <f>N70*Supuestos!$U$46</f>
        <v>0</v>
      </c>
      <c r="P70" s="39">
        <v>1509</v>
      </c>
      <c r="Q70" s="39">
        <f t="shared" si="5"/>
        <v>1484.4032999999999</v>
      </c>
      <c r="R70" s="39">
        <f t="shared" ref="R70:R83" si="12">Q70*D70</f>
        <v>882.27880132675227</v>
      </c>
      <c r="S70" s="39">
        <f>R70*Supuestos!$T$53</f>
        <v>300.28330900464533</v>
      </c>
      <c r="T70" s="39">
        <f t="shared" ref="T70:T83" si="13">IF(A70&lt;65,65-A70,0)</f>
        <v>0</v>
      </c>
      <c r="U70" s="48">
        <f>(Supuestos!$Y$46/(Supuestos!$X$50-Supuestos!$X$49))*(1-(POWER((1+Supuestos!$X$49)/(1+Supuestos!$X$50), '2) Diabetes sin complicaciones'!T70)))</f>
        <v>0</v>
      </c>
      <c r="V70" s="51">
        <f t="shared" si="6"/>
        <v>0</v>
      </c>
    </row>
    <row r="71" spans="1:22">
      <c r="A71" s="1">
        <v>85</v>
      </c>
      <c r="B71" s="2">
        <v>123444.98035488281</v>
      </c>
      <c r="C71" s="19">
        <f>Supuestos!$R$22</f>
        <v>0.2611</v>
      </c>
      <c r="D71" s="20">
        <f>Supuestos!$R$35</f>
        <v>0.59436596599236358</v>
      </c>
      <c r="E71" s="2">
        <f t="shared" si="7"/>
        <v>32231.484370659902</v>
      </c>
      <c r="F71" s="38">
        <f t="shared" si="8"/>
        <v>19157.297343335042</v>
      </c>
      <c r="G71" s="39">
        <f>$F71*Supuestos!W$22*Supuestos!$AC$28</f>
        <v>11366.478683354704</v>
      </c>
      <c r="H71" s="39">
        <f>$F71*Supuestos!W$22*Supuestos!AC$29</f>
        <v>717.80654241045022</v>
      </c>
      <c r="I71" s="40">
        <f>$F71*Supuestos!X$21</f>
        <v>7073.0121175698896</v>
      </c>
      <c r="J71" s="45">
        <f>G71*Supuestos!$R$41</f>
        <v>174393036.9025844</v>
      </c>
      <c r="K71" s="19">
        <v>0</v>
      </c>
      <c r="L71" s="38">
        <f t="shared" si="9"/>
        <v>0</v>
      </c>
      <c r="M71" s="39">
        <f>L71*Supuestos!$AA$46*Supuestos!$AA$47</f>
        <v>0</v>
      </c>
      <c r="N71" s="39">
        <f>M71*Supuestos!$R$45</f>
        <v>0</v>
      </c>
      <c r="O71" s="51">
        <f>N71*Supuestos!$U$46</f>
        <v>0</v>
      </c>
      <c r="P71" s="39">
        <v>1391</v>
      </c>
      <c r="Q71" s="39">
        <f t="shared" ref="Q71:Q83" si="14">P71*0.9837</f>
        <v>1368.3267000000001</v>
      </c>
      <c r="R71" s="39">
        <f t="shared" si="12"/>
        <v>813.28682083864317</v>
      </c>
      <c r="S71" s="39">
        <f>R71*Supuestos!$T$53</f>
        <v>276.80191042111443</v>
      </c>
      <c r="T71" s="39">
        <f t="shared" si="13"/>
        <v>0</v>
      </c>
      <c r="U71" s="48">
        <f>(Supuestos!$Y$46/(Supuestos!$X$50-Supuestos!$X$49))*(1-(POWER((1+Supuestos!$X$49)/(1+Supuestos!$X$50), '2) Diabetes sin complicaciones'!T71)))</f>
        <v>0</v>
      </c>
      <c r="V71" s="51">
        <f t="shared" ref="V71:V83" si="15">U71*S71</f>
        <v>0</v>
      </c>
    </row>
    <row r="72" spans="1:22">
      <c r="A72" s="1">
        <v>86</v>
      </c>
      <c r="B72" s="2">
        <v>108053.16888963128</v>
      </c>
      <c r="C72" s="19">
        <f>Supuestos!$R$22</f>
        <v>0.2611</v>
      </c>
      <c r="D72" s="20">
        <f>Supuestos!$R$35</f>
        <v>0.59436596599236358</v>
      </c>
      <c r="E72" s="2">
        <f t="shared" si="7"/>
        <v>28212.682397082728</v>
      </c>
      <c r="F72" s="38">
        <f t="shared" si="8"/>
        <v>16768.658226177828</v>
      </c>
      <c r="G72" s="39">
        <f>$F72*Supuestos!W$22*Supuestos!$AC$28</f>
        <v>9949.2424667419</v>
      </c>
      <c r="H72" s="39">
        <f>$F72*Supuestos!W$22*Supuestos!AC$29</f>
        <v>628.30640285399625</v>
      </c>
      <c r="I72" s="40">
        <f>$F72*Supuestos!X$21</f>
        <v>6191.1093565819328</v>
      </c>
      <c r="J72" s="45">
        <f>G72*Supuestos!$R$41</f>
        <v>152648736.42847395</v>
      </c>
      <c r="K72" s="19">
        <v>0</v>
      </c>
      <c r="L72" s="38">
        <f t="shared" si="9"/>
        <v>0</v>
      </c>
      <c r="M72" s="39">
        <f>L72*Supuestos!$AA$46*Supuestos!$AA$47</f>
        <v>0</v>
      </c>
      <c r="N72" s="39">
        <f>M72*Supuestos!$R$45</f>
        <v>0</v>
      </c>
      <c r="O72" s="51">
        <f>N72*Supuestos!$U$46</f>
        <v>0</v>
      </c>
      <c r="P72" s="39">
        <v>1351</v>
      </c>
      <c r="Q72" s="39">
        <f t="shared" si="14"/>
        <v>1328.9787000000001</v>
      </c>
      <c r="R72" s="39">
        <f t="shared" si="12"/>
        <v>789.89970880877559</v>
      </c>
      <c r="S72" s="39">
        <f>R72*Supuestos!$T$53</f>
        <v>268.84211429110394</v>
      </c>
      <c r="T72" s="39">
        <f t="shared" si="13"/>
        <v>0</v>
      </c>
      <c r="U72" s="48">
        <f>(Supuestos!$Y$46/(Supuestos!$X$50-Supuestos!$X$49))*(1-(POWER((1+Supuestos!$X$49)/(1+Supuestos!$X$50), '2) Diabetes sin complicaciones'!T72)))</f>
        <v>0</v>
      </c>
      <c r="V72" s="51">
        <f t="shared" si="15"/>
        <v>0</v>
      </c>
    </row>
    <row r="73" spans="1:22">
      <c r="A73" s="1">
        <v>87</v>
      </c>
      <c r="B73" s="2">
        <v>93790.106052743475</v>
      </c>
      <c r="C73" s="19">
        <f>Supuestos!$R$22</f>
        <v>0.2611</v>
      </c>
      <c r="D73" s="20">
        <f>Supuestos!$R$35</f>
        <v>0.59436596599236358</v>
      </c>
      <c r="E73" s="2">
        <f t="shared" si="7"/>
        <v>24488.59669037132</v>
      </c>
      <c r="F73" s="38">
        <f t="shared" si="8"/>
        <v>14555.188427669947</v>
      </c>
      <c r="G73" s="39">
        <f>$F73*Supuestos!W$22*Supuestos!$AC$28</f>
        <v>8635.938359691414</v>
      </c>
      <c r="H73" s="39">
        <f>$F73*Supuestos!W$22*Supuestos!AC$29</f>
        <v>545.36969866645768</v>
      </c>
      <c r="I73" s="40">
        <f>$F73*Supuestos!X$21</f>
        <v>5373.8803693120763</v>
      </c>
      <c r="J73" s="45">
        <f>G73*Supuestos!$R$41</f>
        <v>132499040.29253973</v>
      </c>
      <c r="K73" s="19">
        <v>0</v>
      </c>
      <c r="L73" s="38">
        <f t="shared" si="9"/>
        <v>0</v>
      </c>
      <c r="M73" s="39">
        <f>L73*Supuestos!$AA$46*Supuestos!$AA$47</f>
        <v>0</v>
      </c>
      <c r="N73" s="39">
        <f>M73*Supuestos!$R$45</f>
        <v>0</v>
      </c>
      <c r="O73" s="51">
        <f>N73*Supuestos!$U$46</f>
        <v>0</v>
      </c>
      <c r="P73" s="39">
        <v>1218</v>
      </c>
      <c r="Q73" s="39">
        <f t="shared" si="14"/>
        <v>1198.1466</v>
      </c>
      <c r="R73" s="39">
        <f t="shared" si="12"/>
        <v>712.13756130946604</v>
      </c>
      <c r="S73" s="39">
        <f>R73*Supuestos!$T$53</f>
        <v>242.37579215881908</v>
      </c>
      <c r="T73" s="39">
        <f t="shared" si="13"/>
        <v>0</v>
      </c>
      <c r="U73" s="48">
        <f>(Supuestos!$Y$46/(Supuestos!$X$50-Supuestos!$X$49))*(1-(POWER((1+Supuestos!$X$49)/(1+Supuestos!$X$50), '2) Diabetes sin complicaciones'!T73)))</f>
        <v>0</v>
      </c>
      <c r="V73" s="51">
        <f t="shared" si="15"/>
        <v>0</v>
      </c>
    </row>
    <row r="74" spans="1:22">
      <c r="A74" s="1">
        <v>88</v>
      </c>
      <c r="B74" s="2">
        <v>80867.142874809171</v>
      </c>
      <c r="C74" s="19">
        <f>Supuestos!$R$22</f>
        <v>0.2611</v>
      </c>
      <c r="D74" s="20">
        <f>Supuestos!$R$35</f>
        <v>0.59436596599236358</v>
      </c>
      <c r="E74" s="2">
        <f t="shared" si="7"/>
        <v>21114.411004612673</v>
      </c>
      <c r="F74" s="38">
        <f t="shared" si="8"/>
        <v>12549.687293116403</v>
      </c>
      <c r="G74" s="39">
        <f>$F74*Supuestos!W$22*Supuestos!$AC$28</f>
        <v>7446.0269913596367</v>
      </c>
      <c r="H74" s="39">
        <f>$F74*Supuestos!W$22*Supuestos!AC$29</f>
        <v>470.22539154450618</v>
      </c>
      <c r="I74" s="40">
        <f>$F74*Supuestos!X$21</f>
        <v>4633.4349102122605</v>
      </c>
      <c r="J74" s="45">
        <f>G74*Supuestos!$R$41</f>
        <v>114242528.05606553</v>
      </c>
      <c r="K74" s="19">
        <v>0</v>
      </c>
      <c r="L74" s="38">
        <f t="shared" si="9"/>
        <v>0</v>
      </c>
      <c r="M74" s="39">
        <f>L74*Supuestos!$AA$46*Supuestos!$AA$47</f>
        <v>0</v>
      </c>
      <c r="N74" s="39">
        <f>M74*Supuestos!$R$45</f>
        <v>0</v>
      </c>
      <c r="O74" s="51">
        <f>N74*Supuestos!$U$46</f>
        <v>0</v>
      </c>
      <c r="P74" s="39">
        <v>980</v>
      </c>
      <c r="Q74" s="39">
        <f t="shared" si="14"/>
        <v>964.02600000000007</v>
      </c>
      <c r="R74" s="39">
        <f t="shared" si="12"/>
        <v>572.9842447317543</v>
      </c>
      <c r="S74" s="39">
        <f>R74*Supuestos!$T$53</f>
        <v>195.01500518525674</v>
      </c>
      <c r="T74" s="39">
        <f t="shared" si="13"/>
        <v>0</v>
      </c>
      <c r="U74" s="48">
        <f>(Supuestos!$Y$46/(Supuestos!$X$50-Supuestos!$X$49))*(1-(POWER((1+Supuestos!$X$49)/(1+Supuestos!$X$50), '2) Diabetes sin complicaciones'!T74)))</f>
        <v>0</v>
      </c>
      <c r="V74" s="51">
        <f t="shared" si="15"/>
        <v>0</v>
      </c>
    </row>
    <row r="75" spans="1:22">
      <c r="A75" s="1">
        <v>89</v>
      </c>
      <c r="B75" s="2">
        <v>69181.016788325083</v>
      </c>
      <c r="C75" s="19">
        <f>Supuestos!$R$22</f>
        <v>0.2611</v>
      </c>
      <c r="D75" s="20">
        <f>Supuestos!$R$35</f>
        <v>0.59436596599236358</v>
      </c>
      <c r="E75" s="2">
        <f t="shared" si="7"/>
        <v>18063.163483431679</v>
      </c>
      <c r="F75" s="38">
        <f t="shared" si="8"/>
        <v>10736.129612707857</v>
      </c>
      <c r="G75" s="39">
        <f>$F75*Supuestos!W$22*Supuestos!$AC$28</f>
        <v>6370.0002248507571</v>
      </c>
      <c r="H75" s="39">
        <f>$F75*Supuestos!W$22*Supuestos!AC$29</f>
        <v>402.27303142263986</v>
      </c>
      <c r="I75" s="40">
        <f>$F75*Supuestos!X$21</f>
        <v>3963.8563564344599</v>
      </c>
      <c r="J75" s="45">
        <f>G75*Supuestos!$R$41</f>
        <v>97733318.754969299</v>
      </c>
      <c r="K75" s="19">
        <v>0</v>
      </c>
      <c r="L75" s="38">
        <f t="shared" si="9"/>
        <v>0</v>
      </c>
      <c r="M75" s="39">
        <f>L75*Supuestos!$AA$46*Supuestos!$AA$47</f>
        <v>0</v>
      </c>
      <c r="N75" s="39">
        <f>M75*Supuestos!$R$45</f>
        <v>0</v>
      </c>
      <c r="O75" s="51">
        <f>N75*Supuestos!$U$46</f>
        <v>0</v>
      </c>
      <c r="P75" s="39">
        <v>941</v>
      </c>
      <c r="Q75" s="39">
        <f t="shared" si="14"/>
        <v>925.6617</v>
      </c>
      <c r="R75" s="39">
        <f t="shared" si="12"/>
        <v>550.18181050263343</v>
      </c>
      <c r="S75" s="39">
        <f>R75*Supuestos!$T$53</f>
        <v>187.2542039584965</v>
      </c>
      <c r="T75" s="39">
        <f t="shared" si="13"/>
        <v>0</v>
      </c>
      <c r="U75" s="48">
        <f>(Supuestos!$Y$46/(Supuestos!$X$50-Supuestos!$X$49))*(1-(POWER((1+Supuestos!$X$49)/(1+Supuestos!$X$50), '2) Diabetes sin complicaciones'!T75)))</f>
        <v>0</v>
      </c>
      <c r="V75" s="51">
        <f t="shared" si="15"/>
        <v>0</v>
      </c>
    </row>
    <row r="76" spans="1:22">
      <c r="A76" s="1">
        <v>90</v>
      </c>
      <c r="B76" s="2">
        <v>58502.550706989074</v>
      </c>
      <c r="C76" s="19">
        <f>Supuestos!$R$22</f>
        <v>0.2611</v>
      </c>
      <c r="D76" s="20">
        <f>Supuestos!$R$35</f>
        <v>0.59436596599236358</v>
      </c>
      <c r="E76" s="2">
        <f t="shared" si="7"/>
        <v>15275.015989594847</v>
      </c>
      <c r="F76" s="38">
        <f t="shared" si="8"/>
        <v>9078.9496342043403</v>
      </c>
      <c r="G76" s="39">
        <f>$F76*Supuestos!W$22*Supuestos!$AC$28</f>
        <v>5386.7560561895807</v>
      </c>
      <c r="H76" s="39">
        <f>$F76*Supuestos!W$22*Supuestos!AC$29</f>
        <v>340.18000184739651</v>
      </c>
      <c r="I76" s="40">
        <f>$F76*Supuestos!X$21</f>
        <v>3352.0135761673628</v>
      </c>
      <c r="J76" s="45">
        <f>G76*Supuestos!$R$41</f>
        <v>82647649.625031546</v>
      </c>
      <c r="K76" s="19">
        <v>0</v>
      </c>
      <c r="L76" s="38">
        <f t="shared" si="9"/>
        <v>0</v>
      </c>
      <c r="M76" s="39">
        <f>L76*Supuestos!$AA$46*Supuestos!$AA$47</f>
        <v>0</v>
      </c>
      <c r="N76" s="39">
        <f>M76*Supuestos!$R$45</f>
        <v>0</v>
      </c>
      <c r="O76" s="51">
        <f>N76*Supuestos!$U$46</f>
        <v>0</v>
      </c>
      <c r="P76" s="39">
        <v>740</v>
      </c>
      <c r="Q76" s="39">
        <f t="shared" si="14"/>
        <v>727.93799999999999</v>
      </c>
      <c r="R76" s="39">
        <f t="shared" si="12"/>
        <v>432.66157255254916</v>
      </c>
      <c r="S76" s="39">
        <f>R76*Supuestos!$T$53</f>
        <v>147.25622840519387</v>
      </c>
      <c r="T76" s="39">
        <f t="shared" si="13"/>
        <v>0</v>
      </c>
      <c r="U76" s="48">
        <f>(Supuestos!$Y$46/(Supuestos!$X$50-Supuestos!$X$49))*(1-(POWER((1+Supuestos!$X$49)/(1+Supuestos!$X$50), '2) Diabetes sin complicaciones'!T76)))</f>
        <v>0</v>
      </c>
      <c r="V76" s="51">
        <f t="shared" si="15"/>
        <v>0</v>
      </c>
    </row>
    <row r="77" spans="1:22">
      <c r="A77" s="1">
        <v>91</v>
      </c>
      <c r="B77" s="2">
        <v>48793.486419749664</v>
      </c>
      <c r="C77" s="19">
        <f>Supuestos!$R$22</f>
        <v>0.2611</v>
      </c>
      <c r="D77" s="20">
        <f>Supuestos!$R$35</f>
        <v>0.59436596599236358</v>
      </c>
      <c r="E77" s="2">
        <f t="shared" si="7"/>
        <v>12739.979304196637</v>
      </c>
      <c r="F77" s="38">
        <f t="shared" si="8"/>
        <v>7572.2101058615544</v>
      </c>
      <c r="G77" s="39">
        <f>$F77*Supuestos!W$22*Supuestos!$AC$28</f>
        <v>4492.7717731594612</v>
      </c>
      <c r="H77" s="39">
        <f>$F77*Supuestos!W$22*Supuestos!AC$29</f>
        <v>283.72383938514997</v>
      </c>
      <c r="I77" s="40">
        <f>$F77*Supuestos!X$21</f>
        <v>2795.7144933169434</v>
      </c>
      <c r="J77" s="45">
        <f>G77*Supuestos!$R$41</f>
        <v>68931472.574604154</v>
      </c>
      <c r="K77" s="19">
        <v>0</v>
      </c>
      <c r="L77" s="38">
        <f t="shared" si="9"/>
        <v>0</v>
      </c>
      <c r="M77" s="39">
        <f>L77*Supuestos!$AA$46*Supuestos!$AA$47</f>
        <v>0</v>
      </c>
      <c r="N77" s="39">
        <f>M77*Supuestos!$R$45</f>
        <v>0</v>
      </c>
      <c r="O77" s="51">
        <f>N77*Supuestos!$U$46</f>
        <v>0</v>
      </c>
      <c r="P77" s="39">
        <v>593</v>
      </c>
      <c r="Q77" s="39">
        <f t="shared" si="14"/>
        <v>583.33410000000003</v>
      </c>
      <c r="R77" s="39">
        <f t="shared" si="12"/>
        <v>346.71393584278604</v>
      </c>
      <c r="S77" s="39">
        <f>R77*Supuestos!$T$53</f>
        <v>118.00397762740536</v>
      </c>
      <c r="T77" s="39">
        <f t="shared" si="13"/>
        <v>0</v>
      </c>
      <c r="U77" s="48">
        <f>(Supuestos!$Y$46/(Supuestos!$X$50-Supuestos!$X$49))*(1-(POWER((1+Supuestos!$X$49)/(1+Supuestos!$X$50), '2) Diabetes sin complicaciones'!T77)))</f>
        <v>0</v>
      </c>
      <c r="V77" s="51">
        <f t="shared" si="15"/>
        <v>0</v>
      </c>
    </row>
    <row r="78" spans="1:22">
      <c r="A78" s="1">
        <v>92</v>
      </c>
      <c r="B78" s="2">
        <v>40085.845775350594</v>
      </c>
      <c r="C78" s="19">
        <f>Supuestos!$R$22</f>
        <v>0.2611</v>
      </c>
      <c r="D78" s="20">
        <f>Supuestos!$R$35</f>
        <v>0.59436596599236358</v>
      </c>
      <c r="E78" s="2">
        <f t="shared" si="7"/>
        <v>10466.414331944039</v>
      </c>
      <c r="F78" s="38">
        <f t="shared" si="8"/>
        <v>6220.8804648822379</v>
      </c>
      <c r="G78" s="39">
        <f>$F78*Supuestos!W$22*Supuestos!$AC$28</f>
        <v>3690.9958606651785</v>
      </c>
      <c r="H78" s="39">
        <f>$F78*Supuestos!W$22*Supuestos!AC$29</f>
        <v>233.09074433713761</v>
      </c>
      <c r="I78" s="40">
        <f>$F78*Supuestos!X$21</f>
        <v>2296.7938598799224</v>
      </c>
      <c r="J78" s="45">
        <f>G78*Supuestos!$R$41</f>
        <v>56630025.469443955</v>
      </c>
      <c r="K78" s="19">
        <v>0</v>
      </c>
      <c r="L78" s="38">
        <f t="shared" si="9"/>
        <v>0</v>
      </c>
      <c r="M78" s="39">
        <f>L78*Supuestos!$AA$46*Supuestos!$AA$47</f>
        <v>0</v>
      </c>
      <c r="N78" s="39">
        <f>M78*Supuestos!$R$45</f>
        <v>0</v>
      </c>
      <c r="O78" s="51">
        <f>N78*Supuestos!$U$46</f>
        <v>0</v>
      </c>
      <c r="P78" s="39">
        <v>500</v>
      </c>
      <c r="Q78" s="39">
        <f t="shared" si="14"/>
        <v>491.85</v>
      </c>
      <c r="R78" s="39">
        <f t="shared" si="12"/>
        <v>292.33890037334402</v>
      </c>
      <c r="S78" s="39">
        <f>R78*Supuestos!$T$53</f>
        <v>99.497451625130992</v>
      </c>
      <c r="T78" s="39">
        <f t="shared" si="13"/>
        <v>0</v>
      </c>
      <c r="U78" s="48">
        <f>(Supuestos!$Y$46/(Supuestos!$X$50-Supuestos!$X$49))*(1-(POWER((1+Supuestos!$X$49)/(1+Supuestos!$X$50), '2) Diabetes sin complicaciones'!T78)))</f>
        <v>0</v>
      </c>
      <c r="V78" s="51">
        <f t="shared" si="15"/>
        <v>0</v>
      </c>
    </row>
    <row r="79" spans="1:22">
      <c r="A79" s="1">
        <v>93</v>
      </c>
      <c r="B79" s="2">
        <v>32464.95247959203</v>
      </c>
      <c r="C79" s="19">
        <f>Supuestos!$R$22</f>
        <v>0.2611</v>
      </c>
      <c r="D79" s="20">
        <f>Supuestos!$R$35</f>
        <v>0.59436596599236358</v>
      </c>
      <c r="E79" s="2">
        <f t="shared" si="7"/>
        <v>8476.5990924214784</v>
      </c>
      <c r="F79" s="38">
        <f t="shared" si="8"/>
        <v>5038.2020078970845</v>
      </c>
      <c r="G79" s="39">
        <f>$F79*Supuestos!W$22*Supuestos!$AC$28</f>
        <v>2989.2846939143287</v>
      </c>
      <c r="H79" s="39">
        <f>$F79*Supuestos!W$22*Supuestos!AC$29</f>
        <v>188.77685606901039</v>
      </c>
      <c r="I79" s="40">
        <f>$F79*Supuestos!X$21</f>
        <v>1860.1404579137456</v>
      </c>
      <c r="J79" s="45">
        <f>G79*Supuestos!$R$41</f>
        <v>45863846.707560323</v>
      </c>
      <c r="K79" s="19">
        <v>0</v>
      </c>
      <c r="L79" s="38">
        <f t="shared" si="9"/>
        <v>0</v>
      </c>
      <c r="M79" s="39">
        <f>L79*Supuestos!$AA$46*Supuestos!$AA$47</f>
        <v>0</v>
      </c>
      <c r="N79" s="39">
        <f>M79*Supuestos!$R$45</f>
        <v>0</v>
      </c>
      <c r="O79" s="51">
        <f>N79*Supuestos!$U$46</f>
        <v>0</v>
      </c>
      <c r="P79" s="39">
        <v>313</v>
      </c>
      <c r="Q79" s="39">
        <f t="shared" si="14"/>
        <v>307.8981</v>
      </c>
      <c r="R79" s="39">
        <f t="shared" si="12"/>
        <v>183.00415163371335</v>
      </c>
      <c r="S79" s="39">
        <f>R79*Supuestos!$T$53</f>
        <v>62.285404717332</v>
      </c>
      <c r="T79" s="39">
        <f t="shared" si="13"/>
        <v>0</v>
      </c>
      <c r="U79" s="48">
        <f>(Supuestos!$Y$46/(Supuestos!$X$50-Supuestos!$X$49))*(1-(POWER((1+Supuestos!$X$49)/(1+Supuestos!$X$50), '2) Diabetes sin complicaciones'!T79)))</f>
        <v>0</v>
      </c>
      <c r="V79" s="51">
        <f t="shared" si="15"/>
        <v>0</v>
      </c>
    </row>
    <row r="80" spans="1:22">
      <c r="A80" s="1">
        <v>94</v>
      </c>
      <c r="B80" s="2">
        <v>25933.340218137637</v>
      </c>
      <c r="C80" s="19">
        <f>Supuestos!$R$22</f>
        <v>0.2611</v>
      </c>
      <c r="D80" s="20">
        <f>Supuestos!$R$35</f>
        <v>0.59436596599236358</v>
      </c>
      <c r="E80" s="2">
        <f t="shared" si="7"/>
        <v>6771.1951309557371</v>
      </c>
      <c r="F80" s="38">
        <f t="shared" si="8"/>
        <v>4024.5679349332954</v>
      </c>
      <c r="G80" s="39">
        <f>$F80*Supuestos!W$22*Supuestos!$AC$28</f>
        <v>2387.8715678047988</v>
      </c>
      <c r="H80" s="39">
        <f>$F80*Supuestos!W$22*Supuestos!AC$29</f>
        <v>150.79690742888059</v>
      </c>
      <c r="I80" s="40">
        <f>$F80*Supuestos!X$21</f>
        <v>1485.8994596996158</v>
      </c>
      <c r="J80" s="45">
        <f>G80*Supuestos!$R$41</f>
        <v>36636515.67416741</v>
      </c>
      <c r="K80" s="19">
        <v>0</v>
      </c>
      <c r="L80" s="38">
        <f t="shared" si="9"/>
        <v>0</v>
      </c>
      <c r="M80" s="39">
        <f>L80*Supuestos!$AA$46*Supuestos!$AA$47</f>
        <v>0</v>
      </c>
      <c r="N80" s="39">
        <f>M80*Supuestos!$R$45</f>
        <v>0</v>
      </c>
      <c r="O80" s="51">
        <f>N80*Supuestos!$U$46</f>
        <v>0</v>
      </c>
      <c r="P80" s="39">
        <v>281</v>
      </c>
      <c r="Q80" s="39">
        <f t="shared" si="14"/>
        <v>276.41969999999998</v>
      </c>
      <c r="R80" s="39">
        <f t="shared" si="12"/>
        <v>164.29446200981934</v>
      </c>
      <c r="S80" s="39">
        <f>R80*Supuestos!$T$53</f>
        <v>55.917567813323615</v>
      </c>
      <c r="T80" s="39">
        <f t="shared" si="13"/>
        <v>0</v>
      </c>
      <c r="U80" s="48">
        <f>(Supuestos!$Y$46/(Supuestos!$X$50-Supuestos!$X$49))*(1-(POWER((1+Supuestos!$X$49)/(1+Supuestos!$X$50), '2) Diabetes sin complicaciones'!T80)))</f>
        <v>0</v>
      </c>
      <c r="V80" s="51">
        <f t="shared" si="15"/>
        <v>0</v>
      </c>
    </row>
    <row r="81" spans="1:22">
      <c r="A81" s="1">
        <v>95</v>
      </c>
      <c r="B81" s="2">
        <v>20408.564481760935</v>
      </c>
      <c r="C81" s="19">
        <f>Supuestos!$R$22</f>
        <v>0.2611</v>
      </c>
      <c r="D81" s="20">
        <f>Supuestos!$R$35</f>
        <v>0.59436596599236358</v>
      </c>
      <c r="E81" s="2">
        <f>C81*B81</f>
        <v>5328.6761861877803</v>
      </c>
      <c r="F81" s="38">
        <f>E81*D81</f>
        <v>3167.1837688640039</v>
      </c>
      <c r="G81" s="39">
        <f>$F81*Supuestos!W$22*Supuestos!$AC$28</f>
        <v>1879.165215733537</v>
      </c>
      <c r="H81" s="39">
        <f>$F81*Supuestos!W$22*Supuestos!AC$29</f>
        <v>118.67150097232843</v>
      </c>
      <c r="I81" s="40">
        <f>$F81*Supuestos!X$21</f>
        <v>1169.3470521581387</v>
      </c>
      <c r="J81" s="45">
        <f>G81*Supuestos!$R$41</f>
        <v>28831561.466206905</v>
      </c>
      <c r="K81" s="19">
        <v>0</v>
      </c>
      <c r="L81" s="38">
        <f>IF(A81&lt;65, F81*K81, 0)</f>
        <v>0</v>
      </c>
      <c r="M81" s="39">
        <f>L81*Supuestos!$AA$46*Supuestos!$AA$47</f>
        <v>0</v>
      </c>
      <c r="N81" s="39">
        <f>M81*Supuestos!$R$45</f>
        <v>0</v>
      </c>
      <c r="O81" s="51">
        <f>N81*Supuestos!$U$46</f>
        <v>0</v>
      </c>
      <c r="P81" s="39">
        <v>182</v>
      </c>
      <c r="Q81" s="39">
        <f t="shared" si="14"/>
        <v>179.0334</v>
      </c>
      <c r="R81" s="39">
        <f t="shared" si="12"/>
        <v>106.41135973589722</v>
      </c>
      <c r="S81" s="39">
        <f>R81*Supuestos!$T$53</f>
        <v>36.217072391547681</v>
      </c>
      <c r="T81" s="39">
        <f t="shared" si="13"/>
        <v>0</v>
      </c>
      <c r="U81" s="48">
        <f>(Supuestos!$Y$46/(Supuestos!$X$50-Supuestos!$X$49))*(1-(POWER((1+Supuestos!$X$49)/(1+Supuestos!$X$50), '2) Diabetes sin complicaciones'!T81)))</f>
        <v>0</v>
      </c>
      <c r="V81" s="51">
        <f t="shared" si="15"/>
        <v>0</v>
      </c>
    </row>
    <row r="82" spans="1:22">
      <c r="A82" s="1">
        <v>96</v>
      </c>
      <c r="B82" s="2">
        <v>15829.522180358081</v>
      </c>
      <c r="C82" s="19">
        <f>Supuestos!$R$22</f>
        <v>0.2611</v>
      </c>
      <c r="D82" s="20">
        <f>Supuestos!$R$35</f>
        <v>0.59436596599236358</v>
      </c>
      <c r="E82" s="2">
        <f>C82*B82</f>
        <v>4133.0882412914953</v>
      </c>
      <c r="F82" s="38">
        <f>E82*D82</f>
        <v>2456.5669850668987</v>
      </c>
      <c r="G82" s="39">
        <f>$F82*Supuestos!W$22*Supuestos!$AC$28</f>
        <v>1457.5394310361987</v>
      </c>
      <c r="H82" s="39">
        <f>$F82*Supuestos!W$22*Supuestos!AC$29</f>
        <v>92.045335109026382</v>
      </c>
      <c r="I82" s="40">
        <f>$F82*Supuestos!X$21</f>
        <v>906.98221892167385</v>
      </c>
      <c r="J82" s="45">
        <f>G82*Supuestos!$R$41</f>
        <v>22362662.603318017</v>
      </c>
      <c r="K82" s="19">
        <v>0</v>
      </c>
      <c r="L82" s="38">
        <f>IF(A82&lt;65, F82*K82, 0)</f>
        <v>0</v>
      </c>
      <c r="M82" s="39">
        <f>L82*Supuestos!$AA$46*Supuestos!$AA$47</f>
        <v>0</v>
      </c>
      <c r="N82" s="39">
        <f>M82*Supuestos!$R$45</f>
        <v>0</v>
      </c>
      <c r="O82" s="51">
        <f>N82*Supuestos!$U$46</f>
        <v>0</v>
      </c>
      <c r="P82" s="39">
        <v>141</v>
      </c>
      <c r="Q82" s="39">
        <f t="shared" si="14"/>
        <v>138.70170000000002</v>
      </c>
      <c r="R82" s="39">
        <f t="shared" si="12"/>
        <v>82.439569905283022</v>
      </c>
      <c r="S82" s="39">
        <f>R82*Supuestos!$T$53</f>
        <v>28.058281358286941</v>
      </c>
      <c r="T82" s="39">
        <f t="shared" si="13"/>
        <v>0</v>
      </c>
      <c r="U82" s="48">
        <f>(Supuestos!$Y$46/(Supuestos!$X$50-Supuestos!$X$49))*(1-(POWER((1+Supuestos!$X$49)/(1+Supuestos!$X$50), '2) Diabetes sin complicaciones'!T82)))</f>
        <v>0</v>
      </c>
      <c r="V82" s="51">
        <f t="shared" si="15"/>
        <v>0</v>
      </c>
    </row>
    <row r="83" spans="1:22">
      <c r="A83" s="1">
        <v>97</v>
      </c>
      <c r="B83" s="2">
        <v>12142.485785415363</v>
      </c>
      <c r="C83" s="19">
        <f>Supuestos!$R$22</f>
        <v>0.2611</v>
      </c>
      <c r="D83" s="20">
        <f>Supuestos!$R$35</f>
        <v>0.59436596599236358</v>
      </c>
      <c r="E83" s="2">
        <f>C83*B83</f>
        <v>3170.4030385719516</v>
      </c>
      <c r="F83" s="38">
        <f>E83*D83</f>
        <v>1884.3796646059427</v>
      </c>
      <c r="G83" s="39">
        <f>$F83*Supuestos!W$22*Supuestos!$AC$28</f>
        <v>1118.047128737722</v>
      </c>
      <c r="H83" s="39">
        <f>$F83*Supuestos!W$22*Supuestos!AC$29</f>
        <v>70.605995584755149</v>
      </c>
      <c r="I83" s="40">
        <f>$F83*Supuestos!X$21</f>
        <v>695.72654028346562</v>
      </c>
      <c r="J83" s="45">
        <f>G83*Supuestos!$R$41</f>
        <v>17153917.199204192</v>
      </c>
      <c r="K83" s="19">
        <v>0</v>
      </c>
      <c r="L83" s="38">
        <f>IF(A83&lt;65, F83*K83, 0)</f>
        <v>0</v>
      </c>
      <c r="M83" s="39">
        <f>L83*Supuestos!$AA$46*Supuestos!$AA$47</f>
        <v>0</v>
      </c>
      <c r="N83" s="39">
        <f>M83*Supuestos!$R$45</f>
        <v>0</v>
      </c>
      <c r="O83" s="51">
        <f>N83*Supuestos!$U$46</f>
        <v>0</v>
      </c>
      <c r="P83" s="39">
        <v>138</v>
      </c>
      <c r="Q83" s="39">
        <f t="shared" si="14"/>
        <v>135.75059999999999</v>
      </c>
      <c r="R83" s="39">
        <f t="shared" si="12"/>
        <v>80.68553650304294</v>
      </c>
      <c r="S83" s="39">
        <f>R83*Supuestos!$T$53</f>
        <v>27.461296648536152</v>
      </c>
      <c r="T83" s="39">
        <f t="shared" si="13"/>
        <v>0</v>
      </c>
      <c r="U83" s="48">
        <f>(Supuestos!$Y$46/(Supuestos!$X$50-Supuestos!$X$49))*(1-(POWER((1+Supuestos!$X$49)/(1+Supuestos!$X$50), '2) Diabetes sin complicaciones'!T83)))</f>
        <v>0</v>
      </c>
      <c r="V83" s="51">
        <f t="shared" si="15"/>
        <v>0</v>
      </c>
    </row>
    <row r="84" spans="1:22">
      <c r="A84" s="1"/>
      <c r="B84" s="1"/>
      <c r="C84" s="1"/>
      <c r="D84" s="1"/>
      <c r="E84" s="1"/>
      <c r="F84" s="41"/>
      <c r="G84" s="42"/>
      <c r="H84" s="42"/>
      <c r="I84" s="43"/>
      <c r="J84" s="46"/>
      <c r="K84" s="1"/>
      <c r="L84" s="41"/>
      <c r="M84" s="42"/>
      <c r="N84" s="42"/>
      <c r="O84" s="43"/>
      <c r="P84" s="42"/>
      <c r="Q84" s="42"/>
      <c r="R84" s="42"/>
      <c r="S84" s="42"/>
      <c r="T84" s="42"/>
      <c r="U84" s="42"/>
      <c r="V84" s="43"/>
    </row>
    <row r="85" spans="1:22" s="61" customFormat="1" ht="15" thickBot="1">
      <c r="A85" s="291" t="s">
        <v>40</v>
      </c>
      <c r="B85" s="58">
        <f>SUM(B6:B83)</f>
        <v>72178268.106966197</v>
      </c>
      <c r="C85" s="54"/>
      <c r="D85" s="54"/>
      <c r="E85" s="58">
        <f t="shared" ref="E85:V85" si="16">SUM(E6:E83)</f>
        <v>10770535.191199163</v>
      </c>
      <c r="F85" s="62">
        <f t="shared" si="16"/>
        <v>8599373.6418645065</v>
      </c>
      <c r="G85" s="63">
        <f t="shared" si="16"/>
        <v>4096638.4748157915</v>
      </c>
      <c r="H85" s="63">
        <f t="shared" si="16"/>
        <v>258707.55411870938</v>
      </c>
      <c r="I85" s="64">
        <f t="shared" si="16"/>
        <v>4244027.6129300063</v>
      </c>
      <c r="J85" s="76">
        <f t="shared" si="16"/>
        <v>62853698547.93428</v>
      </c>
      <c r="K85" s="292"/>
      <c r="L85" s="62">
        <f t="shared" si="16"/>
        <v>4623731.3911392577</v>
      </c>
      <c r="M85" s="63">
        <f t="shared" si="16"/>
        <v>10069099850.483963</v>
      </c>
      <c r="N85" s="63">
        <f t="shared" si="16"/>
        <v>312142095.36500281</v>
      </c>
      <c r="O85" s="290">
        <f t="shared" si="16"/>
        <v>9426398875.2499084</v>
      </c>
      <c r="P85" s="63">
        <f t="shared" si="16"/>
        <v>84644</v>
      </c>
      <c r="Q85" s="63">
        <f t="shared" si="16"/>
        <v>83264.302800000034</v>
      </c>
      <c r="R85" s="63">
        <f t="shared" si="16"/>
        <v>59082.662877675852</v>
      </c>
      <c r="S85" s="63"/>
      <c r="T85" s="63">
        <f t="shared" si="16"/>
        <v>1035</v>
      </c>
      <c r="U85" s="59">
        <f t="shared" si="16"/>
        <v>53741386.70863805</v>
      </c>
      <c r="V85" s="60">
        <f t="shared" si="16"/>
        <v>10013320555.486307</v>
      </c>
    </row>
  </sheetData>
  <mergeCells count="14">
    <mergeCell ref="L3:V3"/>
    <mergeCell ref="A3:E3"/>
    <mergeCell ref="F3:I3"/>
    <mergeCell ref="J4:J5"/>
    <mergeCell ref="K4:K5"/>
    <mergeCell ref="G4:H4"/>
    <mergeCell ref="L4:O4"/>
    <mergeCell ref="P4:V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>
    <tabColor theme="9"/>
  </sheetPr>
  <dimension ref="A1:G19"/>
  <sheetViews>
    <sheetView showGridLines="0" zoomScale="85" zoomScaleNormal="85" zoomScalePageLayoutView="85" workbookViewId="0">
      <selection activeCell="E20" sqref="E20"/>
    </sheetView>
  </sheetViews>
  <sheetFormatPr baseColWidth="10" defaultRowHeight="14" x14ac:dyDescent="0"/>
  <cols>
    <col min="2" max="2" width="14.5" customWidth="1"/>
    <col min="3" max="4" width="27.33203125" customWidth="1"/>
    <col min="5" max="5" width="28.5" customWidth="1"/>
    <col min="6" max="6" width="22" bestFit="1" customWidth="1"/>
    <col min="7" max="7" width="35" customWidth="1"/>
    <col min="8" max="8" width="31.33203125" customWidth="1"/>
  </cols>
  <sheetData>
    <row r="1" spans="1:7" ht="23">
      <c r="A1" s="406" t="s">
        <v>205</v>
      </c>
    </row>
    <row r="2" spans="1:7" ht="15" thickBot="1"/>
    <row r="3" spans="1:7" ht="66" customHeight="1" thickTop="1" thickBot="1">
      <c r="B3" s="87" t="s">
        <v>76</v>
      </c>
      <c r="C3" s="88" t="s">
        <v>74</v>
      </c>
      <c r="D3" s="88" t="s">
        <v>75</v>
      </c>
      <c r="E3" s="88" t="s">
        <v>174</v>
      </c>
      <c r="F3" s="88" t="s">
        <v>175</v>
      </c>
      <c r="G3" s="88" t="s">
        <v>176</v>
      </c>
    </row>
    <row r="4" spans="1:7" s="17" customFormat="1" ht="15.75" customHeight="1" thickTop="1">
      <c r="B4" s="91" t="s">
        <v>159</v>
      </c>
      <c r="C4" s="89">
        <f>SUM('2) Diabetes sin complicaciones'!F6:F15)</f>
        <v>583701.79078517843</v>
      </c>
      <c r="D4" s="94">
        <f>SUM('2) Diabetes sin complicaciones'!J6:J15)</f>
        <v>712572793.1994524</v>
      </c>
      <c r="E4" s="95">
        <f>SUM('2) Diabetes sin complicaciones'!O6:O15)</f>
        <v>735226151.21731627</v>
      </c>
      <c r="F4" s="95">
        <f>SUM('2) Diabetes sin complicaciones'!V6:V15)</f>
        <v>431836949.22675359</v>
      </c>
      <c r="G4" s="94">
        <f t="shared" ref="G4:G17" si="0">SUM(D4:F4)</f>
        <v>1879635893.6435223</v>
      </c>
    </row>
    <row r="5" spans="1:7" ht="15.75" customHeight="1">
      <c r="B5" s="92" t="s">
        <v>65</v>
      </c>
      <c r="C5" s="89">
        <f>SUM('2) Diabetes sin complicaciones'!F16:F20)</f>
        <v>678267.83120995306</v>
      </c>
      <c r="D5" s="94">
        <f>SUM('2) Diabetes sin complicaciones'!J16:J20)</f>
        <v>3239724071.5813298</v>
      </c>
      <c r="E5" s="95">
        <f>SUM('2) Diabetes sin complicaciones'!O16:O20)</f>
        <v>995273718.22307301</v>
      </c>
      <c r="F5" s="95">
        <f>SUM('2) Diabetes sin complicaciones'!V16:V20)</f>
        <v>497920358.82197928</v>
      </c>
      <c r="G5" s="94">
        <f t="shared" si="0"/>
        <v>4732918148.6263819</v>
      </c>
    </row>
    <row r="6" spans="1:7">
      <c r="B6" s="92" t="s">
        <v>64</v>
      </c>
      <c r="C6" s="89">
        <f>SUM('2) Diabetes sin complicaciones'!F21:F25)</f>
        <v>638120.98026245949</v>
      </c>
      <c r="D6" s="94">
        <f>SUM('2) Diabetes sin complicaciones'!J21:J25)</f>
        <v>3047963953.486444</v>
      </c>
      <c r="E6" s="95">
        <f>SUM('2) Diabetes sin complicaciones'!O21:O25)</f>
        <v>936363205.621907</v>
      </c>
      <c r="F6" s="95">
        <f>SUM('2) Diabetes sin complicaciones'!V21:V25)</f>
        <v>881618456.91057086</v>
      </c>
      <c r="G6" s="94">
        <f t="shared" si="0"/>
        <v>4865945616.0189219</v>
      </c>
    </row>
    <row r="7" spans="1:7">
      <c r="B7" s="92" t="s">
        <v>27</v>
      </c>
      <c r="C7" s="89">
        <f>SUM('2) Diabetes sin complicaciones'!F26:F30)</f>
        <v>1123871.5557280532</v>
      </c>
      <c r="D7" s="94">
        <f>SUM('2) Diabetes sin complicaciones'!J26:J30)</f>
        <v>9371867812.4994297</v>
      </c>
      <c r="E7" s="95">
        <f>SUM('2) Diabetes sin complicaciones'!O26:O30)</f>
        <v>1654418193.9139538</v>
      </c>
      <c r="F7" s="95">
        <f>SUM('2) Diabetes sin complicaciones'!V26:V30)</f>
        <v>1455665475.5838296</v>
      </c>
      <c r="G7" s="94">
        <f t="shared" si="0"/>
        <v>12481951481.997213</v>
      </c>
    </row>
    <row r="8" spans="1:7">
      <c r="B8" s="92" t="s">
        <v>28</v>
      </c>
      <c r="C8" s="89">
        <f>SUM('2) Diabetes sin complicaciones'!F31:F35)</f>
        <v>885206.06249175558</v>
      </c>
      <c r="D8" s="94">
        <f>SUM('2) Diabetes sin complicaciones'!J31:J35)</f>
        <v>7381656882.5977659</v>
      </c>
      <c r="E8" s="95">
        <f>SUM('2) Diabetes sin complicaciones'!O31:O35)</f>
        <v>1303085755.3829422</v>
      </c>
      <c r="F8" s="95">
        <f>SUM('2) Diabetes sin complicaciones'!V31:V35)</f>
        <v>2067701839.5336835</v>
      </c>
      <c r="G8" s="94">
        <f t="shared" si="0"/>
        <v>10752444477.514393</v>
      </c>
    </row>
    <row r="9" spans="1:7">
      <c r="B9" s="92" t="s">
        <v>25</v>
      </c>
      <c r="C9" s="89">
        <f>SUM('2) Diabetes sin complicaciones'!F36:F40)</f>
        <v>1385871.9923954026</v>
      </c>
      <c r="D9" s="94">
        <f>SUM('2) Diabetes sin complicaciones'!J36:J40)</f>
        <v>11180477226.126757</v>
      </c>
      <c r="E9" s="95">
        <f>SUM('2) Diabetes sin complicaciones'!O36:O40)</f>
        <v>1812937537.9258175</v>
      </c>
      <c r="F9" s="95">
        <f>SUM('2) Diabetes sin complicaciones'!V36:V40)</f>
        <v>2252188733.7876301</v>
      </c>
      <c r="G9" s="94">
        <f t="shared" si="0"/>
        <v>15245603497.840204</v>
      </c>
    </row>
    <row r="10" spans="1:7">
      <c r="B10" s="92" t="s">
        <v>26</v>
      </c>
      <c r="C10" s="89">
        <f>SUM('2) Diabetes sin complicaciones'!F41:F45)</f>
        <v>1123409.3943125824</v>
      </c>
      <c r="D10" s="94">
        <f>SUM('2) Diabetes sin complicaciones'!J41:J45)</f>
        <v>9063068752.1283875</v>
      </c>
      <c r="E10" s="95">
        <f>SUM('2) Diabetes sin complicaciones'!O41:O45)</f>
        <v>1469595368.535816</v>
      </c>
      <c r="F10" s="95">
        <f>SUM('2) Diabetes sin complicaciones'!V41:V45)</f>
        <v>2015359009.2578697</v>
      </c>
      <c r="G10" s="94">
        <f t="shared" si="0"/>
        <v>12548023129.922073</v>
      </c>
    </row>
    <row r="11" spans="1:7">
      <c r="B11" s="92" t="s">
        <v>66</v>
      </c>
      <c r="C11" s="89">
        <f>SUM('2) Diabetes sin complicaciones'!F46:F50)</f>
        <v>748697.02002755529</v>
      </c>
      <c r="D11" s="94">
        <f>SUM('2) Diabetes sin complicaciones'!J46:J50)</f>
        <v>6249120317.1433544</v>
      </c>
      <c r="E11" s="95">
        <f>SUM('2) Diabetes sin complicaciones'!O46:O50)</f>
        <v>519498944.42908359</v>
      </c>
      <c r="F11" s="95">
        <f>SUM('2) Diabetes sin complicaciones'!V46:V50)</f>
        <v>411029732.36399144</v>
      </c>
      <c r="G11" s="94">
        <f t="shared" si="0"/>
        <v>7179648993.93643</v>
      </c>
    </row>
    <row r="12" spans="1:7">
      <c r="B12" s="92" t="s">
        <v>67</v>
      </c>
      <c r="C12" s="89">
        <f>SUM('2) Diabetes sin complicaciones'!F51:F55)</f>
        <v>569193.47199865419</v>
      </c>
      <c r="D12" s="94">
        <f>SUM('2) Diabetes sin complicaciones'!J51:J55)</f>
        <v>4750865029.6501055</v>
      </c>
      <c r="E12" s="95">
        <f>SUM('2) Diabetes sin complicaciones'!O51:O55)</f>
        <v>0</v>
      </c>
      <c r="F12" s="95">
        <f>SUM('2) Diabetes sin complicaciones'!V51:V55)</f>
        <v>0</v>
      </c>
      <c r="G12" s="94">
        <f t="shared" si="0"/>
        <v>4750865029.6501055</v>
      </c>
    </row>
    <row r="13" spans="1:7">
      <c r="B13" s="92" t="s">
        <v>68</v>
      </c>
      <c r="C13" s="89">
        <f>SUM('2) Diabetes sin complicaciones'!F56:F60)</f>
        <v>358394.66220952023</v>
      </c>
      <c r="D13" s="94">
        <f>SUM('2) Diabetes sin complicaciones'!J56:J60)</f>
        <v>3262544420.1365309</v>
      </c>
      <c r="E13" s="95">
        <f>SUM('2) Diabetes sin complicaciones'!O56:O60)</f>
        <v>0</v>
      </c>
      <c r="F13" s="95">
        <f>SUM('2) Diabetes sin complicaciones'!V56:V60)</f>
        <v>0</v>
      </c>
      <c r="G13" s="94">
        <f t="shared" si="0"/>
        <v>3262544420.1365309</v>
      </c>
    </row>
    <row r="14" spans="1:7">
      <c r="B14" s="92" t="s">
        <v>69</v>
      </c>
      <c r="C14" s="89">
        <f>SUM('2) Diabetes sin complicaciones'!F61:F65)</f>
        <v>254874.6386795193</v>
      </c>
      <c r="D14" s="94">
        <f>SUM('2) Diabetes sin complicaciones'!J61:J65)</f>
        <v>2320179171.0057774</v>
      </c>
      <c r="E14" s="95">
        <f>SUM('2) Diabetes sin complicaciones'!O61:O65)</f>
        <v>0</v>
      </c>
      <c r="F14" s="95">
        <f>SUM('2) Diabetes sin complicaciones'!V61:V65)</f>
        <v>0</v>
      </c>
      <c r="G14" s="94">
        <f t="shared" si="0"/>
        <v>2320179171.0057774</v>
      </c>
    </row>
    <row r="15" spans="1:7">
      <c r="B15" s="92" t="s">
        <v>70</v>
      </c>
      <c r="C15" s="89">
        <f>SUM('2) Diabetes sin complicaciones'!F66:F70)</f>
        <v>136554.34029454994</v>
      </c>
      <c r="D15" s="94">
        <f>SUM('2) Diabetes sin complicaciones'!J66:J70)</f>
        <v>1243083806.6247697</v>
      </c>
      <c r="E15" s="95">
        <f>SUM('2) Diabetes sin complicaciones'!O66:O70)</f>
        <v>0</v>
      </c>
      <c r="F15" s="95">
        <f>SUM('2) Diabetes sin complicaciones'!V66:V70)</f>
        <v>0</v>
      </c>
      <c r="G15" s="94">
        <f t="shared" si="0"/>
        <v>1243083806.6247697</v>
      </c>
    </row>
    <row r="16" spans="1:7">
      <c r="B16" s="92" t="s">
        <v>71</v>
      </c>
      <c r="C16" s="89">
        <f>SUM('2) Diabetes sin complicaciones'!F71:F75)</f>
        <v>73766.960903007071</v>
      </c>
      <c r="D16" s="94">
        <f>SUM('2) Diabetes sin complicaciones'!J71:J75)</f>
        <v>671516660.43463302</v>
      </c>
      <c r="E16" s="95">
        <f>SUM('2) Diabetes sin complicaciones'!O71:O75)</f>
        <v>0</v>
      </c>
      <c r="F16" s="95">
        <f>SUM('2) Diabetes sin complicaciones'!V71:V75)</f>
        <v>0</v>
      </c>
      <c r="G16" s="94">
        <f t="shared" si="0"/>
        <v>671516660.43463302</v>
      </c>
    </row>
    <row r="17" spans="1:7" ht="15" thickBot="1">
      <c r="B17" s="93" t="s">
        <v>72</v>
      </c>
      <c r="C17" s="90">
        <f>SUM('2) Diabetes sin complicaciones'!F76:F83)</f>
        <v>39442.940566315359</v>
      </c>
      <c r="D17" s="96">
        <f>SUM('2) Diabetes sin complicaciones'!J76:J83)</f>
        <v>359057651.31953651</v>
      </c>
      <c r="E17" s="97">
        <f>SUM('2) Diabetes sin complicaciones'!O76:O83)</f>
        <v>0</v>
      </c>
      <c r="F17" s="97">
        <f>SUM('2) Diabetes sin complicaciones'!V76:V83)</f>
        <v>0</v>
      </c>
      <c r="G17" s="96">
        <f t="shared" si="0"/>
        <v>359057651.31953651</v>
      </c>
    </row>
    <row r="18" spans="1:7" ht="15" thickBot="1">
      <c r="A18" s="6"/>
      <c r="B18" s="99" t="s">
        <v>5</v>
      </c>
      <c r="C18" s="100">
        <f t="shared" ref="C18:F18" si="1">SUM(C4:C17)</f>
        <v>8599373.6418645065</v>
      </c>
      <c r="D18" s="98">
        <f t="shared" si="1"/>
        <v>62853698547.934273</v>
      </c>
      <c r="E18" s="98">
        <f t="shared" si="1"/>
        <v>9426398875.2499084</v>
      </c>
      <c r="F18" s="98">
        <f t="shared" si="1"/>
        <v>10013320555.486309</v>
      </c>
      <c r="G18" s="98">
        <f>SUM(G4:G17)</f>
        <v>82293417978.670486</v>
      </c>
    </row>
    <row r="19" spans="1:7">
      <c r="C19" s="5"/>
      <c r="D19" s="5"/>
      <c r="E19" s="9"/>
      <c r="F19" s="9"/>
      <c r="G19" s="10"/>
    </row>
  </sheetData>
  <pageMargins left="0.7" right="0.7" top="0.75" bottom="0.75" header="0.3" footer="0.3"/>
  <pageSetup orientation="portrait" horizontalDpi="4294967292" verticalDpi="4294967292"/>
  <ignoredErrors>
    <ignoredError sqref="C4:G18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enableFormatConditionsCalculation="0">
    <tabColor theme="5" tint="0.39997558519241921"/>
  </sheetPr>
  <dimension ref="A1:Y106"/>
  <sheetViews>
    <sheetView workbookViewId="0">
      <pane xSplit="1" ySplit="5" topLeftCell="N6" activePane="bottomRight" state="frozen"/>
      <selection pane="topRight" activeCell="B1" sqref="B1"/>
      <selection pane="bottomLeft" activeCell="A6" sqref="A6"/>
      <selection pane="bottomRight" activeCell="P16" sqref="P16:W16"/>
    </sheetView>
  </sheetViews>
  <sheetFormatPr baseColWidth="10" defaultColWidth="10.83203125" defaultRowHeight="14" x14ac:dyDescent="0"/>
  <cols>
    <col min="1" max="1" width="10.83203125" style="17"/>
    <col min="2" max="4" width="16.5" style="17" customWidth="1"/>
    <col min="5" max="5" width="11" style="17" bestFit="1" customWidth="1"/>
    <col min="6" max="6" width="10.83203125" style="17"/>
    <col min="7" max="7" width="13.5" style="17" customWidth="1"/>
    <col min="8" max="8" width="13.6640625" style="17" customWidth="1"/>
    <col min="9" max="9" width="21.83203125" style="17" customWidth="1"/>
    <col min="10" max="10" width="20.83203125" style="17" customWidth="1"/>
    <col min="11" max="17" width="17.6640625" style="17" customWidth="1"/>
    <col min="18" max="18" width="19.1640625" style="17" customWidth="1"/>
    <col min="19" max="19" width="15.83203125" style="17" customWidth="1"/>
    <col min="20" max="20" width="16.5" style="17" customWidth="1"/>
    <col min="21" max="23" width="10.83203125" style="17"/>
    <col min="24" max="24" width="15.5" style="17" bestFit="1" customWidth="1"/>
    <col min="25" max="25" width="21.6640625" style="17" bestFit="1" customWidth="1"/>
    <col min="26" max="16384" width="10.83203125" style="17"/>
  </cols>
  <sheetData>
    <row r="1" spans="1:25" ht="23">
      <c r="A1" s="7"/>
      <c r="B1" s="101" t="s">
        <v>206</v>
      </c>
      <c r="C1" s="8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9" thickBot="1">
      <c r="A2" s="7"/>
      <c r="B2" s="102" t="s">
        <v>177</v>
      </c>
      <c r="C2" s="8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5" thickBot="1">
      <c r="A3" s="513" t="s">
        <v>167</v>
      </c>
      <c r="B3" s="513"/>
      <c r="C3" s="513"/>
      <c r="D3" s="513"/>
      <c r="E3" s="492"/>
      <c r="F3" s="480" t="s">
        <v>168</v>
      </c>
      <c r="G3" s="481"/>
      <c r="H3" s="481"/>
      <c r="I3" s="482"/>
      <c r="J3" s="44" t="s">
        <v>169</v>
      </c>
      <c r="K3" s="86" t="s">
        <v>170</v>
      </c>
      <c r="L3" s="520" t="s">
        <v>171</v>
      </c>
      <c r="M3" s="521"/>
      <c r="N3" s="521"/>
      <c r="O3" s="521"/>
      <c r="P3" s="521"/>
      <c r="Q3" s="521"/>
      <c r="R3" s="521"/>
      <c r="S3" s="522"/>
      <c r="T3" s="522"/>
      <c r="U3" s="522"/>
      <c r="V3" s="522"/>
      <c r="W3" s="522"/>
      <c r="X3" s="522"/>
      <c r="Y3" s="523"/>
    </row>
    <row r="4" spans="1:25" ht="22.5" customHeight="1">
      <c r="A4" s="514" t="s">
        <v>4</v>
      </c>
      <c r="B4" s="514" t="s">
        <v>34</v>
      </c>
      <c r="C4" s="514" t="s">
        <v>140</v>
      </c>
      <c r="D4" s="515" t="s">
        <v>109</v>
      </c>
      <c r="E4" s="516" t="s">
        <v>35</v>
      </c>
      <c r="F4" s="505" t="s">
        <v>36</v>
      </c>
      <c r="G4" s="496" t="s">
        <v>77</v>
      </c>
      <c r="H4" s="497"/>
      <c r="I4" s="37" t="s">
        <v>178</v>
      </c>
      <c r="J4" s="517" t="s">
        <v>181</v>
      </c>
      <c r="K4" s="519" t="s">
        <v>182</v>
      </c>
      <c r="L4" s="507" t="s">
        <v>189</v>
      </c>
      <c r="M4" s="508"/>
      <c r="N4" s="508"/>
      <c r="O4" s="508"/>
      <c r="P4" s="508"/>
      <c r="Q4" s="508"/>
      <c r="R4" s="509"/>
      <c r="S4" s="510" t="s">
        <v>106</v>
      </c>
      <c r="T4" s="511"/>
      <c r="U4" s="511"/>
      <c r="V4" s="511"/>
      <c r="W4" s="511"/>
      <c r="X4" s="511"/>
      <c r="Y4" s="512"/>
    </row>
    <row r="5" spans="1:25" ht="60">
      <c r="A5" s="514"/>
      <c r="B5" s="514"/>
      <c r="C5" s="514"/>
      <c r="D5" s="515"/>
      <c r="E5" s="516"/>
      <c r="F5" s="506"/>
      <c r="G5" s="35" t="s">
        <v>184</v>
      </c>
      <c r="H5" s="35" t="s">
        <v>180</v>
      </c>
      <c r="I5" s="37" t="s">
        <v>185</v>
      </c>
      <c r="J5" s="518"/>
      <c r="K5" s="516"/>
      <c r="L5" s="284" t="s">
        <v>78</v>
      </c>
      <c r="M5" s="399" t="s">
        <v>163</v>
      </c>
      <c r="N5" s="399" t="s">
        <v>164</v>
      </c>
      <c r="O5" s="398" t="s">
        <v>165</v>
      </c>
      <c r="P5" s="398" t="s">
        <v>166</v>
      </c>
      <c r="Q5" s="398" t="s">
        <v>103</v>
      </c>
      <c r="R5" s="397" t="s">
        <v>104</v>
      </c>
      <c r="S5" s="396" t="s">
        <v>107</v>
      </c>
      <c r="T5" s="395" t="s">
        <v>203</v>
      </c>
      <c r="U5" s="395" t="s">
        <v>110</v>
      </c>
      <c r="V5" s="395" t="s">
        <v>198</v>
      </c>
      <c r="W5" s="395" t="s">
        <v>111</v>
      </c>
      <c r="X5" s="395" t="s">
        <v>112</v>
      </c>
      <c r="Y5" s="394" t="s">
        <v>113</v>
      </c>
    </row>
    <row r="6" spans="1:25">
      <c r="A6" s="1">
        <v>20</v>
      </c>
      <c r="B6" s="2">
        <v>2152134.7544988794</v>
      </c>
      <c r="C6" s="19">
        <f>Supuestos!$AF$14</f>
        <v>3.3099999999999997E-2</v>
      </c>
      <c r="D6" s="29">
        <f>Supuestos!$AF$27</f>
        <v>0.88880957978673714</v>
      </c>
      <c r="E6" s="2">
        <f t="shared" ref="E6:E15" si="0">C6*B6</f>
        <v>71235.660373912906</v>
      </c>
      <c r="F6" s="38">
        <f t="shared" ref="F6:F15" si="1">E6*D6</f>
        <v>63314.937362768251</v>
      </c>
      <c r="G6" s="39">
        <f>$F6*Supuestos!AK$14*Supuestos!$AQ$28</f>
        <v>5037.8031490506191</v>
      </c>
      <c r="H6" s="39">
        <f>$F6*Supuestos!AK$14*Supuestos!AQ$29</f>
        <v>318.1432139630096</v>
      </c>
      <c r="I6" s="40">
        <f>$F6*Supuestos!AL$14</f>
        <v>57958.990999754627</v>
      </c>
      <c r="J6" s="45">
        <f>G6*Supuestos!$AF$41</f>
        <v>77293752.529261142</v>
      </c>
      <c r="K6" s="19">
        <f>Supuestos!$AH$49</f>
        <v>0.61784097036661367</v>
      </c>
      <c r="L6" s="38">
        <f t="shared" ref="L6:L15" si="2">IF(A6&lt;65, F6*K6, 0)</f>
        <v>39118.562338914096</v>
      </c>
      <c r="M6" s="39">
        <f>L6-N6</f>
        <v>19050.739859051169</v>
      </c>
      <c r="N6" s="39">
        <f>L6*Supuestos!$AO$24</f>
        <v>20067.822479862927</v>
      </c>
      <c r="O6" s="39">
        <f>M6*Supuestos!$AO$46*Supuestos!$AO$47</f>
        <v>41486796.191055737</v>
      </c>
      <c r="P6" s="39">
        <f>N6*Supuestos!$AO$46*Supuestos!$AO$47</f>
        <v>43701697.014397502</v>
      </c>
      <c r="Q6" s="39">
        <f>(O6*Supuestos!$AR$25)+(P6*Supuestos!$AQ$49)</f>
        <v>3405735.3507435452</v>
      </c>
      <c r="R6" s="51">
        <f>Q6*Supuestos!$AI$46</f>
        <v>102850017.20805155</v>
      </c>
      <c r="S6" s="39">
        <v>23</v>
      </c>
      <c r="T6" s="39">
        <f>S6*0.9837</f>
        <v>22.6251</v>
      </c>
      <c r="U6" s="39">
        <f t="shared" ref="U6:U37" si="3">T6*D6</f>
        <v>20.109405623632906</v>
      </c>
      <c r="V6" s="39">
        <f>U6*Supuestos!$AH$49</f>
        <v>12.424414684001192</v>
      </c>
      <c r="W6" s="39">
        <f t="shared" ref="W6:W37" si="4">IF(A6&lt;65,65-A6,0)</f>
        <v>45</v>
      </c>
      <c r="X6" s="48">
        <f>(Supuestos!$AM$46/(Supuestos!$AL$50-Supuestos!$AL$49))*(1-POWER((1+Supuestos!$AL$49)/(1+Supuestos!$AL$50), '3) DIabetes + varias c.'!W6))</f>
        <v>2182433.1387510798</v>
      </c>
      <c r="Y6" s="51">
        <f>X6*V6</f>
        <v>27115454.335949726</v>
      </c>
    </row>
    <row r="7" spans="1:25">
      <c r="A7" s="1">
        <v>21</v>
      </c>
      <c r="B7" s="2">
        <v>2118234.97559284</v>
      </c>
      <c r="C7" s="19">
        <f>Supuestos!$AF$14</f>
        <v>3.3099999999999997E-2</v>
      </c>
      <c r="D7" s="29">
        <f>Supuestos!$AF$27</f>
        <v>0.88880957978673714</v>
      </c>
      <c r="E7" s="2">
        <f t="shared" si="0"/>
        <v>70113.577692122999</v>
      </c>
      <c r="F7" s="38">
        <f t="shared" si="1"/>
        <v>62317.619525880589</v>
      </c>
      <c r="G7" s="39">
        <f>$F7*Supuestos!AK$14*Supuestos!$AQ$28</f>
        <v>4958.4491901184656</v>
      </c>
      <c r="H7" s="39">
        <f>$F7*Supuestos!AK$14*Supuestos!AQ$29</f>
        <v>313.13191781101091</v>
      </c>
      <c r="I7" s="40">
        <f>$F7*Supuestos!AL$14</f>
        <v>57046.038417951117</v>
      </c>
      <c r="J7" s="45">
        <f>G7*Supuestos!$AF$41</f>
        <v>76076244.603197202</v>
      </c>
      <c r="K7" s="19">
        <f>Supuestos!$AH$49</f>
        <v>0.61784097036661367</v>
      </c>
      <c r="L7" s="38">
        <f t="shared" si="2"/>
        <v>38502.378518807498</v>
      </c>
      <c r="M7" s="39">
        <f t="shared" ref="M7:M70" si="5">L7-N7</f>
        <v>18750.658338659254</v>
      </c>
      <c r="N7" s="39">
        <f>L7*Supuestos!$AO$24</f>
        <v>19751.720180148244</v>
      </c>
      <c r="O7" s="39">
        <f>M7*Supuestos!$AO$46*Supuestos!$AO$47</f>
        <v>40833308.664098263</v>
      </c>
      <c r="P7" s="39">
        <f>N7*Supuestos!$AO$46*Supuestos!$AO$47</f>
        <v>43013321.036308832</v>
      </c>
      <c r="Q7" s="39">
        <f>(O7*Supuestos!$AR$25)+(P7*Supuestos!$AQ$49)</f>
        <v>3352089.2325525996</v>
      </c>
      <c r="R7" s="51">
        <f>Q7*Supuestos!$AI$46</f>
        <v>101229954.69265988</v>
      </c>
      <c r="S7" s="39">
        <v>21</v>
      </c>
      <c r="T7" s="39">
        <f t="shared" ref="T7:T70" si="6">S7*0.9837</f>
        <v>20.657700000000002</v>
      </c>
      <c r="U7" s="39">
        <f t="shared" si="3"/>
        <v>18.360761656360481</v>
      </c>
      <c r="V7" s="39">
        <f>U7*Supuestos!$AH$49</f>
        <v>11.344030798435872</v>
      </c>
      <c r="W7" s="39">
        <f t="shared" si="4"/>
        <v>44</v>
      </c>
      <c r="X7" s="48">
        <f>(Supuestos!$AM$46/(Supuestos!$AL$50-Supuestos!$AL$49))*(1-POWER((1+Supuestos!$AL$49)/(1+Supuestos!$AL$50), '3) DIabetes + varias c.'!W7))</f>
        <v>2143528.606117595</v>
      </c>
      <c r="Y7" s="51">
        <f t="shared" ref="Y7:Y70" si="7">X7*V7</f>
        <v>24316254.525126312</v>
      </c>
    </row>
    <row r="8" spans="1:25">
      <c r="A8" s="1">
        <v>22</v>
      </c>
      <c r="B8" s="2">
        <v>2076536.6545588963</v>
      </c>
      <c r="C8" s="19">
        <f>Supuestos!$AF$14</f>
        <v>3.3099999999999997E-2</v>
      </c>
      <c r="D8" s="29">
        <f>Supuestos!$AF$27</f>
        <v>0.88880957978673714</v>
      </c>
      <c r="E8" s="2">
        <f t="shared" si="0"/>
        <v>68733.363265899461</v>
      </c>
      <c r="F8" s="38">
        <f t="shared" si="1"/>
        <v>61090.871721693256</v>
      </c>
      <c r="G8" s="39">
        <f>$F8*Supuestos!AK$14*Supuestos!$AQ$28</f>
        <v>4860.840091721725</v>
      </c>
      <c r="H8" s="39">
        <f>$F8*Supuestos!AK$14*Supuestos!AQ$29</f>
        <v>306.96778805897355</v>
      </c>
      <c r="I8" s="40">
        <f>$F8*Supuestos!AL$14</f>
        <v>55923.063841912561</v>
      </c>
      <c r="J8" s="45">
        <f>G8*Supuestos!$AF$41</f>
        <v>74578652.642402992</v>
      </c>
      <c r="K8" s="19">
        <f>Supuestos!$AH$49</f>
        <v>0.61784097036661367</v>
      </c>
      <c r="L8" s="38">
        <f t="shared" si="2"/>
        <v>37744.44346507328</v>
      </c>
      <c r="M8" s="39">
        <f t="shared" si="5"/>
        <v>18381.543967490692</v>
      </c>
      <c r="N8" s="39">
        <f>L8*Supuestos!$AO$24</f>
        <v>19362.899497582588</v>
      </c>
      <c r="O8" s="39">
        <f>M8*Supuestos!$AO$46*Supuestos!$AO$47</f>
        <v>40029488.298004486</v>
      </c>
      <c r="P8" s="39">
        <f>N8*Supuestos!$AO$46*Supuestos!$AO$47</f>
        <v>42166586.235885605</v>
      </c>
      <c r="Q8" s="39">
        <f>(O8*Supuestos!$AR$25)+(P8*Supuestos!$AQ$49)</f>
        <v>3286101.9863009015</v>
      </c>
      <c r="R8" s="51">
        <f>Q8*Supuestos!$AI$46</f>
        <v>99237201.670609191</v>
      </c>
      <c r="S8" s="39">
        <v>25</v>
      </c>
      <c r="T8" s="39">
        <f t="shared" si="6"/>
        <v>24.592500000000001</v>
      </c>
      <c r="U8" s="39">
        <f t="shared" si="3"/>
        <v>21.858049590905335</v>
      </c>
      <c r="V8" s="39">
        <f>U8*Supuestos!$AH$49</f>
        <v>13.504798569566516</v>
      </c>
      <c r="W8" s="39">
        <f t="shared" si="4"/>
        <v>43</v>
      </c>
      <c r="X8" s="48">
        <f>(Supuestos!$AM$46/(Supuestos!$AL$50-Supuestos!$AL$49))*(1-POWER((1+Supuestos!$AL$49)/(1+Supuestos!$AL$50), '3) DIabetes + varias c.'!W8))</f>
        <v>2104246.3595750476</v>
      </c>
      <c r="Y8" s="51">
        <f t="shared" si="7"/>
        <v>28417423.226804651</v>
      </c>
    </row>
    <row r="9" spans="1:25">
      <c r="A9" s="1">
        <v>23</v>
      </c>
      <c r="B9" s="2">
        <v>2028902.5642984756</v>
      </c>
      <c r="C9" s="19">
        <f>Supuestos!$AF$14</f>
        <v>3.3099999999999997E-2</v>
      </c>
      <c r="D9" s="29">
        <f>Supuestos!$AF$27</f>
        <v>0.88880957978673714</v>
      </c>
      <c r="E9" s="2">
        <f t="shared" si="0"/>
        <v>67156.674878279533</v>
      </c>
      <c r="F9" s="38">
        <f t="shared" si="1"/>
        <v>59689.495978438157</v>
      </c>
      <c r="G9" s="39">
        <f>$F9*Supuestos!AK$14*Supuestos!$AQ$28</f>
        <v>4749.3363072052271</v>
      </c>
      <c r="H9" s="39">
        <f>$F9*Supuestos!AK$14*Supuestos!AQ$29</f>
        <v>299.92619248138476</v>
      </c>
      <c r="I9" s="40">
        <f>$F9*Supuestos!AL$14</f>
        <v>54640.23347875155</v>
      </c>
      <c r="J9" s="45">
        <f>G9*Supuestos!$AF$41</f>
        <v>72867877.99093245</v>
      </c>
      <c r="K9" s="19">
        <f>Supuestos!$AH$49</f>
        <v>0.61784097036661367</v>
      </c>
      <c r="L9" s="38">
        <f t="shared" si="2"/>
        <v>36878.616116012316</v>
      </c>
      <c r="M9" s="39">
        <f t="shared" si="5"/>
        <v>17959.886048498</v>
      </c>
      <c r="N9" s="39">
        <f>L9*Supuestos!$AO$24</f>
        <v>18918.730067514316</v>
      </c>
      <c r="O9" s="39">
        <f>M9*Supuestos!$AO$46*Supuestos!$AO$47</f>
        <v>39111243.847814098</v>
      </c>
      <c r="P9" s="39">
        <f>N9*Supuestos!$AO$46*Supuestos!$AO$47</f>
        <v>41199318.46802593</v>
      </c>
      <c r="Q9" s="39">
        <f>(O9*Supuestos!$AR$25)+(P9*Supuestos!$AQ$49)</f>
        <v>3210721.4346131897</v>
      </c>
      <c r="R9" s="51">
        <f>Q9*Supuestos!$AI$46</f>
        <v>96960779.623740226</v>
      </c>
      <c r="S9" s="39">
        <v>33</v>
      </c>
      <c r="T9" s="39">
        <f t="shared" si="6"/>
        <v>32.4621</v>
      </c>
      <c r="U9" s="39">
        <f t="shared" si="3"/>
        <v>28.852625459995039</v>
      </c>
      <c r="V9" s="39">
        <f>U9*Supuestos!$AH$49</f>
        <v>17.826334111827798</v>
      </c>
      <c r="W9" s="39">
        <f t="shared" si="4"/>
        <v>42</v>
      </c>
      <c r="X9" s="48">
        <f>(Supuestos!$AM$46/(Supuestos!$AL$50-Supuestos!$AL$49))*(1-POWER((1+Supuestos!$AL$49)/(1+Supuestos!$AL$50), '3) DIabetes + varias c.'!W9))</f>
        <v>2064582.7319981062</v>
      </c>
      <c r="Y9" s="51">
        <f t="shared" si="7"/>
        <v>36803941.582108468</v>
      </c>
    </row>
    <row r="10" spans="1:25">
      <c r="A10" s="1">
        <v>24</v>
      </c>
      <c r="B10" s="2">
        <v>1982333.2977815126</v>
      </c>
      <c r="C10" s="19">
        <f>Supuestos!$AF$14</f>
        <v>3.3099999999999997E-2</v>
      </c>
      <c r="D10" s="29">
        <f>Supuestos!$AF$27</f>
        <v>0.88880957978673714</v>
      </c>
      <c r="E10" s="2">
        <f t="shared" si="0"/>
        <v>65615.232156568061</v>
      </c>
      <c r="F10" s="38">
        <f t="shared" si="1"/>
        <v>58319.446920688461</v>
      </c>
      <c r="G10" s="39">
        <f>$F10*Supuestos!AK$14*Supuestos!$AQ$28</f>
        <v>4640.3251047153708</v>
      </c>
      <c r="H10" s="39">
        <f>$F10*Supuestos!AK$14*Supuestos!AQ$29</f>
        <v>293.04200640026903</v>
      </c>
      <c r="I10" s="40">
        <f>$F10*Supuestos!AL$14</f>
        <v>53386.079809572824</v>
      </c>
      <c r="J10" s="45">
        <f>G10*Supuestos!$AF$41</f>
        <v>71195346.401492313</v>
      </c>
      <c r="K10" s="19">
        <f>Supuestos!$AH$49</f>
        <v>0.61784097036661367</v>
      </c>
      <c r="L10" s="38">
        <f t="shared" si="2"/>
        <v>36032.143676722379</v>
      </c>
      <c r="M10" s="39">
        <f t="shared" si="5"/>
        <v>17547.653970563802</v>
      </c>
      <c r="N10" s="39">
        <f>L10*Supuestos!$AO$24</f>
        <v>18484.489706158576</v>
      </c>
      <c r="O10" s="39">
        <f>M10*Supuestos!$AO$46*Supuestos!$AO$47</f>
        <v>38213526.0516968</v>
      </c>
      <c r="P10" s="39">
        <f>N10*Supuestos!$AO$46*Supuestos!$AO$47</f>
        <v>40253673.233101532</v>
      </c>
      <c r="Q10" s="39">
        <f>(O10*Supuestos!$AR$25)+(P10*Supuestos!$AQ$49)</f>
        <v>3137025.9576438824</v>
      </c>
      <c r="R10" s="51">
        <f>Q10*Supuestos!$AI$46</f>
        <v>94735245.254842758</v>
      </c>
      <c r="S10" s="39">
        <v>39</v>
      </c>
      <c r="T10" s="39">
        <f t="shared" si="6"/>
        <v>38.3643</v>
      </c>
      <c r="U10" s="39">
        <f t="shared" si="3"/>
        <v>34.098557361812318</v>
      </c>
      <c r="V10" s="39">
        <f>U10*Supuestos!$AH$49</f>
        <v>21.06748576852376</v>
      </c>
      <c r="W10" s="39">
        <f t="shared" si="4"/>
        <v>41</v>
      </c>
      <c r="X10" s="48">
        <f>(Supuestos!$AM$46/(Supuestos!$AL$50-Supuestos!$AL$49))*(1-POWER((1+Supuestos!$AL$49)/(1+Supuestos!$AL$50), '3) DIabetes + varias c.'!W10))</f>
        <v>2024534.0206582828</v>
      </c>
      <c r="Y10" s="51">
        <f t="shared" si="7"/>
        <v>42651841.668110557</v>
      </c>
    </row>
    <row r="11" spans="1:25">
      <c r="A11" s="1">
        <v>25</v>
      </c>
      <c r="B11" s="2">
        <v>1948961.5832396103</v>
      </c>
      <c r="C11" s="19">
        <f>Supuestos!$AF$14</f>
        <v>3.3099999999999997E-2</v>
      </c>
      <c r="D11" s="29">
        <f>Supuestos!$AF$27</f>
        <v>0.88880957978673714</v>
      </c>
      <c r="E11" s="2">
        <f t="shared" si="0"/>
        <v>64510.628405231095</v>
      </c>
      <c r="F11" s="38">
        <f t="shared" si="1"/>
        <v>57337.6645246318</v>
      </c>
      <c r="G11" s="39">
        <f>$F11*Supuestos!AK$14*Supuestos!$AQ$28</f>
        <v>4562.2072599768062</v>
      </c>
      <c r="H11" s="39">
        <f>$F11*Supuestos!AK$14*Supuestos!AQ$29</f>
        <v>288.10877231833121</v>
      </c>
      <c r="I11" s="40">
        <f>$F11*Supuestos!AL$14</f>
        <v>52487.348492336663</v>
      </c>
      <c r="J11" s="45">
        <f>G11*Supuestos!$AF$41</f>
        <v>69996803.866046146</v>
      </c>
      <c r="K11" s="19">
        <f>Supuestos!$AH$49</f>
        <v>0.61784097036661367</v>
      </c>
      <c r="L11" s="38">
        <f t="shared" si="2"/>
        <v>35425.558288453874</v>
      </c>
      <c r="M11" s="39">
        <f t="shared" si="5"/>
        <v>17252.246886477042</v>
      </c>
      <c r="N11" s="39">
        <f>L11*Supuestos!$AO$24</f>
        <v>18173.311401976833</v>
      </c>
      <c r="O11" s="39">
        <f>M11*Supuestos!$AO$46*Supuestos!$AO$47</f>
        <v>37570218.044681057</v>
      </c>
      <c r="P11" s="39">
        <f>N11*Supuestos!$AO$46*Supuestos!$AO$47</f>
        <v>39576020.240084954</v>
      </c>
      <c r="Q11" s="39">
        <f>(O11*Supuestos!$AR$25)+(P11*Supuestos!$AQ$49)</f>
        <v>3084215.4969175309</v>
      </c>
      <c r="R11" s="51">
        <f>Q11*Supuestos!$AI$46</f>
        <v>93140418.812064543</v>
      </c>
      <c r="S11" s="39">
        <v>48</v>
      </c>
      <c r="T11" s="39">
        <f t="shared" si="6"/>
        <v>47.217600000000004</v>
      </c>
      <c r="U11" s="39">
        <f t="shared" si="3"/>
        <v>41.967455214538241</v>
      </c>
      <c r="V11" s="39">
        <f>U11*Supuestos!$AH$49</f>
        <v>25.929213253567706</v>
      </c>
      <c r="W11" s="39">
        <f t="shared" si="4"/>
        <v>40</v>
      </c>
      <c r="X11" s="48">
        <f>(Supuestos!$AM$46/(Supuestos!$AL$50-Supuestos!$AL$49))*(1-POWER((1+Supuestos!$AL$49)/(1+Supuestos!$AL$50), '3) DIabetes + varias c.'!W11))</f>
        <v>1984096.4868782656</v>
      </c>
      <c r="Y11" s="51">
        <f t="shared" si="7"/>
        <v>51446060.923921049</v>
      </c>
    </row>
    <row r="12" spans="1:25">
      <c r="A12" s="1">
        <v>26</v>
      </c>
      <c r="B12" s="2">
        <v>1925194.5710131277</v>
      </c>
      <c r="C12" s="19">
        <f>Supuestos!$AF$14</f>
        <v>3.3099999999999997E-2</v>
      </c>
      <c r="D12" s="29">
        <f>Supuestos!$AF$27</f>
        <v>0.88880957978673714</v>
      </c>
      <c r="E12" s="2">
        <f t="shared" si="0"/>
        <v>63723.940300534523</v>
      </c>
      <c r="F12" s="38">
        <f t="shared" si="1"/>
        <v>56638.448600873213</v>
      </c>
      <c r="G12" s="39">
        <f>$F12*Supuestos!AK$14*Supuestos!$AQ$28</f>
        <v>4506.5724867416247</v>
      </c>
      <c r="H12" s="39">
        <f>$F12*Supuestos!AK$14*Supuestos!AQ$29</f>
        <v>284.59537073405539</v>
      </c>
      <c r="I12" s="40">
        <f>$F12*Supuestos!AL$14</f>
        <v>51847.280743397532</v>
      </c>
      <c r="J12" s="45">
        <f>G12*Supuestos!$AF$41</f>
        <v>69143213.468161687</v>
      </c>
      <c r="K12" s="19">
        <f>Supuestos!$AH$49</f>
        <v>0.61784097036661367</v>
      </c>
      <c r="L12" s="38">
        <f t="shared" si="2"/>
        <v>34993.55404362308</v>
      </c>
      <c r="M12" s="39">
        <f t="shared" si="5"/>
        <v>17041.860819244444</v>
      </c>
      <c r="N12" s="39">
        <f>L12*Supuestos!$AO$24</f>
        <v>17951.693224378636</v>
      </c>
      <c r="O12" s="39">
        <f>M12*Supuestos!$AO$46*Supuestos!$AO$47</f>
        <v>37112060.306068629</v>
      </c>
      <c r="P12" s="39">
        <f>N12*Supuestos!$AO$46*Supuestos!$AO$47</f>
        <v>39093402.334729359</v>
      </c>
      <c r="Q12" s="39">
        <f>(O12*Supuestos!$AR$25)+(P12*Supuestos!$AQ$49)</f>
        <v>3046604.3977277251</v>
      </c>
      <c r="R12" s="51">
        <f>Q12*Supuestos!$AI$46</f>
        <v>92004598.849412203</v>
      </c>
      <c r="S12" s="39">
        <v>49</v>
      </c>
      <c r="T12" s="39">
        <f t="shared" si="6"/>
        <v>48.201300000000003</v>
      </c>
      <c r="U12" s="39">
        <f t="shared" si="3"/>
        <v>42.841777198174455</v>
      </c>
      <c r="V12" s="39">
        <f>U12*Supuestos!$AH$49</f>
        <v>26.469405196350369</v>
      </c>
      <c r="W12" s="39">
        <f t="shared" si="4"/>
        <v>39</v>
      </c>
      <c r="X12" s="48">
        <f>(Supuestos!$AM$46/(Supuestos!$AL$50-Supuestos!$AL$49))*(1-POWER((1+Supuestos!$AL$49)/(1+Supuestos!$AL$50), '3) DIabetes + varias c.'!W12))</f>
        <v>1943266.3556829093</v>
      </c>
      <c r="Y12" s="51">
        <f t="shared" si="7"/>
        <v>51437104.573006041</v>
      </c>
    </row>
    <row r="13" spans="1:25">
      <c r="A13" s="1">
        <v>27</v>
      </c>
      <c r="B13" s="2">
        <v>1897694.981320342</v>
      </c>
      <c r="C13" s="19">
        <f>Supuestos!$AF$14</f>
        <v>3.3099999999999997E-2</v>
      </c>
      <c r="D13" s="29">
        <f>Supuestos!$AF$27</f>
        <v>0.88880957978673714</v>
      </c>
      <c r="E13" s="2">
        <f t="shared" si="0"/>
        <v>62813.703881703317</v>
      </c>
      <c r="F13" s="38">
        <f t="shared" si="1"/>
        <v>55829.421751945265</v>
      </c>
      <c r="G13" s="39">
        <f>$F13*Supuestos!AK$14*Supuestos!$AQ$28</f>
        <v>4442.2003468176199</v>
      </c>
      <c r="H13" s="39">
        <f>$F13*Supuestos!AK$14*Supuestos!AQ$29</f>
        <v>280.53019413243322</v>
      </c>
      <c r="I13" s="40">
        <f>$F13*Supuestos!AL$14</f>
        <v>51106.691210995217</v>
      </c>
      <c r="J13" s="45">
        <f>G13*Supuestos!$AF$41</f>
        <v>68155567.840522856</v>
      </c>
      <c r="K13" s="19">
        <f>Supuestos!$AH$49</f>
        <v>0.61784097036661367</v>
      </c>
      <c r="L13" s="38">
        <f t="shared" si="2"/>
        <v>34493.704110228791</v>
      </c>
      <c r="M13" s="39">
        <f t="shared" si="5"/>
        <v>16798.433901681427</v>
      </c>
      <c r="N13" s="39">
        <f>L13*Supuestos!$AO$24</f>
        <v>17695.270208547365</v>
      </c>
      <c r="O13" s="39">
        <f>M13*Supuestos!$AO$46*Supuestos!$AO$47</f>
        <v>36581949.507691644</v>
      </c>
      <c r="P13" s="39">
        <f>N13*Supuestos!$AO$46*Supuestos!$AO$47</f>
        <v>38534989.9331536</v>
      </c>
      <c r="Q13" s="39">
        <f>(O13*Supuestos!$AR$25)+(P13*Supuestos!$AQ$49)</f>
        <v>3003086.5257395133</v>
      </c>
      <c r="R13" s="51">
        <f>Q13*Supuestos!$AI$46</f>
        <v>90690399.881524637</v>
      </c>
      <c r="S13" s="39">
        <v>51</v>
      </c>
      <c r="T13" s="39">
        <f t="shared" si="6"/>
        <v>50.168700000000001</v>
      </c>
      <c r="U13" s="39">
        <f t="shared" si="3"/>
        <v>44.590421165446884</v>
      </c>
      <c r="V13" s="39">
        <f>U13*Supuestos!$AH$49</f>
        <v>27.549789081915691</v>
      </c>
      <c r="W13" s="39">
        <f t="shared" si="4"/>
        <v>38</v>
      </c>
      <c r="X13" s="48">
        <f>(Supuestos!$AM$46/(Supuestos!$AL$50-Supuestos!$AL$49))*(1-POWER((1+Supuestos!$AL$49)/(1+Supuestos!$AL$50), '3) DIabetes + varias c.'!W13))</f>
        <v>1902039.8154468217</v>
      </c>
      <c r="Y13" s="51">
        <f t="shared" si="7"/>
        <v>52400795.740965784</v>
      </c>
    </row>
    <row r="14" spans="1:25">
      <c r="A14" s="1">
        <v>28</v>
      </c>
      <c r="B14" s="2">
        <v>1867543.9049389074</v>
      </c>
      <c r="C14" s="19">
        <f>Supuestos!$AF$14</f>
        <v>3.3099999999999997E-2</v>
      </c>
      <c r="D14" s="29">
        <f>Supuestos!$AF$27</f>
        <v>0.88880957978673714</v>
      </c>
      <c r="E14" s="2">
        <f t="shared" si="0"/>
        <v>61815.703253477826</v>
      </c>
      <c r="F14" s="38">
        <f t="shared" si="1"/>
        <v>54942.389232945265</v>
      </c>
      <c r="G14" s="39">
        <f>$F14*Supuestos!AK$14*Supuestos!$AQ$28</f>
        <v>4371.6215007559904</v>
      </c>
      <c r="H14" s="39">
        <f>$F14*Supuestos!AK$14*Supuestos!AQ$29</f>
        <v>276.07305671369966</v>
      </c>
      <c r="I14" s="40">
        <f>$F14*Supuestos!AL$14</f>
        <v>50294.694675475577</v>
      </c>
      <c r="J14" s="45">
        <f>G14*Supuestos!$AF$41</f>
        <v>67072694.274429567</v>
      </c>
      <c r="K14" s="19">
        <f>Supuestos!$AH$49</f>
        <v>0.61784097036661367</v>
      </c>
      <c r="L14" s="38">
        <f t="shared" si="2"/>
        <v>33945.659077943092</v>
      </c>
      <c r="M14" s="39">
        <f t="shared" si="5"/>
        <v>16531.535970958288</v>
      </c>
      <c r="N14" s="39">
        <f>L14*Supuestos!$AO$24</f>
        <v>17414.123106984804</v>
      </c>
      <c r="O14" s="39">
        <f>M14*Supuestos!$AO$46*Supuestos!$AO$47</f>
        <v>36000725.883955866</v>
      </c>
      <c r="P14" s="39">
        <f>N14*Supuestos!$AO$46*Supuestos!$AO$47</f>
        <v>37922735.89008081</v>
      </c>
      <c r="Q14" s="39">
        <f>(O14*Supuestos!$AR$25)+(P14*Supuestos!$AQ$49)</f>
        <v>2955372.6981176315</v>
      </c>
      <c r="R14" s="51">
        <f>Q14*Supuestos!$AI$46</f>
        <v>89249486.984137833</v>
      </c>
      <c r="S14" s="39">
        <v>59</v>
      </c>
      <c r="T14" s="39">
        <f t="shared" si="6"/>
        <v>58.0383</v>
      </c>
      <c r="U14" s="39">
        <f t="shared" si="3"/>
        <v>51.584997034536585</v>
      </c>
      <c r="V14" s="39">
        <f>U14*Supuestos!$AH$49</f>
        <v>31.871324624176971</v>
      </c>
      <c r="W14" s="39">
        <f t="shared" si="4"/>
        <v>37</v>
      </c>
      <c r="X14" s="48">
        <f>(Supuestos!$AM$46/(Supuestos!$AL$50-Supuestos!$AL$49))*(1-POWER((1+Supuestos!$AL$49)/(1+Supuestos!$AL$50), '3) DIabetes + varias c.'!W14))</f>
        <v>1860413.017538538</v>
      </c>
      <c r="Y14" s="51">
        <f t="shared" si="7"/>
        <v>59293827.217015386</v>
      </c>
    </row>
    <row r="15" spans="1:25">
      <c r="A15" s="1">
        <v>29</v>
      </c>
      <c r="B15" s="2">
        <v>1843040.0320475593</v>
      </c>
      <c r="C15" s="19">
        <f>Supuestos!$AF$14</f>
        <v>3.3099999999999997E-2</v>
      </c>
      <c r="D15" s="29">
        <f>Supuestos!$AF$27</f>
        <v>0.88880957978673714</v>
      </c>
      <c r="E15" s="2">
        <f t="shared" si="0"/>
        <v>61004.625060774204</v>
      </c>
      <c r="F15" s="38">
        <f t="shared" si="1"/>
        <v>54221.495165314176</v>
      </c>
      <c r="G15" s="39">
        <f>$F15*Supuestos!AK$14*Supuestos!$AQ$28</f>
        <v>4314.2618545916812</v>
      </c>
      <c r="H15" s="39">
        <f>$F15*Supuestos!AK$14*Supuestos!AQ$29</f>
        <v>272.45072736843065</v>
      </c>
      <c r="I15" s="40">
        <f>$F15*Supuestos!AL$14</f>
        <v>49634.78258335407</v>
      </c>
      <c r="J15" s="45">
        <f>G15*Supuestos!$AF$41</f>
        <v>66192639.583006062</v>
      </c>
      <c r="K15" s="19">
        <f>Supuestos!$AH$49</f>
        <v>0.61784097036661367</v>
      </c>
      <c r="L15" s="38">
        <f t="shared" si="2"/>
        <v>33500.261187666365</v>
      </c>
      <c r="M15" s="39">
        <f t="shared" si="5"/>
        <v>16314.627198393522</v>
      </c>
      <c r="N15" s="39">
        <f>L15*Supuestos!$AO$24</f>
        <v>17185.633989272843</v>
      </c>
      <c r="O15" s="39">
        <f>M15*Supuestos!$AO$46*Supuestos!$AO$47</f>
        <v>35528363.649941571</v>
      </c>
      <c r="P15" s="39">
        <f>N15*Supuestos!$AO$46*Supuestos!$AO$47</f>
        <v>37425155.138439476</v>
      </c>
      <c r="Q15" s="39">
        <f>(O15*Supuestos!$AR$25)+(P15*Supuestos!$AQ$49)</f>
        <v>2916595.5230537853</v>
      </c>
      <c r="R15" s="51">
        <f>Q15*Supuestos!$AI$46</f>
        <v>88078452.622432217</v>
      </c>
      <c r="S15" s="39">
        <v>59</v>
      </c>
      <c r="T15" s="39">
        <f t="shared" si="6"/>
        <v>58.0383</v>
      </c>
      <c r="U15" s="39">
        <f t="shared" si="3"/>
        <v>51.584997034536585</v>
      </c>
      <c r="V15" s="39">
        <f>U15*Supuestos!$AH$49</f>
        <v>31.871324624176971</v>
      </c>
      <c r="W15" s="39">
        <f t="shared" si="4"/>
        <v>36</v>
      </c>
      <c r="X15" s="48">
        <f>(Supuestos!$AM$46/(Supuestos!$AL$50-Supuestos!$AL$49))*(1-POWER((1+Supuestos!$AL$49)/(1+Supuestos!$AL$50), '3) DIabetes + varias c.'!W15))</f>
        <v>1818382.0759612429</v>
      </c>
      <c r="Y15" s="51">
        <f t="shared" si="7"/>
        <v>57954245.4337456</v>
      </c>
    </row>
    <row r="16" spans="1:25">
      <c r="A16" s="1">
        <v>30</v>
      </c>
      <c r="B16" s="2">
        <v>1825438.9788710575</v>
      </c>
      <c r="C16" s="19">
        <f>Supuestos!$AF$15</f>
        <v>8.4900000000000003E-2</v>
      </c>
      <c r="D16" s="29">
        <f>Supuestos!$AF$28</f>
        <v>0.88880957978673714</v>
      </c>
      <c r="E16" s="2">
        <f>C16*B16</f>
        <v>154979.7693061528</v>
      </c>
      <c r="F16" s="38">
        <f>E16*D16</f>
        <v>137747.50363244713</v>
      </c>
      <c r="G16" s="39">
        <f>$F16*Supuestos!AK$15*Supuestos!$AQ$28</f>
        <v>42883.215357581874</v>
      </c>
      <c r="H16" s="39">
        <f>$F16*Supuestos!AK$15*Supuestos!AQ$29</f>
        <v>2708.1256562198209</v>
      </c>
      <c r="I16" s="40">
        <f>$F16*Supuestos!AL$15</f>
        <v>92156.162618645423</v>
      </c>
      <c r="J16" s="45">
        <f>G16*Supuestos!$AF$41</f>
        <v>657946437.65161526</v>
      </c>
      <c r="K16" s="19">
        <f>Supuestos!$AH$50</f>
        <v>0.71976065002006329</v>
      </c>
      <c r="L16" s="38">
        <f>IF(A16&lt;65, F16*K16, 0)</f>
        <v>99145.232753131175</v>
      </c>
      <c r="M16" s="39">
        <f t="shared" si="5"/>
        <v>48283.728350774894</v>
      </c>
      <c r="N16" s="39">
        <f>L16*Supuestos!$AO$24</f>
        <v>50861.50440235628</v>
      </c>
      <c r="O16" s="39">
        <f>M16*Supuestos!$AO$46*Supuestos!$AO$47</f>
        <v>105147475.2294825</v>
      </c>
      <c r="P16" s="39">
        <f>N16*Supuestos!$AO$46*Supuestos!$AO$47</f>
        <v>110761098.13701129</v>
      </c>
      <c r="Q16" s="39">
        <f>(O16*Supuestos!$AR$25)+(P16*Supuestos!$AQ$49)</f>
        <v>8631769.7751672771</v>
      </c>
      <c r="R16" s="51">
        <f>Q16*Supuestos!$AI$46</f>
        <v>260671361.24304926</v>
      </c>
      <c r="S16" s="39">
        <v>76</v>
      </c>
      <c r="T16" s="39">
        <f t="shared" si="6"/>
        <v>74.761200000000002</v>
      </c>
      <c r="U16" s="39">
        <f t="shared" si="3"/>
        <v>66.448470756352208</v>
      </c>
      <c r="V16" s="39">
        <f>U16*Supuestos!$AH$50</f>
        <v>47.826994504431234</v>
      </c>
      <c r="W16" s="39">
        <f t="shared" si="4"/>
        <v>35</v>
      </c>
      <c r="X16" s="48">
        <f>(Supuestos!$AM$46/(Supuestos!$AL$50-Supuestos!$AL$49))*(1-POWER((1+Supuestos!$AL$49)/(1+Supuestos!$AL$50), '3) DIabetes + varias c.'!W16))</f>
        <v>1775943.0669899925</v>
      </c>
      <c r="Y16" s="51">
        <f t="shared" si="7"/>
        <v>84938019.305113122</v>
      </c>
    </row>
    <row r="17" spans="1:25">
      <c r="A17" s="1">
        <v>31</v>
      </c>
      <c r="B17" s="2">
        <v>1812100.5238381308</v>
      </c>
      <c r="C17" s="19">
        <f>Supuestos!$AF$15</f>
        <v>8.4900000000000003E-2</v>
      </c>
      <c r="D17" s="29">
        <f>Supuestos!$AF$28</f>
        <v>0.88880957978673714</v>
      </c>
      <c r="E17" s="2">
        <f t="shared" ref="E17:E80" si="8">C17*B17</f>
        <v>153847.33447385731</v>
      </c>
      <c r="F17" s="38">
        <f t="shared" ref="F17:F80" si="9">E17*D17</f>
        <v>136740.98470501872</v>
      </c>
      <c r="G17" s="39">
        <f>$F17*Supuestos!AK$15*Supuestos!$AQ$28</f>
        <v>42569.868351006953</v>
      </c>
      <c r="H17" s="39">
        <f>$F17*Supuestos!AK$15*Supuestos!AQ$29</f>
        <v>2688.3374229744986</v>
      </c>
      <c r="I17" s="40">
        <f>$F17*Supuestos!AL$15</f>
        <v>91482.778931037261</v>
      </c>
      <c r="J17" s="45">
        <f>G17*Supuestos!$AF$41</f>
        <v>653138832.97445536</v>
      </c>
      <c r="K17" s="19">
        <f>Supuestos!$AH$50</f>
        <v>0.71976065002006329</v>
      </c>
      <c r="L17" s="38">
        <f t="shared" ref="L17:L80" si="10">IF(A17&lt;65, F17*K17, 0)</f>
        <v>98420.780035667805</v>
      </c>
      <c r="M17" s="39">
        <f t="shared" si="5"/>
        <v>47930.91987737023</v>
      </c>
      <c r="N17" s="39">
        <f>L17*Supuestos!$AO$24</f>
        <v>50489.860158297575</v>
      </c>
      <c r="O17" s="39">
        <f>M17*Supuestos!$AO$46*Supuestos!$AO$47</f>
        <v>104379164.21694915</v>
      </c>
      <c r="P17" s="39">
        <f>N17*Supuestos!$AO$46*Supuestos!$AO$47</f>
        <v>109951768.46672465</v>
      </c>
      <c r="Q17" s="39">
        <f>(O17*Supuestos!$AR$25)+(P17*Supuestos!$AQ$49)</f>
        <v>8568697.5638617799</v>
      </c>
      <c r="R17" s="51">
        <f>Q17*Supuestos!$AI$46</f>
        <v>258766639.54566193</v>
      </c>
      <c r="S17" s="39">
        <v>83</v>
      </c>
      <c r="T17" s="39">
        <f t="shared" si="6"/>
        <v>81.647099999999995</v>
      </c>
      <c r="U17" s="39">
        <f t="shared" si="3"/>
        <v>72.568724641805701</v>
      </c>
      <c r="V17" s="39">
        <f>U17*Supuestos!$AH$50</f>
        <v>52.232112419313054</v>
      </c>
      <c r="W17" s="39">
        <f t="shared" si="4"/>
        <v>34</v>
      </c>
      <c r="X17" s="48">
        <f>(Supuestos!$AM$46/(Supuestos!$AL$50-Supuestos!$AL$49))*(1-POWER((1+Supuestos!$AL$49)/(1+Supuestos!$AL$50), '3) DIabetes + varias c.'!W17))</f>
        <v>1733092.0288054298</v>
      </c>
      <c r="Y17" s="51">
        <f t="shared" si="7"/>
        <v>90523057.681580544</v>
      </c>
    </row>
    <row r="18" spans="1:25">
      <c r="A18" s="1">
        <v>32</v>
      </c>
      <c r="B18" s="2">
        <v>1800369.9984781896</v>
      </c>
      <c r="C18" s="19">
        <f>Supuestos!$AF$15</f>
        <v>8.4900000000000003E-2</v>
      </c>
      <c r="D18" s="29">
        <f>Supuestos!$AF$28</f>
        <v>0.88880957978673714</v>
      </c>
      <c r="E18" s="2">
        <f t="shared" si="8"/>
        <v>152851.41287079829</v>
      </c>
      <c r="F18" s="38">
        <f t="shared" si="9"/>
        <v>135855.80004350329</v>
      </c>
      <c r="G18" s="39">
        <f>$F18*Supuestos!AK$15*Supuestos!$AQ$28</f>
        <v>42294.29483083426</v>
      </c>
      <c r="H18" s="39">
        <f>$F18*Supuestos!AK$15*Supuestos!AQ$29</f>
        <v>2670.9346299718854</v>
      </c>
      <c r="I18" s="40">
        <f>$F18*Supuestos!AL$15</f>
        <v>90890.570582697139</v>
      </c>
      <c r="J18" s="45">
        <f>G18*Supuestos!$AF$41</f>
        <v>648910777.44277787</v>
      </c>
      <c r="K18" s="19">
        <f>Supuestos!$AH$50</f>
        <v>0.71976065002006329</v>
      </c>
      <c r="L18" s="38">
        <f t="shared" si="10"/>
        <v>97783.658948307668</v>
      </c>
      <c r="M18" s="39">
        <f t="shared" si="5"/>
        <v>47620.64190782584</v>
      </c>
      <c r="N18" s="39">
        <f>L18*Supuestos!$AO$24</f>
        <v>50163.017040481827</v>
      </c>
      <c r="O18" s="39">
        <f>M18*Supuestos!$AO$46*Supuestos!$AO$47</f>
        <v>103703471.88267234</v>
      </c>
      <c r="P18" s="39">
        <f>N18*Supuestos!$AO$46*Supuestos!$AO$47</f>
        <v>109240002.20905729</v>
      </c>
      <c r="Q18" s="39">
        <f>(O18*Supuestos!$AR$25)+(P18*Supuestos!$AQ$49)</f>
        <v>8513228.6079444475</v>
      </c>
      <c r="R18" s="51">
        <f>Q18*Supuestos!$AI$46</f>
        <v>257091529.0385097</v>
      </c>
      <c r="S18" s="39">
        <v>96</v>
      </c>
      <c r="T18" s="39">
        <f t="shared" si="6"/>
        <v>94.435200000000009</v>
      </c>
      <c r="U18" s="39">
        <f t="shared" si="3"/>
        <v>83.934910429076481</v>
      </c>
      <c r="V18" s="39">
        <f>U18*Supuestos!$AH$50</f>
        <v>60.41304568980788</v>
      </c>
      <c r="W18" s="39">
        <f t="shared" si="4"/>
        <v>33</v>
      </c>
      <c r="X18" s="48">
        <f>(Supuestos!$AM$46/(Supuestos!$AL$50-Supuestos!$AL$49))*(1-POWER((1+Supuestos!$AL$49)/(1+Supuestos!$AL$50), '3) DIabetes + varias c.'!W18))</f>
        <v>1689824.9611239294</v>
      </c>
      <c r="Y18" s="51">
        <f t="shared" si="7"/>
        <v>102087472.58415776</v>
      </c>
    </row>
    <row r="19" spans="1:25">
      <c r="A19" s="1">
        <v>33</v>
      </c>
      <c r="B19" s="2">
        <v>1785868.0786208082</v>
      </c>
      <c r="C19" s="19">
        <f>Supuestos!$AF$15</f>
        <v>8.4900000000000003E-2</v>
      </c>
      <c r="D19" s="29">
        <f>Supuestos!$AF$28</f>
        <v>0.88880957978673714</v>
      </c>
      <c r="E19" s="2">
        <f t="shared" si="8"/>
        <v>151620.19987490663</v>
      </c>
      <c r="F19" s="38">
        <f t="shared" si="9"/>
        <v>134761.48613799686</v>
      </c>
      <c r="G19" s="39">
        <f>$F19*Supuestos!AK$15*Supuestos!$AQ$28</f>
        <v>41953.615706776618</v>
      </c>
      <c r="H19" s="39">
        <f>$F19*Supuestos!AK$15*Supuestos!AQ$29</f>
        <v>2649.4203412529573</v>
      </c>
      <c r="I19" s="40">
        <f>$F19*Supuestos!AL$15</f>
        <v>90158.450089967271</v>
      </c>
      <c r="J19" s="45">
        <f>G19*Supuestos!$AF$41</f>
        <v>643683822.92952752</v>
      </c>
      <c r="K19" s="19">
        <f>Supuestos!$AH$50</f>
        <v>0.71976065002006329</v>
      </c>
      <c r="L19" s="38">
        <f t="shared" si="10"/>
        <v>96996.014860354364</v>
      </c>
      <c r="M19" s="39">
        <f t="shared" si="5"/>
        <v>47237.059236992587</v>
      </c>
      <c r="N19" s="39">
        <f>L19*Supuestos!$AO$24</f>
        <v>49758.955623361777</v>
      </c>
      <c r="O19" s="39">
        <f>M19*Supuestos!$AO$46*Supuestos!$AO$47</f>
        <v>102868143.90039876</v>
      </c>
      <c r="P19" s="39">
        <f>N19*Supuestos!$AO$46*Supuestos!$AO$47</f>
        <v>108360077.66099495</v>
      </c>
      <c r="Q19" s="39">
        <f>(O19*Supuestos!$AR$25)+(P19*Supuestos!$AQ$49)</f>
        <v>8444654.8374948576</v>
      </c>
      <c r="R19" s="51">
        <f>Q19*Supuestos!$AI$46</f>
        <v>255020665.40865615</v>
      </c>
      <c r="S19" s="39">
        <v>94</v>
      </c>
      <c r="T19" s="39">
        <f t="shared" si="6"/>
        <v>92.467799999999997</v>
      </c>
      <c r="U19" s="39">
        <f t="shared" si="3"/>
        <v>82.186266461804053</v>
      </c>
      <c r="V19" s="39">
        <f>U19*Supuestos!$AH$50</f>
        <v>59.154440571270214</v>
      </c>
      <c r="W19" s="39">
        <f t="shared" si="4"/>
        <v>32</v>
      </c>
      <c r="X19" s="48">
        <f>(Supuestos!$AM$46/(Supuestos!$AL$50-Supuestos!$AL$49))*(1-POWER((1+Supuestos!$AL$49)/(1+Supuestos!$AL$50), '3) DIabetes + varias c.'!W19))</f>
        <v>1646137.8248241616</v>
      </c>
      <c r="Y19" s="51">
        <f t="shared" si="7"/>
        <v>97376362.130680889</v>
      </c>
    </row>
    <row r="20" spans="1:25">
      <c r="A20" s="1">
        <v>34</v>
      </c>
      <c r="B20" s="2">
        <v>1764672.3343820132</v>
      </c>
      <c r="C20" s="19">
        <f>Supuestos!$AF$15</f>
        <v>8.4900000000000003E-2</v>
      </c>
      <c r="D20" s="29">
        <f>Supuestos!$AF$28</f>
        <v>0.88880957978673714</v>
      </c>
      <c r="E20" s="2">
        <f t="shared" si="8"/>
        <v>149820.68118903291</v>
      </c>
      <c r="F20" s="38">
        <f t="shared" si="9"/>
        <v>133162.05669098705</v>
      </c>
      <c r="G20" s="39">
        <f>$F20*Supuestos!AK$15*Supuestos!$AQ$28</f>
        <v>41455.685249841481</v>
      </c>
      <c r="H20" s="39">
        <f>$F20*Supuestos!AK$15*Supuestos!AQ$29</f>
        <v>2617.9754452908614</v>
      </c>
      <c r="I20" s="40">
        <f>$F20*Supuestos!AL$15</f>
        <v>89088.395995854706</v>
      </c>
      <c r="J20" s="45">
        <f>G20*Supuestos!$AF$41</f>
        <v>636044200.58295393</v>
      </c>
      <c r="K20" s="19">
        <f>Supuestos!$AH$50</f>
        <v>0.71976065002006329</v>
      </c>
      <c r="L20" s="38">
        <f t="shared" si="10"/>
        <v>95844.808481913366</v>
      </c>
      <c r="M20" s="39">
        <f t="shared" si="5"/>
        <v>46676.421730691822</v>
      </c>
      <c r="N20" s="39">
        <f>L20*Supuestos!$AO$24</f>
        <v>49168.386751221544</v>
      </c>
      <c r="O20" s="39">
        <f>M20*Supuestos!$AO$46*Supuestos!$AO$47</f>
        <v>101647243.60292758</v>
      </c>
      <c r="P20" s="39">
        <f>N20*Supuestos!$AO$46*Supuestos!$AO$47</f>
        <v>107073995.82813518</v>
      </c>
      <c r="Q20" s="39">
        <f>(O20*Supuestos!$AR$25)+(P20*Supuestos!$AQ$49)</f>
        <v>8344428.6526701218</v>
      </c>
      <c r="R20" s="51">
        <f>Q20*Supuestos!$AI$46</f>
        <v>251993928.51564687</v>
      </c>
      <c r="S20" s="39">
        <v>122</v>
      </c>
      <c r="T20" s="39">
        <f t="shared" si="6"/>
        <v>120.01140000000001</v>
      </c>
      <c r="U20" s="39">
        <f t="shared" si="3"/>
        <v>106.66728200361803</v>
      </c>
      <c r="V20" s="39">
        <f>U20*Supuestos!$AH$50</f>
        <v>76.774912230797511</v>
      </c>
      <c r="W20" s="39">
        <f t="shared" si="4"/>
        <v>31</v>
      </c>
      <c r="X20" s="48">
        <f>(Supuestos!$AM$46/(Supuestos!$AL$50-Supuestos!$AL$49))*(1-POWER((1+Supuestos!$AL$49)/(1+Supuestos!$AL$50), '3) DIabetes + varias c.'!W20))</f>
        <v>1602026.5415700271</v>
      </c>
      <c r="Y20" s="51">
        <f t="shared" si="7"/>
        <v>122995447.12044692</v>
      </c>
    </row>
    <row r="21" spans="1:25">
      <c r="A21" s="1">
        <v>35</v>
      </c>
      <c r="B21" s="2">
        <v>1739101.0354923112</v>
      </c>
      <c r="C21" s="19">
        <f>Supuestos!$AF$15</f>
        <v>8.4900000000000003E-2</v>
      </c>
      <c r="D21" s="29">
        <f>Supuestos!$AF$28</f>
        <v>0.88880957978673714</v>
      </c>
      <c r="E21" s="2">
        <f t="shared" si="8"/>
        <v>147649.67791329723</v>
      </c>
      <c r="F21" s="38">
        <f t="shared" si="9"/>
        <v>131232.4481817648</v>
      </c>
      <c r="G21" s="39">
        <f>$F21*Supuestos!AK$15*Supuestos!$AQ$28</f>
        <v>40854.96425617762</v>
      </c>
      <c r="H21" s="39">
        <f>$F21*Supuestos!AK$15*Supuestos!AQ$29</f>
        <v>2580.0392056314595</v>
      </c>
      <c r="I21" s="40">
        <f>$F21*Supuestos!AL$15</f>
        <v>87797.444719955718</v>
      </c>
      <c r="J21" s="45">
        <f>G21*Supuestos!$AF$41</f>
        <v>626827488.76440322</v>
      </c>
      <c r="K21" s="19">
        <f>Supuestos!$AH$50</f>
        <v>0.71976065002006329</v>
      </c>
      <c r="L21" s="38">
        <f t="shared" si="10"/>
        <v>94455.952207031311</v>
      </c>
      <c r="M21" s="39">
        <f t="shared" si="5"/>
        <v>46000.048724824257</v>
      </c>
      <c r="N21" s="39">
        <f>L21*Supuestos!$AO$24</f>
        <v>48455.903482207053</v>
      </c>
      <c r="O21" s="39">
        <f>M21*Supuestos!$AO$46*Supuestos!$AO$47</f>
        <v>100174306.1080498</v>
      </c>
      <c r="P21" s="39">
        <f>N21*Supuestos!$AO$46*Supuestos!$AO$47</f>
        <v>105522421.01320231</v>
      </c>
      <c r="Q21" s="39">
        <f>(O21*Supuestos!$AR$25)+(P21*Supuestos!$AQ$49)</f>
        <v>8223512.2224729294</v>
      </c>
      <c r="R21" s="51">
        <f>Q21*Supuestos!$AI$46</f>
        <v>248342365.59435228</v>
      </c>
      <c r="S21" s="39">
        <v>143</v>
      </c>
      <c r="T21" s="39">
        <f t="shared" si="6"/>
        <v>140.66910000000001</v>
      </c>
      <c r="U21" s="39">
        <f t="shared" si="3"/>
        <v>125.02804365997852</v>
      </c>
      <c r="V21" s="39">
        <f>U21*Supuestos!$AH$50</f>
        <v>89.990265975442995</v>
      </c>
      <c r="W21" s="39">
        <f t="shared" si="4"/>
        <v>30</v>
      </c>
      <c r="X21" s="48">
        <f>(Supuestos!$AM$46/(Supuestos!$AL$50-Supuestos!$AL$49))*(1-POWER((1+Supuestos!$AL$49)/(1+Supuestos!$AL$50), '3) DIabetes + varias c.'!W21))</f>
        <v>1557486.9934299309</v>
      </c>
      <c r="Y21" s="51">
        <f t="shared" si="7"/>
        <v>140158668.79205251</v>
      </c>
    </row>
    <row r="22" spans="1:25">
      <c r="A22" s="1">
        <v>36</v>
      </c>
      <c r="B22" s="2">
        <v>1715090.2218232634</v>
      </c>
      <c r="C22" s="19">
        <f>Supuestos!$AF$15</f>
        <v>8.4900000000000003E-2</v>
      </c>
      <c r="D22" s="29">
        <f>Supuestos!$AF$28</f>
        <v>0.88880957978673714</v>
      </c>
      <c r="E22" s="2">
        <f t="shared" si="8"/>
        <v>145611.15983279506</v>
      </c>
      <c r="F22" s="38">
        <f t="shared" si="9"/>
        <v>129420.593783246</v>
      </c>
      <c r="G22" s="39">
        <f>$F22*Supuestos!AK$15*Supuestos!$AQ$28</f>
        <v>40290.902183767321</v>
      </c>
      <c r="H22" s="39">
        <f>$F22*Supuestos!AK$15*Supuestos!AQ$29</f>
        <v>2544.4180201103327</v>
      </c>
      <c r="I22" s="40">
        <f>$F22*Supuestos!AL$15</f>
        <v>86585.273579368353</v>
      </c>
      <c r="J22" s="45">
        <f>G22*Supuestos!$AF$41</f>
        <v>618173225.59728444</v>
      </c>
      <c r="K22" s="19">
        <f>Supuestos!$AH$50</f>
        <v>0.71976065002006329</v>
      </c>
      <c r="L22" s="38">
        <f t="shared" si="10"/>
        <v>93151.850707411708</v>
      </c>
      <c r="M22" s="39">
        <f t="shared" si="5"/>
        <v>45364.951294509512</v>
      </c>
      <c r="N22" s="39">
        <f>L22*Supuestos!$AO$24</f>
        <v>47786.899412902196</v>
      </c>
      <c r="O22" s="39">
        <f>M22*Supuestos!$AO$46*Supuestos!$AO$47</f>
        <v>98791254.434053376</v>
      </c>
      <c r="P22" s="39">
        <f>N22*Supuestos!$AO$46*Supuestos!$AO$47</f>
        <v>104065530.85147712</v>
      </c>
      <c r="Q22" s="39">
        <f>(O22*Supuestos!$AR$25)+(P22*Supuestos!$AQ$49)</f>
        <v>8109974.7018520869</v>
      </c>
      <c r="R22" s="51">
        <f>Q22*Supuestos!$AI$46</f>
        <v>244913638.82993597</v>
      </c>
      <c r="S22" s="39">
        <v>157</v>
      </c>
      <c r="T22" s="39">
        <f t="shared" si="6"/>
        <v>154.4409</v>
      </c>
      <c r="U22" s="39">
        <f t="shared" si="3"/>
        <v>137.26855143088548</v>
      </c>
      <c r="V22" s="39">
        <f>U22*Supuestos!$AH$50</f>
        <v>98.800501805206622</v>
      </c>
      <c r="W22" s="39">
        <f t="shared" si="4"/>
        <v>29</v>
      </c>
      <c r="X22" s="48">
        <f>(Supuestos!$AM$46/(Supuestos!$AL$50-Supuestos!$AL$49))*(1-POWER((1+Supuestos!$AL$49)/(1+Supuestos!$AL$50), '3) DIabetes + varias c.'!W22))</f>
        <v>1512515.0224923575</v>
      </c>
      <c r="Y22" s="51">
        <f t="shared" si="7"/>
        <v>149437243.21015832</v>
      </c>
    </row>
    <row r="23" spans="1:25">
      <c r="A23" s="1">
        <v>37</v>
      </c>
      <c r="B23" s="2">
        <v>1693004.4734641216</v>
      </c>
      <c r="C23" s="19">
        <f>Supuestos!$AF$15</f>
        <v>8.4900000000000003E-2</v>
      </c>
      <c r="D23" s="29">
        <f>Supuestos!$AF$28</f>
        <v>0.88880957978673714</v>
      </c>
      <c r="E23" s="2">
        <f t="shared" si="8"/>
        <v>143736.07979710391</v>
      </c>
      <c r="F23" s="38">
        <f t="shared" si="9"/>
        <v>127754.00468465684</v>
      </c>
      <c r="G23" s="39">
        <f>$F23*Supuestos!AK$15*Supuestos!$AQ$28</f>
        <v>39772.063748639681</v>
      </c>
      <c r="H23" s="39">
        <f>$F23*Supuestos!AK$15*Supuestos!AQ$29</f>
        <v>2511.6527606519217</v>
      </c>
      <c r="I23" s="40">
        <f>$F23*Supuestos!AL$15</f>
        <v>85470.288175365233</v>
      </c>
      <c r="J23" s="45">
        <f>G23*Supuestos!$AF$41</f>
        <v>610212817.37550187</v>
      </c>
      <c r="K23" s="19">
        <f>Supuestos!$AH$50</f>
        <v>0.71976065002006329</v>
      </c>
      <c r="L23" s="38">
        <f t="shared" si="10"/>
        <v>91952.305454494825</v>
      </c>
      <c r="M23" s="39">
        <f t="shared" si="5"/>
        <v>44780.772756338985</v>
      </c>
      <c r="N23" s="39">
        <f>L23*Supuestos!$AO$24</f>
        <v>47171.532698155839</v>
      </c>
      <c r="O23" s="39">
        <f>M23*Supuestos!$AO$46*Supuestos!$AO$47</f>
        <v>97519088.831479415</v>
      </c>
      <c r="P23" s="39">
        <f>N23*Supuestos!$AO$46*Supuestos!$AO$47</f>
        <v>102725446.75677398</v>
      </c>
      <c r="Q23" s="39">
        <f>(O23*Supuestos!$AR$25)+(P23*Supuestos!$AQ$49)</f>
        <v>8005540.0440218411</v>
      </c>
      <c r="R23" s="51">
        <f>Q23*Supuestos!$AI$46</f>
        <v>241759809.99452373</v>
      </c>
      <c r="S23" s="39">
        <v>190</v>
      </c>
      <c r="T23" s="39">
        <f t="shared" si="6"/>
        <v>186.90299999999999</v>
      </c>
      <c r="U23" s="39">
        <f t="shared" si="3"/>
        <v>166.12117689088052</v>
      </c>
      <c r="V23" s="39">
        <f>U23*Supuestos!$AH$50</f>
        <v>119.56748626107807</v>
      </c>
      <c r="W23" s="39">
        <f t="shared" si="4"/>
        <v>28</v>
      </c>
      <c r="X23" s="48">
        <f>(Supuestos!$AM$46/(Supuestos!$AL$50-Supuestos!$AL$49))*(1-POWER((1+Supuestos!$AL$49)/(1+Supuestos!$AL$50), '3) DIabetes + varias c.'!W23))</f>
        <v>1467106.4304777202</v>
      </c>
      <c r="Y23" s="51">
        <f t="shared" si="7"/>
        <v>175418227.96968409</v>
      </c>
    </row>
    <row r="24" spans="1:25">
      <c r="A24" s="1">
        <v>38</v>
      </c>
      <c r="B24" s="2">
        <v>1668664.0843078294</v>
      </c>
      <c r="C24" s="19">
        <f>Supuestos!$AF$15</f>
        <v>8.4900000000000003E-2</v>
      </c>
      <c r="D24" s="29">
        <f>Supuestos!$AF$28</f>
        <v>0.88880957978673714</v>
      </c>
      <c r="E24" s="2">
        <f t="shared" si="8"/>
        <v>141669.58075773472</v>
      </c>
      <c r="F24" s="38">
        <f t="shared" si="9"/>
        <v>125917.28054184541</v>
      </c>
      <c r="G24" s="39">
        <f>$F24*Supuestos!AK$15*Supuestos!$AQ$28</f>
        <v>39200.259288365603</v>
      </c>
      <c r="H24" s="39">
        <f>$F24*Supuestos!AK$15*Supuestos!AQ$29</f>
        <v>2475.5426342004221</v>
      </c>
      <c r="I24" s="40">
        <f>$F24*Supuestos!AL$15</f>
        <v>84241.478619279369</v>
      </c>
      <c r="J24" s="45">
        <f>G24*Supuestos!$AF$41</f>
        <v>601439764.68965375</v>
      </c>
      <c r="K24" s="19">
        <f>Supuestos!$AH$50</f>
        <v>0.71976065002006329</v>
      </c>
      <c r="L24" s="38">
        <f t="shared" si="10"/>
        <v>90630.303691557318</v>
      </c>
      <c r="M24" s="39">
        <f t="shared" si="5"/>
        <v>44136.957897788423</v>
      </c>
      <c r="N24" s="39">
        <f>L24*Supuestos!$AO$24</f>
        <v>46493.345793768895</v>
      </c>
      <c r="O24" s="39">
        <f>M24*Supuestos!$AO$46*Supuestos!$AO$47</f>
        <v>96117053.21401386</v>
      </c>
      <c r="P24" s="39">
        <f>N24*Supuestos!$AO$46*Supuestos!$AO$47</f>
        <v>101248559.13509053</v>
      </c>
      <c r="Q24" s="39">
        <f>(O24*Supuestos!$AR$25)+(P24*Supuestos!$AQ$49)</f>
        <v>7890444.0929290093</v>
      </c>
      <c r="R24" s="51">
        <f>Q24*Supuestos!$AI$46</f>
        <v>238284020.08974138</v>
      </c>
      <c r="S24" s="39">
        <v>222</v>
      </c>
      <c r="T24" s="39">
        <f t="shared" si="6"/>
        <v>218.38140000000001</v>
      </c>
      <c r="U24" s="39">
        <f t="shared" si="3"/>
        <v>194.09948036723938</v>
      </c>
      <c r="V24" s="39">
        <f>U24*Supuestos!$AH$50</f>
        <v>139.70516815768073</v>
      </c>
      <c r="W24" s="39">
        <f t="shared" si="4"/>
        <v>27</v>
      </c>
      <c r="X24" s="48">
        <f>(Supuestos!$AM$46/(Supuestos!$AL$50-Supuestos!$AL$49))*(1-POWER((1+Supuestos!$AL$49)/(1+Supuestos!$AL$50), '3) DIabetes + varias c.'!W24))</f>
        <v>1421256.9783464351</v>
      </c>
      <c r="Y24" s="51">
        <f t="shared" si="7"/>
        <v>198556945.15516591</v>
      </c>
    </row>
    <row r="25" spans="1:25">
      <c r="A25" s="1">
        <v>39</v>
      </c>
      <c r="B25" s="2">
        <v>1640561.3895731713</v>
      </c>
      <c r="C25" s="19">
        <f>Supuestos!$AF$15</f>
        <v>8.4900000000000003E-2</v>
      </c>
      <c r="D25" s="29">
        <f>Supuestos!$AF$28</f>
        <v>0.88880957978673714</v>
      </c>
      <c r="E25" s="2">
        <f t="shared" si="8"/>
        <v>139283.66197476225</v>
      </c>
      <c r="F25" s="38">
        <f t="shared" si="9"/>
        <v>123796.65307094637</v>
      </c>
      <c r="G25" s="39">
        <f>$F25*Supuestos!AK$15*Supuestos!$AQ$28</f>
        <v>38540.070739537725</v>
      </c>
      <c r="H25" s="39">
        <f>$F25*Supuestos!AK$15*Supuestos!AQ$29</f>
        <v>2433.8509482548811</v>
      </c>
      <c r="I25" s="40">
        <f>$F25*Supuestos!AL$15</f>
        <v>82822.731383153747</v>
      </c>
      <c r="J25" s="45">
        <f>G25*Supuestos!$AF$41</f>
        <v>591310657.05960071</v>
      </c>
      <c r="K25" s="19">
        <f>Supuestos!$AH$50</f>
        <v>0.71976065002006329</v>
      </c>
      <c r="L25" s="38">
        <f t="shared" si="10"/>
        <v>89103.959484652616</v>
      </c>
      <c r="M25" s="39">
        <f t="shared" si="5"/>
        <v>43393.62826902583</v>
      </c>
      <c r="N25" s="39">
        <f>L25*Supuestos!$AO$24</f>
        <v>45710.331215626786</v>
      </c>
      <c r="O25" s="39">
        <f>M25*Supuestos!$AO$46*Supuestos!$AO$47</f>
        <v>94498304.281457558</v>
      </c>
      <c r="P25" s="39">
        <f>N25*Supuestos!$AO$46*Supuestos!$AO$47</f>
        <v>99543388.288270459</v>
      </c>
      <c r="Q25" s="39">
        <f>(O25*Supuestos!$AR$25)+(P25*Supuestos!$AQ$49)</f>
        <v>7757557.7056988012</v>
      </c>
      <c r="R25" s="51">
        <f>Q25*Supuestos!$AI$46</f>
        <v>234270975.67912421</v>
      </c>
      <c r="S25" s="39">
        <v>252</v>
      </c>
      <c r="T25" s="39">
        <f t="shared" si="6"/>
        <v>247.89240000000001</v>
      </c>
      <c r="U25" s="39">
        <f t="shared" si="3"/>
        <v>220.32913987632577</v>
      </c>
      <c r="V25" s="39">
        <f>U25*Supuestos!$AH$50</f>
        <v>158.58424493574569</v>
      </c>
      <c r="W25" s="39">
        <f t="shared" si="4"/>
        <v>26</v>
      </c>
      <c r="X25" s="48">
        <f>(Supuestos!$AM$46/(Supuestos!$AL$50-Supuestos!$AL$49))*(1-POWER((1+Supuestos!$AL$49)/(1+Supuestos!$AL$50), '3) DIabetes + varias c.'!W25))</f>
        <v>1374962.3859031976</v>
      </c>
      <c r="Y25" s="51">
        <f t="shared" si="7"/>
        <v>218047371.78350997</v>
      </c>
    </row>
    <row r="26" spans="1:25">
      <c r="A26" s="1">
        <v>40</v>
      </c>
      <c r="B26" s="2">
        <v>1609127.9728192948</v>
      </c>
      <c r="C26" s="19">
        <f>Supuestos!$AF$16</f>
        <v>0.1651</v>
      </c>
      <c r="D26" s="29">
        <f>Supuestos!$AF$29</f>
        <v>0.88880957978673714</v>
      </c>
      <c r="E26" s="2">
        <f t="shared" si="8"/>
        <v>265667.02831246558</v>
      </c>
      <c r="F26" s="38">
        <f t="shared" si="9"/>
        <v>236127.39979759374</v>
      </c>
      <c r="G26" s="39">
        <f>$F26*Supuestos!AK$16*Supuestos!$AQ$28</f>
        <v>128337.22977960891</v>
      </c>
      <c r="H26" s="39">
        <f>$F26*Supuestos!AK$16*Supuestos!AQ$29</f>
        <v>8104.6475110660967</v>
      </c>
      <c r="I26" s="40">
        <f>$F26*Supuestos!AL$16</f>
        <v>99685.522506918729</v>
      </c>
      <c r="J26" s="45">
        <f>G26*Supuestos!$AF$41</f>
        <v>1969045987.9809692</v>
      </c>
      <c r="K26" s="19">
        <f>Supuestos!$AH$51</f>
        <v>0.72206351525945023</v>
      </c>
      <c r="L26" s="38">
        <f t="shared" si="10"/>
        <v>170498.98034692413</v>
      </c>
      <c r="M26" s="39">
        <f t="shared" si="5"/>
        <v>83033.00342895207</v>
      </c>
      <c r="N26" s="39">
        <f>L26*Supuestos!$AO$24</f>
        <v>87465.976917972061</v>
      </c>
      <c r="O26" s="39">
        <f>M26*Supuestos!$AO$46*Supuestos!$AO$47</f>
        <v>180820971.56722894</v>
      </c>
      <c r="P26" s="39">
        <f>N26*Supuestos!$AO$46*Supuestos!$AO$47</f>
        <v>190474657.93426776</v>
      </c>
      <c r="Q26" s="39">
        <f>(O26*Supuestos!$AR$25)+(P26*Supuestos!$AQ$49)</f>
        <v>14843960.767331399</v>
      </c>
      <c r="R26" s="51">
        <f>Q26*Supuestos!$AI$46</f>
        <v>448273709.82374328</v>
      </c>
      <c r="S26" s="39">
        <v>291</v>
      </c>
      <c r="T26" s="39">
        <f t="shared" si="6"/>
        <v>286.25670000000002</v>
      </c>
      <c r="U26" s="39">
        <f t="shared" si="3"/>
        <v>254.42769723813811</v>
      </c>
      <c r="V26" s="39">
        <f>U26*Supuestos!$AH$51</f>
        <v>183.71295744713711</v>
      </c>
      <c r="W26" s="39">
        <f t="shared" si="4"/>
        <v>25</v>
      </c>
      <c r="X26" s="48">
        <f>(Supuestos!$AM$46/(Supuestos!$AL$50-Supuestos!$AL$49))*(1-POWER((1+Supuestos!$AL$49)/(1+Supuestos!$AL$50), '3) DIabetes + varias c.'!W26))</f>
        <v>1328218.331397404</v>
      </c>
      <c r="Y26" s="51">
        <f t="shared" si="7"/>
        <v>244010917.79651874</v>
      </c>
    </row>
    <row r="27" spans="1:25">
      <c r="A27" s="1">
        <v>41</v>
      </c>
      <c r="B27" s="2">
        <v>1573954.9961630749</v>
      </c>
      <c r="C27" s="19">
        <f>Supuestos!$AF$16</f>
        <v>0.1651</v>
      </c>
      <c r="D27" s="29">
        <f>Supuestos!$AF$29</f>
        <v>0.88880957978673714</v>
      </c>
      <c r="E27" s="2">
        <f t="shared" si="8"/>
        <v>259859.96986652366</v>
      </c>
      <c r="F27" s="38">
        <f t="shared" si="9"/>
        <v>230966.03062045906</v>
      </c>
      <c r="G27" s="39">
        <f>$F27*Supuestos!AK$16*Supuestos!$AQ$28</f>
        <v>125531.98217754695</v>
      </c>
      <c r="H27" s="39">
        <f>$F27*Supuestos!AK$16*Supuestos!AQ$29</f>
        <v>7927.4928145293325</v>
      </c>
      <c r="I27" s="40">
        <f>$F27*Supuestos!AL$16</f>
        <v>97506.555628382775</v>
      </c>
      <c r="J27" s="45">
        <f>G27*Supuestos!$AF$41</f>
        <v>1926005776.3010147</v>
      </c>
      <c r="K27" s="19">
        <f>Supuestos!$AH$51</f>
        <v>0.72206351525945023</v>
      </c>
      <c r="L27" s="38">
        <f t="shared" si="10"/>
        <v>166772.14397533049</v>
      </c>
      <c r="M27" s="39">
        <f t="shared" si="5"/>
        <v>81218.034115985967</v>
      </c>
      <c r="N27" s="39">
        <f>L27*Supuestos!$AO$24</f>
        <v>85554.10985934452</v>
      </c>
      <c r="O27" s="39">
        <f>M27*Supuestos!$AO$46*Supuestos!$AO$47</f>
        <v>176868512.89438266</v>
      </c>
      <c r="P27" s="39">
        <f>N27*Supuestos!$AO$46*Supuestos!$AO$47</f>
        <v>186311185.04069456</v>
      </c>
      <c r="Q27" s="39">
        <f>(O27*Supuestos!$AR$25)+(P27*Supuestos!$AQ$49)</f>
        <v>14519495.408221127</v>
      </c>
      <c r="R27" s="51">
        <f>Q27*Supuestos!$AI$46</f>
        <v>438475159.92742723</v>
      </c>
      <c r="S27" s="39">
        <v>339</v>
      </c>
      <c r="T27" s="39">
        <f t="shared" si="6"/>
        <v>333.47430000000003</v>
      </c>
      <c r="U27" s="39">
        <f t="shared" si="3"/>
        <v>296.39515245267631</v>
      </c>
      <c r="V27" s="39">
        <f>U27*Supuestos!$AH$51</f>
        <v>214.01612568584011</v>
      </c>
      <c r="W27" s="39">
        <f t="shared" si="4"/>
        <v>24</v>
      </c>
      <c r="X27" s="48">
        <f>(Supuestos!$AM$46/(Supuestos!$AL$50-Supuestos!$AL$49))*(1-POWER((1+Supuestos!$AL$49)/(1+Supuestos!$AL$50), '3) DIabetes + varias c.'!W27))</f>
        <v>1281020.4511197088</v>
      </c>
      <c r="Y27" s="51">
        <f t="shared" si="7"/>
        <v>274159033.87296718</v>
      </c>
    </row>
    <row r="28" spans="1:25">
      <c r="A28" s="1">
        <v>42</v>
      </c>
      <c r="B28" s="2">
        <v>1535031.0732807347</v>
      </c>
      <c r="C28" s="19">
        <f>Supuestos!$AF$16</f>
        <v>0.1651</v>
      </c>
      <c r="D28" s="29">
        <f>Supuestos!$AF$29</f>
        <v>0.88880957978673714</v>
      </c>
      <c r="E28" s="2">
        <f t="shared" si="8"/>
        <v>253433.63019864931</v>
      </c>
      <c r="F28" s="38">
        <f t="shared" si="9"/>
        <v>225254.23836068882</v>
      </c>
      <c r="G28" s="39">
        <f>$F28*Supuestos!AK$16*Supuestos!$AQ$28</f>
        <v>122427.57499598362</v>
      </c>
      <c r="H28" s="39">
        <f>$F28*Supuestos!AK$16*Supuestos!AQ$29</f>
        <v>7731.4458375094928</v>
      </c>
      <c r="I28" s="40">
        <f>$F28*Supuestos!AL$16</f>
        <v>95095.217527195695</v>
      </c>
      <c r="J28" s="45">
        <f>G28*Supuestos!$AF$41</f>
        <v>1878375634.0857446</v>
      </c>
      <c r="K28" s="19">
        <f>Supuestos!$AH$51</f>
        <v>0.72206351525945023</v>
      </c>
      <c r="L28" s="38">
        <f t="shared" si="10"/>
        <v>162647.86717780906</v>
      </c>
      <c r="M28" s="39">
        <f t="shared" si="5"/>
        <v>79209.51131559303</v>
      </c>
      <c r="N28" s="39">
        <f>L28*Supuestos!$AO$24</f>
        <v>83438.355862216034</v>
      </c>
      <c r="O28" s="39">
        <f>M28*Supuestos!$AO$46*Supuestos!$AO$47</f>
        <v>172494552.79196694</v>
      </c>
      <c r="P28" s="39">
        <f>N28*Supuestos!$AO$46*Supuestos!$AO$47</f>
        <v>181703707.56114787</v>
      </c>
      <c r="Q28" s="39">
        <f>(O28*Supuestos!$AR$25)+(P28*Supuestos!$AQ$49)</f>
        <v>14160428.140772056</v>
      </c>
      <c r="R28" s="51">
        <f>Q28*Supuestos!$AI$46</f>
        <v>427631664.81324506</v>
      </c>
      <c r="S28" s="39">
        <v>394</v>
      </c>
      <c r="T28" s="39">
        <f t="shared" si="6"/>
        <v>387.57780000000002</v>
      </c>
      <c r="U28" s="39">
        <f t="shared" si="3"/>
        <v>344.48286155266806</v>
      </c>
      <c r="V28" s="39">
        <f>U28*Supuestos!$AH$51</f>
        <v>248.738505959354</v>
      </c>
      <c r="W28" s="39">
        <f t="shared" si="4"/>
        <v>23</v>
      </c>
      <c r="X28" s="48">
        <f>(Supuestos!$AM$46/(Supuestos!$AL$50-Supuestos!$AL$49))*(1-POWER((1+Supuestos!$AL$49)/(1+Supuestos!$AL$50), '3) DIabetes + varias c.'!W28))</f>
        <v>1233364.3389946572</v>
      </c>
      <c r="Y28" s="51">
        <f t="shared" si="7"/>
        <v>306785202.98507726</v>
      </c>
    </row>
    <row r="29" spans="1:25">
      <c r="A29" s="1">
        <v>43</v>
      </c>
      <c r="B29" s="2">
        <v>1492750.8090581889</v>
      </c>
      <c r="C29" s="19">
        <f>Supuestos!$AF$16</f>
        <v>0.1651</v>
      </c>
      <c r="D29" s="29">
        <f>Supuestos!$AF$29</f>
        <v>0.88880957978673714</v>
      </c>
      <c r="E29" s="2">
        <f t="shared" si="8"/>
        <v>246453.158575507</v>
      </c>
      <c r="F29" s="38">
        <f t="shared" si="9"/>
        <v>219049.92831061047</v>
      </c>
      <c r="G29" s="39">
        <f>$F29*Supuestos!AK$16*Supuestos!$AQ$28</f>
        <v>119055.48024881165</v>
      </c>
      <c r="H29" s="39">
        <f>$F29*Supuestos!AK$16*Supuestos!AQ$29</f>
        <v>7518.4940748239569</v>
      </c>
      <c r="I29" s="40">
        <f>$F29*Supuestos!AL$16</f>
        <v>92475.953986974855</v>
      </c>
      <c r="J29" s="45">
        <f>G29*Supuestos!$AF$41</f>
        <v>1826638428.5654674</v>
      </c>
      <c r="K29" s="19">
        <f>Supuestos!$AH$51</f>
        <v>0.72206351525945023</v>
      </c>
      <c r="L29" s="38">
        <f t="shared" si="10"/>
        <v>158167.96125328995</v>
      </c>
      <c r="M29" s="39">
        <f t="shared" si="5"/>
        <v>77027.797130352221</v>
      </c>
      <c r="N29" s="39">
        <f>L29*Supuestos!$AO$24</f>
        <v>81140.164122937727</v>
      </c>
      <c r="O29" s="39">
        <f>M29*Supuestos!$AO$46*Supuestos!$AO$47</f>
        <v>167743433.81076807</v>
      </c>
      <c r="P29" s="39">
        <f>N29*Supuestos!$AO$46*Supuestos!$AO$47</f>
        <v>176698935.41052151</v>
      </c>
      <c r="Q29" s="39">
        <f>(O29*Supuestos!$AR$25)+(P29*Supuestos!$AQ$49)</f>
        <v>13770399.135029107</v>
      </c>
      <c r="R29" s="51">
        <f>Q29*Supuestos!$AI$46</f>
        <v>415853154.20655817</v>
      </c>
      <c r="S29" s="39">
        <v>396</v>
      </c>
      <c r="T29" s="39">
        <f t="shared" si="6"/>
        <v>389.54520000000002</v>
      </c>
      <c r="U29" s="39">
        <f t="shared" si="3"/>
        <v>346.23150551994047</v>
      </c>
      <c r="V29" s="39">
        <f>U29*Supuestos!$AH$51</f>
        <v>250.00113796929998</v>
      </c>
      <c r="W29" s="39">
        <f t="shared" si="4"/>
        <v>22</v>
      </c>
      <c r="X29" s="48">
        <f>(Supuestos!$AM$46/(Supuestos!$AL$50-Supuestos!$AL$49))*(1-POWER((1+Supuestos!$AL$49)/(1+Supuestos!$AL$50), '3) DIabetes + varias c.'!W29))</f>
        <v>1185245.5461693634</v>
      </c>
      <c r="Y29" s="51">
        <f t="shared" si="7"/>
        <v>296312735.31538534</v>
      </c>
    </row>
    <row r="30" spans="1:25">
      <c r="A30" s="1">
        <v>44</v>
      </c>
      <c r="B30" s="2">
        <v>1447937.8108354029</v>
      </c>
      <c r="C30" s="19">
        <f>Supuestos!$AF$16</f>
        <v>0.1651</v>
      </c>
      <c r="D30" s="29">
        <f>Supuestos!$AF$29</f>
        <v>0.88880957978673714</v>
      </c>
      <c r="E30" s="2">
        <f t="shared" si="8"/>
        <v>239054.53256892503</v>
      </c>
      <c r="F30" s="38">
        <f t="shared" si="9"/>
        <v>212473.95863870112</v>
      </c>
      <c r="G30" s="39">
        <f>$F30*Supuestos!AK$16*Supuestos!$AQ$28</f>
        <v>115481.38536812019</v>
      </c>
      <c r="H30" s="39">
        <f>$F30*Supuestos!AK$16*Supuestos!AQ$29</f>
        <v>7292.7857653267483</v>
      </c>
      <c r="I30" s="40">
        <f>$F30*Supuestos!AL$16</f>
        <v>89699.787505254193</v>
      </c>
      <c r="J30" s="45">
        <f>G30*Supuestos!$AF$41</f>
        <v>1771801985.5662353</v>
      </c>
      <c r="K30" s="19">
        <f>Supuestos!$AH$51</f>
        <v>0.72206351525945023</v>
      </c>
      <c r="L30" s="38">
        <f t="shared" si="10"/>
        <v>153419.69347575156</v>
      </c>
      <c r="M30" s="39">
        <f t="shared" si="5"/>
        <v>74715.390722691023</v>
      </c>
      <c r="N30" s="39">
        <f>L30*Supuestos!$AO$24</f>
        <v>78704.302753060532</v>
      </c>
      <c r="O30" s="39">
        <f>M30*Supuestos!$AO$46*Supuestos!$AO$47</f>
        <v>162707706.37680426</v>
      </c>
      <c r="P30" s="39">
        <f>N30*Supuestos!$AO$46*Supuestos!$AO$47</f>
        <v>171394360.10533991</v>
      </c>
      <c r="Q30" s="39">
        <f>(O30*Supuestos!$AR$25)+(P30*Supuestos!$AQ$49)</f>
        <v>13357006.04341561</v>
      </c>
      <c r="R30" s="51">
        <f>Q30*Supuestos!$AI$46</f>
        <v>403369070.09331214</v>
      </c>
      <c r="S30" s="39">
        <v>466</v>
      </c>
      <c r="T30" s="39">
        <f t="shared" si="6"/>
        <v>458.4042</v>
      </c>
      <c r="U30" s="39">
        <f t="shared" si="3"/>
        <v>407.43404437447543</v>
      </c>
      <c r="V30" s="39">
        <f>U30*Supuestos!$AH$51</f>
        <v>294.19325831740855</v>
      </c>
      <c r="W30" s="39">
        <f t="shared" si="4"/>
        <v>21</v>
      </c>
      <c r="X30" s="48">
        <f>(Supuestos!$AM$46/(Supuestos!$AL$50-Supuestos!$AL$49))*(1-POWER((1+Supuestos!$AL$49)/(1+Supuestos!$AL$50), '3) DIabetes + varias c.'!W30))</f>
        <v>1136659.5805981921</v>
      </c>
      <c r="Y30" s="51">
        <f t="shared" si="7"/>
        <v>334397585.61388117</v>
      </c>
    </row>
    <row r="31" spans="1:25">
      <c r="A31" s="1">
        <v>45</v>
      </c>
      <c r="B31" s="2">
        <v>1401685.7996605877</v>
      </c>
      <c r="C31" s="19">
        <f>Supuestos!$AF$17</f>
        <v>0.1651</v>
      </c>
      <c r="D31" s="29">
        <f>Supuestos!$AF$30</f>
        <v>0.82030678698160431</v>
      </c>
      <c r="E31" s="2">
        <f t="shared" si="8"/>
        <v>231418.32552396302</v>
      </c>
      <c r="F31" s="38">
        <f t="shared" si="9"/>
        <v>189834.02305922509</v>
      </c>
      <c r="G31" s="39">
        <f>$F31*Supuestos!AK$17*Supuestos!$AQ$28</f>
        <v>103176.38977188963</v>
      </c>
      <c r="H31" s="39">
        <f>$F31*Supuestos!AK$17*Supuestos!AQ$29</f>
        <v>6515.7107723264353</v>
      </c>
      <c r="I31" s="40">
        <f>$F31*Supuestos!AL$17</f>
        <v>80141.922515009021</v>
      </c>
      <c r="J31" s="45">
        <f>G31*Supuestos!$AF$41</f>
        <v>1583009518.6220021</v>
      </c>
      <c r="K31" s="19">
        <f>Supuestos!$AH$51</f>
        <v>0.72206351525945023</v>
      </c>
      <c r="L31" s="38">
        <f t="shared" si="10"/>
        <v>137072.2220059876</v>
      </c>
      <c r="M31" s="39">
        <f t="shared" si="5"/>
        <v>66754.172116915972</v>
      </c>
      <c r="N31" s="39">
        <f>L31*Supuestos!$AO$24</f>
        <v>70318.049889071626</v>
      </c>
      <c r="O31" s="39">
        <f>M31*Supuestos!$AO$46*Supuestos!$AO$47</f>
        <v>145370560.61900795</v>
      </c>
      <c r="P31" s="39">
        <f>N31*Supuestos!$AO$46*Supuestos!$AO$47</f>
        <v>153131617.24343127</v>
      </c>
      <c r="Q31" s="39">
        <f>(O31*Supuestos!$AR$25)+(P31*Supuestos!$AQ$49)</f>
        <v>11933764.539868265</v>
      </c>
      <c r="R31" s="51">
        <f>Q31*Supuestos!$AI$46</f>
        <v>360388509.93349242</v>
      </c>
      <c r="S31" s="39">
        <v>595</v>
      </c>
      <c r="T31" s="39">
        <f t="shared" si="6"/>
        <v>585.30150000000003</v>
      </c>
      <c r="U31" s="39">
        <f t="shared" si="3"/>
        <v>480.12679288051351</v>
      </c>
      <c r="V31" s="39">
        <f>U31*Supuestos!$AH$51</f>
        <v>346.68203983754955</v>
      </c>
      <c r="W31" s="39">
        <f t="shared" si="4"/>
        <v>20</v>
      </c>
      <c r="X31" s="48">
        <f>(Supuestos!$AM$46/(Supuestos!$AL$50-Supuestos!$AL$49))*(1-POWER((1+Supuestos!$AL$49)/(1+Supuestos!$AL$50), '3) DIabetes + varias c.'!W31))</f>
        <v>1087601.9066234173</v>
      </c>
      <c r="Y31" s="51">
        <f t="shared" si="7"/>
        <v>377052047.51941442</v>
      </c>
    </row>
    <row r="32" spans="1:25">
      <c r="A32" s="1">
        <v>46</v>
      </c>
      <c r="B32" s="2">
        <v>1354540.6376214414</v>
      </c>
      <c r="C32" s="19">
        <f>Supuestos!$AF$17</f>
        <v>0.1651</v>
      </c>
      <c r="D32" s="29">
        <f>Supuestos!$AF$30</f>
        <v>0.82030678698160431</v>
      </c>
      <c r="E32" s="2">
        <f t="shared" si="8"/>
        <v>223634.65927129996</v>
      </c>
      <c r="F32" s="38">
        <f t="shared" si="9"/>
        <v>183449.02880456593</v>
      </c>
      <c r="G32" s="39">
        <f>$F32*Supuestos!AK$17*Supuestos!$AQ$28</f>
        <v>99706.091638322396</v>
      </c>
      <c r="H32" s="39">
        <f>$F32*Supuestos!AK$17*Supuestos!AQ$29</f>
        <v>6296.5573499004377</v>
      </c>
      <c r="I32" s="40">
        <f>$F32*Supuestos!AL$17</f>
        <v>77446.379816343091</v>
      </c>
      <c r="J32" s="45">
        <f>G32*Supuestos!$AF$41</f>
        <v>1529765603.1289461</v>
      </c>
      <c r="K32" s="19">
        <f>Supuestos!$AH$51</f>
        <v>0.72206351525945023</v>
      </c>
      <c r="L32" s="38">
        <f t="shared" si="10"/>
        <v>132461.850609557</v>
      </c>
      <c r="M32" s="39">
        <f t="shared" si="5"/>
        <v>64508.921246854268</v>
      </c>
      <c r="N32" s="39">
        <f>L32*Supuestos!$AO$24</f>
        <v>67952.929362702736</v>
      </c>
      <c r="O32" s="39">
        <f>M32*Supuestos!$AO$46*Supuestos!$AO$47</f>
        <v>140481077.79927453</v>
      </c>
      <c r="P32" s="39">
        <f>N32*Supuestos!$AO$46*Supuestos!$AO$47</f>
        <v>147981094.27315778</v>
      </c>
      <c r="Q32" s="39">
        <f>(O32*Supuestos!$AR$25)+(P32*Supuestos!$AQ$49)</f>
        <v>11532376.965630626</v>
      </c>
      <c r="R32" s="51">
        <f>Q32*Supuestos!$AI$46</f>
        <v>348266981.19861102</v>
      </c>
      <c r="S32" s="39">
        <v>660</v>
      </c>
      <c r="T32" s="39">
        <f t="shared" si="6"/>
        <v>649.24199999999996</v>
      </c>
      <c r="U32" s="39">
        <f t="shared" si="3"/>
        <v>532.57761899351067</v>
      </c>
      <c r="V32" s="39">
        <f>U32*Supuestos!$AH$51</f>
        <v>384.55486771896244</v>
      </c>
      <c r="W32" s="39">
        <f t="shared" si="4"/>
        <v>19</v>
      </c>
      <c r="X32" s="48">
        <f>(Supuestos!$AM$46/(Supuestos!$AL$50-Supuestos!$AL$49))*(1-POWER((1+Supuestos!$AL$49)/(1+Supuestos!$AL$50), '3) DIabetes + varias c.'!W32))</f>
        <v>1038067.9445517996</v>
      </c>
      <c r="Y32" s="51">
        <f t="shared" si="7"/>
        <v>399194081.10041255</v>
      </c>
    </row>
    <row r="33" spans="1:25">
      <c r="A33" s="1">
        <v>47</v>
      </c>
      <c r="B33" s="2">
        <v>1306934.3528417405</v>
      </c>
      <c r="C33" s="19">
        <f>Supuestos!$AF$17</f>
        <v>0.1651</v>
      </c>
      <c r="D33" s="29">
        <f>Supuestos!$AF$30</f>
        <v>0.82030678698160431</v>
      </c>
      <c r="E33" s="2">
        <f t="shared" si="8"/>
        <v>215774.86165417134</v>
      </c>
      <c r="F33" s="38">
        <f t="shared" si="9"/>
        <v>177001.58347493346</v>
      </c>
      <c r="G33" s="39">
        <f>$F33*Supuestos!AK$17*Supuestos!$AQ$28</f>
        <v>96201.850819722822</v>
      </c>
      <c r="H33" s="39">
        <f>$F33*Supuestos!AK$17*Supuestos!AQ$29</f>
        <v>6075.260406858959</v>
      </c>
      <c r="I33" s="40">
        <f>$F33*Supuestos!AL$17</f>
        <v>74724.472248351682</v>
      </c>
      <c r="J33" s="45">
        <f>G33*Supuestos!$AF$41</f>
        <v>1476000913.5168056</v>
      </c>
      <c r="K33" s="19">
        <f>Supuestos!$AH$51</f>
        <v>0.72206351525945023</v>
      </c>
      <c r="L33" s="38">
        <f t="shared" si="10"/>
        <v>127806.38557039946</v>
      </c>
      <c r="M33" s="39">
        <f t="shared" si="5"/>
        <v>62241.709772784554</v>
      </c>
      <c r="N33" s="39">
        <f>L33*Supuestos!$AO$24</f>
        <v>65564.675797614909</v>
      </c>
      <c r="O33" s="39">
        <f>M33*Supuestos!$AO$46*Supuestos!$AO$47</f>
        <v>135543771.37219292</v>
      </c>
      <c r="P33" s="39">
        <f>N33*Supuestos!$AO$46*Supuestos!$AO$47</f>
        <v>142780194.48446602</v>
      </c>
      <c r="Q33" s="39">
        <f>(O33*Supuestos!$AR$25)+(P33*Supuestos!$AQ$49)</f>
        <v>11127063.454345549</v>
      </c>
      <c r="R33" s="51">
        <f>Q33*Supuestos!$AI$46</f>
        <v>336026892.8425898</v>
      </c>
      <c r="S33" s="39">
        <v>693</v>
      </c>
      <c r="T33" s="39">
        <f t="shared" si="6"/>
        <v>681.70410000000004</v>
      </c>
      <c r="U33" s="39">
        <f t="shared" si="3"/>
        <v>559.20649994318626</v>
      </c>
      <c r="V33" s="39">
        <f>U33*Supuestos!$AH$51</f>
        <v>403.78261110491064</v>
      </c>
      <c r="W33" s="39">
        <f t="shared" si="4"/>
        <v>18</v>
      </c>
      <c r="X33" s="48">
        <f>(Supuestos!$AM$46/(Supuestos!$AL$50-Supuestos!$AL$49))*(1-POWER((1+Supuestos!$AL$49)/(1+Supuestos!$AL$50), '3) DIabetes + varias c.'!W33))</f>
        <v>988053.07022706035</v>
      </c>
      <c r="Y33" s="51">
        <f t="shared" si="7"/>
        <v>398958648.60650605</v>
      </c>
    </row>
    <row r="34" spans="1:25">
      <c r="A34" s="1">
        <v>48</v>
      </c>
      <c r="B34" s="2">
        <v>1259624.3312263489</v>
      </c>
      <c r="C34" s="19">
        <f>Supuestos!$AF$17</f>
        <v>0.1651</v>
      </c>
      <c r="D34" s="29">
        <f>Supuestos!$AF$30</f>
        <v>0.82030678698160431</v>
      </c>
      <c r="E34" s="2">
        <f t="shared" si="8"/>
        <v>207963.97708547019</v>
      </c>
      <c r="F34" s="38">
        <f t="shared" si="9"/>
        <v>170594.26185089804</v>
      </c>
      <c r="G34" s="39">
        <f>$F34*Supuestos!AK$17*Supuestos!$AQ$28</f>
        <v>92719.417572922335</v>
      </c>
      <c r="H34" s="39">
        <f>$F34*Supuestos!AK$17*Supuestos!AQ$29</f>
        <v>5855.3406377116607</v>
      </c>
      <c r="I34" s="40">
        <f>$F34*Supuestos!AL$17</f>
        <v>72019.50364026404</v>
      </c>
      <c r="J34" s="45">
        <f>G34*Supuestos!$AF$41</f>
        <v>1422570812.0193713</v>
      </c>
      <c r="K34" s="19">
        <f>Supuestos!$AH$51</f>
        <v>0.72206351525945023</v>
      </c>
      <c r="L34" s="38">
        <f t="shared" si="10"/>
        <v>123179.89239515056</v>
      </c>
      <c r="M34" s="39">
        <f t="shared" si="5"/>
        <v>59988.607596438334</v>
      </c>
      <c r="N34" s="39">
        <f>L34*Supuestos!$AO$24</f>
        <v>63191.284798712222</v>
      </c>
      <c r="O34" s="39">
        <f>M34*Supuestos!$AO$46*Supuestos!$AO$47</f>
        <v>130637190.76276377</v>
      </c>
      <c r="P34" s="39">
        <f>N34*Supuestos!$AO$46*Supuestos!$AO$47</f>
        <v>137611660.90615562</v>
      </c>
      <c r="Q34" s="39">
        <f>(O34*Supuestos!$AR$25)+(P34*Supuestos!$AQ$49)</f>
        <v>10724272.287829578</v>
      </c>
      <c r="R34" s="51">
        <f>Q34*Supuestos!$AI$46</f>
        <v>323862976.93574333</v>
      </c>
      <c r="S34" s="39">
        <v>813</v>
      </c>
      <c r="T34" s="39">
        <f t="shared" si="6"/>
        <v>799.74810000000002</v>
      </c>
      <c r="U34" s="39">
        <f t="shared" si="3"/>
        <v>656.0387943056428</v>
      </c>
      <c r="V34" s="39">
        <f>U34*Supuestos!$AH$51</f>
        <v>473.70167796290383</v>
      </c>
      <c r="W34" s="39">
        <f t="shared" si="4"/>
        <v>17</v>
      </c>
      <c r="X34" s="48">
        <f>(Supuestos!$AM$46/(Supuestos!$AL$50-Supuestos!$AL$49))*(1-POWER((1+Supuestos!$AL$49)/(1+Supuestos!$AL$50), '3) DIabetes + varias c.'!W34))</f>
        <v>937552.61459819716</v>
      </c>
      <c r="Y34" s="51">
        <f t="shared" si="7"/>
        <v>444120246.71367365</v>
      </c>
    </row>
    <row r="35" spans="1:25">
      <c r="A35" s="1">
        <v>49</v>
      </c>
      <c r="B35" s="2">
        <v>1213349.6956476406</v>
      </c>
      <c r="C35" s="19">
        <f>Supuestos!$AF$17</f>
        <v>0.1651</v>
      </c>
      <c r="D35" s="29">
        <f>Supuestos!$AF$30</f>
        <v>0.82030678698160431</v>
      </c>
      <c r="E35" s="2">
        <f t="shared" si="8"/>
        <v>200324.03475142547</v>
      </c>
      <c r="F35" s="38">
        <f t="shared" si="9"/>
        <v>164327.16530213307</v>
      </c>
      <c r="G35" s="39">
        <f>$F35*Supuestos!AK$17*Supuestos!$AQ$28</f>
        <v>89313.197835105879</v>
      </c>
      <c r="H35" s="39">
        <f>$F35*Supuestos!AK$17*Supuestos!AQ$29</f>
        <v>5640.2338415960985</v>
      </c>
      <c r="I35" s="40">
        <f>$F35*Supuestos!AL$17</f>
        <v>69373.733625431094</v>
      </c>
      <c r="J35" s="45">
        <f>G35*Supuestos!$AF$41</f>
        <v>1370310035.3106415</v>
      </c>
      <c r="K35" s="19">
        <f>Supuestos!$AH$51</f>
        <v>0.72206351525945023</v>
      </c>
      <c r="L35" s="38">
        <f t="shared" si="10"/>
        <v>118654.65063067897</v>
      </c>
      <c r="M35" s="39">
        <f t="shared" si="5"/>
        <v>57784.814857140671</v>
      </c>
      <c r="N35" s="39">
        <f>L35*Supuestos!$AO$24</f>
        <v>60869.835773538296</v>
      </c>
      <c r="O35" s="39">
        <f>M35*Supuestos!$AO$46*Supuestos!$AO$47</f>
        <v>125837991.31439525</v>
      </c>
      <c r="P35" s="39">
        <f>N35*Supuestos!$AO$46*Supuestos!$AO$47</f>
        <v>132556241.36403435</v>
      </c>
      <c r="Q35" s="39">
        <f>(O35*Supuestos!$AR$25)+(P35*Supuestos!$AQ$49)</f>
        <v>10330296.258894823</v>
      </c>
      <c r="R35" s="51">
        <f>Q35*Supuestos!$AI$46</f>
        <v>311965269.92610943</v>
      </c>
      <c r="S35" s="39">
        <v>868</v>
      </c>
      <c r="T35" s="39">
        <f t="shared" si="6"/>
        <v>853.85159999999996</v>
      </c>
      <c r="U35" s="39">
        <f t="shared" si="3"/>
        <v>700.420262555102</v>
      </c>
      <c r="V35" s="39">
        <f>U35*Supuestos!$AH$51</f>
        <v>505.74791693948401</v>
      </c>
      <c r="W35" s="39">
        <f t="shared" si="4"/>
        <v>16</v>
      </c>
      <c r="X35" s="48">
        <f>(Supuestos!$AM$46/(Supuestos!$AL$50-Supuestos!$AL$49))*(1-POWER((1+Supuestos!$AL$49)/(1+Supuestos!$AL$50), '3) DIabetes + varias c.'!W35))</f>
        <v>886561.86328361672</v>
      </c>
      <c r="Y35" s="51">
        <f t="shared" si="7"/>
        <v>448376815.59367675</v>
      </c>
    </row>
    <row r="36" spans="1:25">
      <c r="A36" s="1">
        <v>50</v>
      </c>
      <c r="B36" s="2">
        <v>1168926.4607310609</v>
      </c>
      <c r="C36" s="19">
        <f>Supuestos!$AF$18</f>
        <v>0.31090000000000001</v>
      </c>
      <c r="D36" s="29">
        <f>Supuestos!$AF$31</f>
        <v>0.82030678698160431</v>
      </c>
      <c r="E36" s="2">
        <f t="shared" si="8"/>
        <v>363419.23664128687</v>
      </c>
      <c r="F36" s="38">
        <f t="shared" si="9"/>
        <v>298115.26633652137</v>
      </c>
      <c r="G36" s="39">
        <f>$F36*Supuestos!AK$18*Supuestos!$AQ$28</f>
        <v>156753.85896398759</v>
      </c>
      <c r="H36" s="39">
        <f>$F36*Supuestos!AK$18*Supuestos!AQ$29</f>
        <v>9899.1911784614767</v>
      </c>
      <c r="I36" s="40">
        <f>$F36*Supuestos!AL$18</f>
        <v>131462.2161940723</v>
      </c>
      <c r="J36" s="45">
        <f>G36*Supuestos!$AF$41</f>
        <v>2405035215.6083059</v>
      </c>
      <c r="K36" s="19">
        <f>Supuestos!$AH$52</f>
        <v>0.64166227529958919</v>
      </c>
      <c r="L36" s="38">
        <f t="shared" si="10"/>
        <v>191289.32009903534</v>
      </c>
      <c r="M36" s="39">
        <f t="shared" si="5"/>
        <v>93157.898888230222</v>
      </c>
      <c r="N36" s="39">
        <f>L36*Supuestos!$AO$24</f>
        <v>98131.421210805114</v>
      </c>
      <c r="O36" s="39">
        <f>M36*Supuestos!$AO$46*Supuestos!$AO$47</f>
        <v>202869956.40889898</v>
      </c>
      <c r="P36" s="39">
        <f>N36*Supuestos!$AO$46*Supuestos!$AO$47</f>
        <v>213700795.9707703</v>
      </c>
      <c r="Q36" s="39">
        <f>(O36*Supuestos!$AR$25)+(P36*Supuestos!$AQ$49)</f>
        <v>16654006.71008062</v>
      </c>
      <c r="R36" s="51">
        <f>Q36*Supuestos!$AI$46</f>
        <v>502935401.70138073</v>
      </c>
      <c r="S36" s="39">
        <v>975</v>
      </c>
      <c r="T36" s="39">
        <f t="shared" si="6"/>
        <v>959.10750000000007</v>
      </c>
      <c r="U36" s="39">
        <f t="shared" si="3"/>
        <v>786.76239169495909</v>
      </c>
      <c r="V36" s="39">
        <f>U36*Supuestos!$AH$52</f>
        <v>504.83574637513408</v>
      </c>
      <c r="W36" s="39">
        <f t="shared" si="4"/>
        <v>15</v>
      </c>
      <c r="X36" s="48">
        <f>(Supuestos!$AM$46/(Supuestos!$AL$50-Supuestos!$AL$49))*(1-POWER((1+Supuestos!$AL$49)/(1+Supuestos!$AL$50), '3) DIabetes + varias c.'!W36))</f>
        <v>835076.05613103043</v>
      </c>
      <c r="Y36" s="51">
        <f t="shared" si="7"/>
        <v>421576244.07691211</v>
      </c>
    </row>
    <row r="37" spans="1:25">
      <c r="A37" s="1">
        <v>51</v>
      </c>
      <c r="B37" s="2">
        <v>1126645.0879335226</v>
      </c>
      <c r="C37" s="19">
        <f>Supuestos!$AF$18</f>
        <v>0.31090000000000001</v>
      </c>
      <c r="D37" s="29">
        <f>Supuestos!$AF$31</f>
        <v>0.82030678698160431</v>
      </c>
      <c r="E37" s="2">
        <f t="shared" si="8"/>
        <v>350273.95783853222</v>
      </c>
      <c r="F37" s="38">
        <f t="shared" si="9"/>
        <v>287332.10491785628</v>
      </c>
      <c r="G37" s="39">
        <f>$F37*Supuestos!AK$18*Supuestos!$AQ$28</f>
        <v>151083.89719054633</v>
      </c>
      <c r="H37" s="39">
        <f>$F37*Supuestos!AK$18*Supuestos!AQ$29</f>
        <v>9541.1264013591881</v>
      </c>
      <c r="I37" s="40">
        <f>$F37*Supuestos!AL$18</f>
        <v>126707.08132595077</v>
      </c>
      <c r="J37" s="45">
        <f>G37*Supuestos!$AF$41</f>
        <v>2318042411.5624933</v>
      </c>
      <c r="K37" s="19">
        <f>Supuestos!$AH$52</f>
        <v>0.64166227529958919</v>
      </c>
      <c r="L37" s="38">
        <f t="shared" si="10"/>
        <v>184370.17220821194</v>
      </c>
      <c r="M37" s="39">
        <f t="shared" si="5"/>
        <v>89788.273865399227</v>
      </c>
      <c r="N37" s="39">
        <f>L37*Supuestos!$AO$24</f>
        <v>94581.89834281271</v>
      </c>
      <c r="O37" s="39">
        <f>M37*Supuestos!$AO$46*Supuestos!$AO$47</f>
        <v>195531923.9966799</v>
      </c>
      <c r="P37" s="39">
        <f>N37*Supuestos!$AO$46*Supuestos!$AO$47</f>
        <v>205971000.02114326</v>
      </c>
      <c r="Q37" s="39">
        <f>(O37*Supuestos!$AR$25)+(P37*Supuestos!$AQ$49)</f>
        <v>16051612.727279305</v>
      </c>
      <c r="R37" s="51">
        <f>Q37*Supuestos!$AI$46</f>
        <v>484743667.72427779</v>
      </c>
      <c r="S37" s="39">
        <v>1132</v>
      </c>
      <c r="T37" s="39">
        <f t="shared" si="6"/>
        <v>1113.5484000000001</v>
      </c>
      <c r="U37" s="39">
        <f t="shared" si="3"/>
        <v>913.45131015250638</v>
      </c>
      <c r="V37" s="39">
        <f>U37*Supuestos!$AH$52</f>
        <v>586.12724604784796</v>
      </c>
      <c r="W37" s="39">
        <f t="shared" si="4"/>
        <v>14</v>
      </c>
      <c r="X37" s="48">
        <f>(Supuestos!$AM$46/(Supuestos!$AL$50-Supuestos!$AL$49))*(1-POWER((1+Supuestos!$AL$49)/(1+Supuestos!$AL$50), '3) DIabetes + varias c.'!W37))</f>
        <v>783090.38677307975</v>
      </c>
      <c r="Y37" s="51">
        <f t="shared" si="7"/>
        <v>458990611.80584931</v>
      </c>
    </row>
    <row r="38" spans="1:25">
      <c r="A38" s="1">
        <v>52</v>
      </c>
      <c r="B38" s="2">
        <v>1086004.3183470457</v>
      </c>
      <c r="C38" s="19">
        <f>Supuestos!$AF$18</f>
        <v>0.31090000000000001</v>
      </c>
      <c r="D38" s="29">
        <f>Supuestos!$AF$31</f>
        <v>0.82030678698160431</v>
      </c>
      <c r="E38" s="2">
        <f t="shared" si="8"/>
        <v>337638.74257409654</v>
      </c>
      <c r="F38" s="38">
        <f t="shared" si="9"/>
        <v>276967.35208146612</v>
      </c>
      <c r="G38" s="39">
        <f>$F38*Supuestos!AK$18*Supuestos!$AQ$28</f>
        <v>145633.94145940282</v>
      </c>
      <c r="H38" s="39">
        <f>$F38*Supuestos!AK$18*Supuestos!AQ$29</f>
        <v>9196.9552654566542</v>
      </c>
      <c r="I38" s="40">
        <f>$F38*Supuestos!AL$18</f>
        <v>122136.45535660663</v>
      </c>
      <c r="J38" s="45">
        <f>G38*Supuestos!$AF$41</f>
        <v>2234425105.1463385</v>
      </c>
      <c r="K38" s="19">
        <f>Supuestos!$AH$52</f>
        <v>0.64166227529958919</v>
      </c>
      <c r="L38" s="38">
        <f t="shared" si="10"/>
        <v>177719.50132029597</v>
      </c>
      <c r="M38" s="39">
        <f t="shared" si="5"/>
        <v>86549.397142984148</v>
      </c>
      <c r="N38" s="39">
        <f>L38*Supuestos!$AO$24</f>
        <v>91170.10417731182</v>
      </c>
      <c r="O38" s="39">
        <f>M38*Supuestos!$AO$46*Supuestos!$AO$47</f>
        <v>188478622.15827659</v>
      </c>
      <c r="P38" s="39">
        <f>N38*Supuestos!$AO$46*Supuestos!$AO$47</f>
        <v>198541135.86693195</v>
      </c>
      <c r="Q38" s="39">
        <f>(O38*Supuestos!$AR$25)+(P38*Supuestos!$AQ$49)</f>
        <v>15472592.85551361</v>
      </c>
      <c r="R38" s="51">
        <f>Q38*Supuestos!$AI$46</f>
        <v>467257810.00432783</v>
      </c>
      <c r="S38" s="39">
        <v>1202</v>
      </c>
      <c r="T38" s="39">
        <f t="shared" si="6"/>
        <v>1182.4074000000001</v>
      </c>
      <c r="U38" s="39">
        <f t="shared" ref="U38:U69" si="11">T38*D38</f>
        <v>969.93681519727261</v>
      </c>
      <c r="V38" s="39">
        <f>U38*Supuestos!$AH$52</f>
        <v>622.37186373631914</v>
      </c>
      <c r="W38" s="39">
        <f t="shared" ref="W38:W69" si="12">IF(A38&lt;65,65-A38,0)</f>
        <v>13</v>
      </c>
      <c r="X38" s="48">
        <f>(Supuestos!$AM$46/(Supuestos!$AL$50-Supuestos!$AL$49))*(1-POWER((1+Supuestos!$AL$49)/(1+Supuestos!$AL$50), '3) DIabetes + varias c.'!W38))</f>
        <v>730600.00217864383</v>
      </c>
      <c r="Y38" s="51">
        <f t="shared" si="7"/>
        <v>454704885.00168139</v>
      </c>
    </row>
    <row r="39" spans="1:25">
      <c r="A39" s="1">
        <v>53</v>
      </c>
      <c r="B39" s="2">
        <v>1046254.7021201915</v>
      </c>
      <c r="C39" s="19">
        <f>Supuestos!$AF$18</f>
        <v>0.31090000000000001</v>
      </c>
      <c r="D39" s="29">
        <f>Supuestos!$AF$31</f>
        <v>0.82030678698160431</v>
      </c>
      <c r="E39" s="2">
        <f t="shared" si="8"/>
        <v>325280.58688916755</v>
      </c>
      <c r="F39" s="38">
        <f t="shared" si="9"/>
        <v>266829.87309854361</v>
      </c>
      <c r="G39" s="39">
        <f>$F39*Supuestos!AK$18*Supuestos!$AQ$28</f>
        <v>140303.49001936952</v>
      </c>
      <c r="H39" s="39">
        <f>$F39*Supuestos!AK$18*Supuestos!AQ$29</f>
        <v>8860.3309665644811</v>
      </c>
      <c r="I39" s="40">
        <f>$F39*Supuestos!AL$18</f>
        <v>117666.0521126096</v>
      </c>
      <c r="J39" s="45">
        <f>G39*Supuestos!$AF$41</f>
        <v>2152641323.1514382</v>
      </c>
      <c r="K39" s="19">
        <f>Supuestos!$AH$52</f>
        <v>0.64166227529958919</v>
      </c>
      <c r="L39" s="38">
        <f t="shared" si="10"/>
        <v>171214.66349031214</v>
      </c>
      <c r="M39" s="39">
        <f t="shared" si="5"/>
        <v>83381.541119782036</v>
      </c>
      <c r="N39" s="39">
        <f>L39*Supuestos!$AO$24</f>
        <v>87833.122370530109</v>
      </c>
      <c r="O39" s="39">
        <f>M39*Supuestos!$AO$46*Supuestos!$AO$47</f>
        <v>181579982.09654936</v>
      </c>
      <c r="P39" s="39">
        <f>N39*Supuestos!$AO$46*Supuestos!$AO$47</f>
        <v>191274190.58630344</v>
      </c>
      <c r="Q39" s="39">
        <f>(O39*Supuestos!$AR$25)+(P39*Supuestos!$AQ$49)</f>
        <v>14906269.483082518</v>
      </c>
      <c r="R39" s="51">
        <f>Q39*Supuestos!$AI$46</f>
        <v>450155374.67060667</v>
      </c>
      <c r="S39" s="39">
        <v>1289</v>
      </c>
      <c r="T39" s="39">
        <f t="shared" si="6"/>
        <v>1267.9893</v>
      </c>
      <c r="U39" s="39">
        <f t="shared" si="11"/>
        <v>1040.1402286100536</v>
      </c>
      <c r="V39" s="39">
        <f>U39*Supuestos!$AH$52</f>
        <v>667.41874572056179</v>
      </c>
      <c r="W39" s="39">
        <f t="shared" si="12"/>
        <v>12</v>
      </c>
      <c r="X39" s="48">
        <f>(Supuestos!$AM$46/(Supuestos!$AL$50-Supuestos!$AL$49))*(1-POWER((1+Supuestos!$AL$49)/(1+Supuestos!$AL$50), '3) DIabetes + varias c.'!W39))</f>
        <v>677600.0021997958</v>
      </c>
      <c r="Y39" s="51">
        <f t="shared" si="7"/>
        <v>452242943.56843764</v>
      </c>
    </row>
    <row r="40" spans="1:25">
      <c r="A40" s="1">
        <v>54</v>
      </c>
      <c r="B40" s="2">
        <v>1006250.2245313172</v>
      </c>
      <c r="C40" s="19">
        <f>Supuestos!$AF$18</f>
        <v>0.31090000000000001</v>
      </c>
      <c r="D40" s="29">
        <f>Supuestos!$AF$31</f>
        <v>0.82030678698160431</v>
      </c>
      <c r="E40" s="2">
        <f t="shared" si="8"/>
        <v>312843.19480678655</v>
      </c>
      <c r="F40" s="38">
        <f t="shared" si="9"/>
        <v>256627.39596101519</v>
      </c>
      <c r="G40" s="39">
        <f>$F40*Supuestos!AK$18*Supuestos!$AQ$28</f>
        <v>134938.86149177802</v>
      </c>
      <c r="H40" s="39">
        <f>$F40*Supuestos!AK$18*Supuestos!AQ$29</f>
        <v>8521.5483442607001</v>
      </c>
      <c r="I40" s="40">
        <f>$F40*Supuestos!AL$18</f>
        <v>113166.98612497645</v>
      </c>
      <c r="J40" s="45">
        <f>G40*Supuestos!$AF$41</f>
        <v>2070333170.6581807</v>
      </c>
      <c r="K40" s="19">
        <f>Supuestos!$AH$52</f>
        <v>0.64166227529958919</v>
      </c>
      <c r="L40" s="38">
        <f t="shared" si="10"/>
        <v>164668.11879655361</v>
      </c>
      <c r="M40" s="39">
        <f t="shared" si="5"/>
        <v>80193.373853921628</v>
      </c>
      <c r="N40" s="39">
        <f>L40*Supuestos!$AO$24</f>
        <v>84474.74494263198</v>
      </c>
      <c r="O40" s="39">
        <f>M40*Supuestos!$AO$46*Supuestos!$AO$47</f>
        <v>174637110.24168515</v>
      </c>
      <c r="P40" s="39">
        <f>N40*Supuestos!$AO$46*Supuestos!$AO$47</f>
        <v>183960652.06156966</v>
      </c>
      <c r="Q40" s="39">
        <f>(O40*Supuestos!$AR$25)+(P40*Supuestos!$AQ$49)</f>
        <v>14336315.032926848</v>
      </c>
      <c r="R40" s="51">
        <f>Q40*Supuestos!$AI$46</f>
        <v>432943284.19108123</v>
      </c>
      <c r="S40" s="39">
        <v>1438</v>
      </c>
      <c r="T40" s="39">
        <f t="shared" si="6"/>
        <v>1414.5606</v>
      </c>
      <c r="U40" s="39">
        <f t="shared" si="11"/>
        <v>1160.3736607767703</v>
      </c>
      <c r="V40" s="39">
        <f>U40*Supuestos!$AH$52</f>
        <v>744.56800337173615</v>
      </c>
      <c r="W40" s="39">
        <f t="shared" si="12"/>
        <v>11</v>
      </c>
      <c r="X40" s="48">
        <f>(Supuestos!$AM$46/(Supuestos!$AL$50-Supuestos!$AL$49))*(1-POWER((1+Supuestos!$AL$49)/(1+Supuestos!$AL$50), '3) DIabetes + varias c.'!W40))</f>
        <v>624085.43911435653</v>
      </c>
      <c r="Y40" s="51">
        <f t="shared" si="7"/>
        <v>464674049.33474964</v>
      </c>
    </row>
    <row r="41" spans="1:25">
      <c r="A41" s="1">
        <v>55</v>
      </c>
      <c r="B41" s="2">
        <v>965257.70601019892</v>
      </c>
      <c r="C41" s="19">
        <f>Supuestos!$AF$19</f>
        <v>0.31090000000000001</v>
      </c>
      <c r="D41" s="29">
        <f>Supuestos!$AF$32</f>
        <v>0.82030678698160431</v>
      </c>
      <c r="E41" s="2">
        <f t="shared" si="8"/>
        <v>300098.62079857086</v>
      </c>
      <c r="F41" s="38">
        <f t="shared" si="9"/>
        <v>246172.93540488652</v>
      </c>
      <c r="G41" s="39">
        <f>$F41*Supuestos!AK$19*Supuestos!$AQ$28</f>
        <v>129441.73598157332</v>
      </c>
      <c r="H41" s="39">
        <f>$F41*Supuestos!AK$19*Supuestos!AQ$29</f>
        <v>8174.3983811454991</v>
      </c>
      <c r="I41" s="40">
        <f>$F41*Supuestos!AL$19</f>
        <v>108556.8010421677</v>
      </c>
      <c r="J41" s="45">
        <f>G41*Supuestos!$AF$41</f>
        <v>1985992150.1305878</v>
      </c>
      <c r="K41" s="19">
        <f>Supuestos!$AH$52</f>
        <v>0.64166227529958919</v>
      </c>
      <c r="L41" s="38">
        <f t="shared" si="10"/>
        <v>157959.88584907827</v>
      </c>
      <c r="M41" s="39">
        <f t="shared" si="5"/>
        <v>76926.464408501139</v>
      </c>
      <c r="N41" s="39">
        <f>L41*Supuestos!$AO$24</f>
        <v>81033.421440577134</v>
      </c>
      <c r="O41" s="39">
        <f>M41*Supuestos!$AO$46*Supuestos!$AO$47</f>
        <v>167522761.54239294</v>
      </c>
      <c r="P41" s="39">
        <f>N41*Supuestos!$AO$46*Supuestos!$AO$47</f>
        <v>176466481.87114483</v>
      </c>
      <c r="Q41" s="39">
        <f>(O41*Supuestos!$AR$25)+(P41*Supuestos!$AQ$49)</f>
        <v>13752283.70037677</v>
      </c>
      <c r="R41" s="51">
        <f>Q41*Supuestos!$AI$46</f>
        <v>415306085.05001974</v>
      </c>
      <c r="S41" s="39">
        <v>1477</v>
      </c>
      <c r="T41" s="39">
        <f t="shared" si="6"/>
        <v>1452.9249</v>
      </c>
      <c r="U41" s="39">
        <f t="shared" si="11"/>
        <v>1191.8441564445686</v>
      </c>
      <c r="V41" s="39">
        <f>U41*Supuestos!$AH$52</f>
        <v>764.76143322674147</v>
      </c>
      <c r="W41" s="39">
        <f t="shared" si="12"/>
        <v>10</v>
      </c>
      <c r="X41" s="48">
        <f>(Supuestos!$AM$46/(Supuestos!$AL$50-Supuestos!$AL$49))*(1-POWER((1+Supuestos!$AL$49)/(1+Supuestos!$AL$50), '3) DIabetes + varias c.'!W41))</f>
        <v>570051.31716401095</v>
      </c>
      <c r="Y41" s="51">
        <f t="shared" si="7"/>
        <v>435953262.32714081</v>
      </c>
    </row>
    <row r="42" spans="1:25">
      <c r="A42" s="1">
        <v>56</v>
      </c>
      <c r="B42" s="2">
        <v>923303.26274622744</v>
      </c>
      <c r="C42" s="19">
        <f>Supuestos!$AF$19</f>
        <v>0.31090000000000001</v>
      </c>
      <c r="D42" s="29">
        <f>Supuestos!$AF$32</f>
        <v>0.82030678698160431</v>
      </c>
      <c r="E42" s="2">
        <f t="shared" si="8"/>
        <v>287054.98438780213</v>
      </c>
      <c r="F42" s="38">
        <f t="shared" si="9"/>
        <v>235473.15193021257</v>
      </c>
      <c r="G42" s="39">
        <f>$F42*Supuestos!AK$19*Supuestos!$AQ$28</f>
        <v>123815.61568808611</v>
      </c>
      <c r="H42" s="39">
        <f>$F42*Supuestos!AK$19*Supuestos!AQ$29</f>
        <v>7819.1022452395446</v>
      </c>
      <c r="I42" s="40">
        <f>$F42*Supuestos!AL$19</f>
        <v>103838.4339968869</v>
      </c>
      <c r="J42" s="45">
        <f>G42*Supuestos!$AF$41</f>
        <v>1899671994.936234</v>
      </c>
      <c r="K42" s="19">
        <f>Supuestos!$AH$52</f>
        <v>0.64166227529958919</v>
      </c>
      <c r="L42" s="38">
        <f t="shared" si="10"/>
        <v>151094.23843950604</v>
      </c>
      <c r="M42" s="39">
        <f t="shared" si="5"/>
        <v>73582.894120039447</v>
      </c>
      <c r="N42" s="39">
        <f>L42*Supuestos!$AO$24</f>
        <v>77511.344319466589</v>
      </c>
      <c r="O42" s="39">
        <f>M42*Supuestos!$AO$46*Supuestos!$AO$47</f>
        <v>160241468.5252099</v>
      </c>
      <c r="P42" s="39">
        <f>N42*Supuestos!$AO$46*Supuestos!$AO$47</f>
        <v>168796454.5245024</v>
      </c>
      <c r="Q42" s="39">
        <f>(O42*Supuestos!$AR$25)+(P42*Supuestos!$AQ$49)</f>
        <v>13154547.569740377</v>
      </c>
      <c r="R42" s="51">
        <f>Q42*Supuestos!$AI$46</f>
        <v>397255013.84496993</v>
      </c>
      <c r="S42" s="39">
        <v>1623</v>
      </c>
      <c r="T42" s="39">
        <f t="shared" si="6"/>
        <v>1596.5451</v>
      </c>
      <c r="U42" s="39">
        <f t="shared" si="11"/>
        <v>1309.6567812522242</v>
      </c>
      <c r="V42" s="39">
        <f>U42*Supuestos!$AH$52</f>
        <v>840.35735011983854</v>
      </c>
      <c r="W42" s="39">
        <f t="shared" si="12"/>
        <v>9</v>
      </c>
      <c r="X42" s="48">
        <f>(Supuestos!$AM$46/(Supuestos!$AL$50-Supuestos!$AL$49))*(1-POWER((1+Supuestos!$AL$49)/(1+Supuestos!$AL$50), '3) DIabetes + varias c.'!W42))</f>
        <v>515492.59208793408</v>
      </c>
      <c r="Y42" s="51">
        <f t="shared" si="7"/>
        <v>433197988.69342315</v>
      </c>
    </row>
    <row r="43" spans="1:25">
      <c r="A43" s="1">
        <v>57</v>
      </c>
      <c r="B43" s="2">
        <v>880907.24300679355</v>
      </c>
      <c r="C43" s="19">
        <f>Supuestos!$AF$19</f>
        <v>0.31090000000000001</v>
      </c>
      <c r="D43" s="29">
        <f>Supuestos!$AF$32</f>
        <v>0.82030678698160431</v>
      </c>
      <c r="E43" s="2">
        <f t="shared" si="8"/>
        <v>273874.06185081211</v>
      </c>
      <c r="F43" s="38">
        <f t="shared" si="9"/>
        <v>224660.75171444085</v>
      </c>
      <c r="G43" s="39">
        <f>$F43*Supuestos!AK$19*Supuestos!$AQ$28</f>
        <v>118130.27967925509</v>
      </c>
      <c r="H43" s="39">
        <f>$F43*Supuestos!AK$19*Supuestos!AQ$29</f>
        <v>7460.0665670292938</v>
      </c>
      <c r="I43" s="40">
        <f>$F43*Supuestos!AL$19</f>
        <v>99070.405468156445</v>
      </c>
      <c r="J43" s="45">
        <f>G43*Supuestos!$AF$41</f>
        <v>1812443307.8456924</v>
      </c>
      <c r="K43" s="19">
        <f>Supuestos!$AH$52</f>
        <v>0.64166227529958919</v>
      </c>
      <c r="L43" s="38">
        <f t="shared" si="10"/>
        <v>144156.3291156042</v>
      </c>
      <c r="M43" s="39">
        <f t="shared" si="5"/>
        <v>70204.132279299258</v>
      </c>
      <c r="N43" s="39">
        <f>L43*Supuestos!$AO$24</f>
        <v>73952.196836304938</v>
      </c>
      <c r="O43" s="39">
        <f>M43*Supuestos!$AO$46*Supuestos!$AO$47</f>
        <v>152883538.86463001</v>
      </c>
      <c r="P43" s="39">
        <f>N43*Supuestos!$AO$46*Supuestos!$AO$47</f>
        <v>161045699.05042127</v>
      </c>
      <c r="Q43" s="39">
        <f>(O43*Supuestos!$AR$25)+(P43*Supuestos!$AQ$49)</f>
        <v>12550520.181413773</v>
      </c>
      <c r="R43" s="51">
        <f>Q43*Supuestos!$AI$46</f>
        <v>379013952.55112553</v>
      </c>
      <c r="S43" s="39">
        <v>1792</v>
      </c>
      <c r="T43" s="39">
        <f t="shared" si="6"/>
        <v>1762.7904000000001</v>
      </c>
      <c r="U43" s="39">
        <f t="shared" si="11"/>
        <v>1446.0289291460172</v>
      </c>
      <c r="V43" s="39">
        <f>U43*Supuestos!$AH$52</f>
        <v>927.86221282486179</v>
      </c>
      <c r="W43" s="39">
        <f t="shared" si="12"/>
        <v>8</v>
      </c>
      <c r="X43" s="48">
        <f>(Supuestos!$AM$46/(Supuestos!$AL$50-Supuestos!$AL$49))*(1-POWER((1+Supuestos!$AL$49)/(1+Supuestos!$AL$50), '3) DIabetes + varias c.'!W43))</f>
        <v>460404.17065189447</v>
      </c>
      <c r="Y43" s="51">
        <f t="shared" si="7"/>
        <v>427191632.57486206</v>
      </c>
    </row>
    <row r="44" spans="1:25">
      <c r="A44" s="1">
        <v>58</v>
      </c>
      <c r="B44" s="2">
        <v>838719.50313583831</v>
      </c>
      <c r="C44" s="19">
        <f>Supuestos!$AF$19</f>
        <v>0.31090000000000001</v>
      </c>
      <c r="D44" s="29">
        <f>Supuestos!$AF$32</f>
        <v>0.82030678698160431</v>
      </c>
      <c r="E44" s="2">
        <f t="shared" si="8"/>
        <v>260757.89352493215</v>
      </c>
      <c r="F44" s="38">
        <f t="shared" si="9"/>
        <v>213901.46981752838</v>
      </c>
      <c r="G44" s="39">
        <f>$F44*Supuestos!AK$19*Supuestos!$AQ$28</f>
        <v>112472.87414699845</v>
      </c>
      <c r="H44" s="39">
        <f>$F44*Supuestos!AK$19*Supuestos!AQ$29</f>
        <v>7102.7947313754084</v>
      </c>
      <c r="I44" s="40">
        <f>$F44*Supuestos!AL$19</f>
        <v>94325.80093915452</v>
      </c>
      <c r="J44" s="45">
        <f>G44*Supuestos!$AF$41</f>
        <v>1725643151.0649884</v>
      </c>
      <c r="K44" s="19">
        <f>Supuestos!$AH$52</f>
        <v>0.64166227529958919</v>
      </c>
      <c r="L44" s="38">
        <f t="shared" si="10"/>
        <v>137252.50381304167</v>
      </c>
      <c r="M44" s="39">
        <f t="shared" si="5"/>
        <v>66841.969356951304</v>
      </c>
      <c r="N44" s="39">
        <f>L44*Supuestos!$AO$24</f>
        <v>70410.534456090361</v>
      </c>
      <c r="O44" s="39">
        <f>M44*Supuestos!$AO$46*Supuestos!$AO$47</f>
        <v>145561756.66863286</v>
      </c>
      <c r="P44" s="39">
        <f>N44*Supuestos!$AO$46*Supuestos!$AO$47</f>
        <v>153333020.885028</v>
      </c>
      <c r="Q44" s="39">
        <f>(O44*Supuestos!$AR$25)+(P44*Supuestos!$AQ$49)</f>
        <v>11949460.211863071</v>
      </c>
      <c r="R44" s="51">
        <f>Q44*Supuestos!$AI$46</f>
        <v>360862504.52452993</v>
      </c>
      <c r="S44" s="39">
        <v>1802</v>
      </c>
      <c r="T44" s="39">
        <f t="shared" si="6"/>
        <v>1772.6274000000001</v>
      </c>
      <c r="U44" s="39">
        <f t="shared" si="11"/>
        <v>1454.0982870095552</v>
      </c>
      <c r="V44" s="39">
        <f>U44*Supuestos!$AH$52</f>
        <v>933.04001535178622</v>
      </c>
      <c r="W44" s="39">
        <f t="shared" si="12"/>
        <v>7</v>
      </c>
      <c r="X44" s="48">
        <f>(Supuestos!$AM$46/(Supuestos!$AL$50-Supuestos!$AL$49))*(1-POWER((1+Supuestos!$AL$49)/(1+Supuestos!$AL$50), '3) DIabetes + varias c.'!W44))</f>
        <v>404780.91017278674</v>
      </c>
      <c r="Y44" s="51">
        <f t="shared" si="7"/>
        <v>377676786.64172691</v>
      </c>
    </row>
    <row r="45" spans="1:25">
      <c r="A45" s="1">
        <v>59</v>
      </c>
      <c r="B45" s="2">
        <v>796762.70372013445</v>
      </c>
      <c r="C45" s="19">
        <f>Supuestos!$AF$19</f>
        <v>0.31090000000000001</v>
      </c>
      <c r="D45" s="29">
        <f>Supuestos!$AF$32</f>
        <v>0.82030678698160431</v>
      </c>
      <c r="E45" s="2">
        <f t="shared" si="8"/>
        <v>247713.5245865898</v>
      </c>
      <c r="F45" s="38">
        <f t="shared" si="9"/>
        <v>203201.08544551412</v>
      </c>
      <c r="G45" s="39">
        <f>$F45*Supuestos!AK$19*Supuestos!$AQ$28</f>
        <v>106846.43789190991</v>
      </c>
      <c r="H45" s="39">
        <f>$F45*Supuestos!AK$19*Supuestos!AQ$29</f>
        <v>6747.4786421214649</v>
      </c>
      <c r="I45" s="40">
        <f>$F45*Supuestos!AL$19</f>
        <v>89607.168911482746</v>
      </c>
      <c r="J45" s="45">
        <f>G45*Supuestos!$AF$41</f>
        <v>1639318148.1508844</v>
      </c>
      <c r="K45" s="19">
        <f>Supuestos!$AH$52</f>
        <v>0.64166227529958919</v>
      </c>
      <c r="L45" s="38">
        <f t="shared" si="10"/>
        <v>130386.47083031484</v>
      </c>
      <c r="M45" s="39">
        <f t="shared" si="5"/>
        <v>63498.21129436334</v>
      </c>
      <c r="N45" s="39">
        <f>L45*Supuestos!$AO$24</f>
        <v>66888.259535951496</v>
      </c>
      <c r="O45" s="39">
        <f>M45*Supuestos!$AO$46*Supuestos!$AO$47</f>
        <v>138280054.73573506</v>
      </c>
      <c r="P45" s="39">
        <f>N45*Supuestos!$AO$46*Supuestos!$AO$47</f>
        <v>145662562.79144159</v>
      </c>
      <c r="Q45" s="39">
        <f>(O45*Supuestos!$AR$25)+(P45*Supuestos!$AQ$49)</f>
        <v>11351690.512505224</v>
      </c>
      <c r="R45" s="51">
        <f>Q45*Supuestos!$AI$46</f>
        <v>342810419.57553828</v>
      </c>
      <c r="S45" s="39">
        <v>1891</v>
      </c>
      <c r="T45" s="39">
        <f t="shared" si="6"/>
        <v>1860.1767</v>
      </c>
      <c r="U45" s="39">
        <f t="shared" si="11"/>
        <v>1525.9155719950436</v>
      </c>
      <c r="V45" s="39">
        <f>U45*Supuestos!$AH$52</f>
        <v>979.12245784141373</v>
      </c>
      <c r="W45" s="39">
        <f t="shared" si="12"/>
        <v>6</v>
      </c>
      <c r="X45" s="48">
        <f>(Supuestos!$AM$46/(Supuestos!$AL$50-Supuestos!$AL$49))*(1-POWER((1+Supuestos!$AL$49)/(1+Supuestos!$AL$50), '3) DIabetes + varias c.'!W45))</f>
        <v>348617.61803854234</v>
      </c>
      <c r="Y45" s="51">
        <f t="shared" si="7"/>
        <v>341339339.02071673</v>
      </c>
    </row>
    <row r="46" spans="1:25">
      <c r="A46" s="1">
        <v>60</v>
      </c>
      <c r="B46" s="2">
        <v>755145.57910665218</v>
      </c>
      <c r="C46" s="19">
        <f>Supuestos!$AF$20</f>
        <v>0.32730000000000004</v>
      </c>
      <c r="D46" s="29">
        <f>Supuestos!$AF$33</f>
        <v>0.67490226623361815</v>
      </c>
      <c r="E46" s="2">
        <f t="shared" si="8"/>
        <v>247159.14804160729</v>
      </c>
      <c r="F46" s="38">
        <f t="shared" si="9"/>
        <v>166808.26913365108</v>
      </c>
      <c r="G46" s="39">
        <f>$F46*Supuestos!AK$20*Supuestos!$AQ$28</f>
        <v>90745.930673352676</v>
      </c>
      <c r="H46" s="39">
        <f>$F46*Supuestos!AK$20*Supuestos!AQ$29</f>
        <v>5730.7126110962681</v>
      </c>
      <c r="I46" s="40">
        <f>$F46*Supuestos!AL$20</f>
        <v>70331.625849202101</v>
      </c>
      <c r="J46" s="45">
        <f>G46*Supuestos!$AF$41</f>
        <v>1392292096.5709875</v>
      </c>
      <c r="K46" s="19">
        <f>Supuestos!$AH$53</f>
        <v>0.34034968147606587</v>
      </c>
      <c r="L46" s="38">
        <f t="shared" si="10"/>
        <v>56773.141267212013</v>
      </c>
      <c r="M46" s="39">
        <f t="shared" si="5"/>
        <v>27648.519797132256</v>
      </c>
      <c r="N46" s="39">
        <f>L46*Supuestos!$AO$24</f>
        <v>29124.621470079757</v>
      </c>
      <c r="O46" s="39">
        <f>M46*Supuestos!$AO$46*Supuestos!$AO$47</f>
        <v>60210181.562214911</v>
      </c>
      <c r="P46" s="39">
        <f>N46*Supuestos!$AO$46*Supuestos!$AO$47</f>
        <v>63424688.175392695</v>
      </c>
      <c r="Q46" s="39">
        <f>(O46*Supuestos!$AR$25)+(P46*Supuestos!$AQ$49)</f>
        <v>4942776.0793283917</v>
      </c>
      <c r="R46" s="51">
        <f>Q46*Supuestos!$AI$46</f>
        <v>149267207.36051431</v>
      </c>
      <c r="S46" s="39">
        <v>1924</v>
      </c>
      <c r="T46" s="39">
        <f t="shared" si="6"/>
        <v>1892.6387999999999</v>
      </c>
      <c r="U46" s="39">
        <f t="shared" si="11"/>
        <v>1277.3462152816755</v>
      </c>
      <c r="V46" s="39">
        <f>U46*Supuestos!$AH$53</f>
        <v>434.74437750577653</v>
      </c>
      <c r="W46" s="39">
        <f t="shared" si="12"/>
        <v>5</v>
      </c>
      <c r="X46" s="48">
        <f>(Supuestos!$AM$46/(Supuestos!$AL$50-Supuestos!$AL$49))*(1-POWER((1+Supuestos!$AL$49)/(1+Supuestos!$AL$50), '3) DIabetes + varias c.'!W46))</f>
        <v>291909.05122338276</v>
      </c>
      <c r="Y46" s="51">
        <f t="shared" si="7"/>
        <v>126905818.76241137</v>
      </c>
    </row>
    <row r="47" spans="1:25">
      <c r="A47" s="1">
        <v>61</v>
      </c>
      <c r="B47" s="2">
        <v>714447.37437917572</v>
      </c>
      <c r="C47" s="19">
        <f>Supuestos!$AF$20</f>
        <v>0.32730000000000004</v>
      </c>
      <c r="D47" s="29">
        <f>Supuestos!$AF$33</f>
        <v>0.67490226623361815</v>
      </c>
      <c r="E47" s="2">
        <f t="shared" si="8"/>
        <v>233838.62563430425</v>
      </c>
      <c r="F47" s="38">
        <f t="shared" si="9"/>
        <v>157818.21837354658</v>
      </c>
      <c r="G47" s="39">
        <f>$F47*Supuestos!AK$20*Supuestos!$AQ$28</f>
        <v>85855.222753035399</v>
      </c>
      <c r="H47" s="39">
        <f>$F47*Supuestos!AK$20*Supuestos!AQ$29</f>
        <v>5421.8586344145269</v>
      </c>
      <c r="I47" s="40">
        <f>$F47*Supuestos!AL$20</f>
        <v>66541.136986096637</v>
      </c>
      <c r="J47" s="45">
        <f>G47*Supuestos!$AF$41</f>
        <v>1317255189.3116915</v>
      </c>
      <c r="K47" s="19">
        <f>Supuestos!$AH$53</f>
        <v>0.34034968147606587</v>
      </c>
      <c r="L47" s="38">
        <f t="shared" si="10"/>
        <v>53713.380354556786</v>
      </c>
      <c r="M47" s="39">
        <f t="shared" si="5"/>
        <v>26158.416232669158</v>
      </c>
      <c r="N47" s="39">
        <f>L47*Supuestos!$AO$24</f>
        <v>27554.964121887628</v>
      </c>
      <c r="O47" s="39">
        <f>M47*Supuestos!$AO$46*Supuestos!$AO$47</f>
        <v>56965183.029883638</v>
      </c>
      <c r="P47" s="39">
        <f>N47*Supuestos!$AO$46*Supuestos!$AO$47</f>
        <v>60006445.368234694</v>
      </c>
      <c r="Q47" s="39">
        <f>(O47*Supuestos!$AR$25)+(P47*Supuestos!$AQ$49)</f>
        <v>4676387.5598636325</v>
      </c>
      <c r="R47" s="51">
        <f>Q47*Supuestos!$AI$46</f>
        <v>141222523.6169591</v>
      </c>
      <c r="S47" s="39">
        <v>2038</v>
      </c>
      <c r="T47" s="39">
        <f t="shared" si="6"/>
        <v>2004.7806</v>
      </c>
      <c r="U47" s="39">
        <f t="shared" si="11"/>
        <v>1353.0309702411928</v>
      </c>
      <c r="V47" s="39">
        <f>U47*Supuestos!$AH$53</f>
        <v>460.50365974884232</v>
      </c>
      <c r="W47" s="39">
        <f t="shared" si="12"/>
        <v>4</v>
      </c>
      <c r="X47" s="48">
        <f>(Supuestos!$AM$46/(Supuestos!$AL$50-Supuestos!$AL$49))*(1-POWER((1+Supuestos!$AL$49)/(1+Supuestos!$AL$50), '3) DIabetes + varias c.'!W47))</f>
        <v>234649.91579836732</v>
      </c>
      <c r="Y47" s="51">
        <f t="shared" si="7"/>
        <v>108057144.98490584</v>
      </c>
    </row>
    <row r="48" spans="1:25">
      <c r="A48" s="1">
        <v>62</v>
      </c>
      <c r="B48" s="2">
        <v>675503.15386199416</v>
      </c>
      <c r="C48" s="19">
        <f>Supuestos!$AF$20</f>
        <v>0.32730000000000004</v>
      </c>
      <c r="D48" s="29">
        <f>Supuestos!$AF$33</f>
        <v>0.67490226623361815</v>
      </c>
      <c r="E48" s="2">
        <f t="shared" si="8"/>
        <v>221092.1822590307</v>
      </c>
      <c r="F48" s="38">
        <f t="shared" si="9"/>
        <v>149215.61485315597</v>
      </c>
      <c r="G48" s="39">
        <f>$F48*Supuestos!AK$20*Supuestos!$AQ$28</f>
        <v>81175.291316025949</v>
      </c>
      <c r="H48" s="39">
        <f>$F48*Supuestos!AK$20*Supuestos!AQ$29</f>
        <v>5126.3154413905404</v>
      </c>
      <c r="I48" s="40">
        <f>$F48*Supuestos!AL$20</f>
        <v>62914.00809573946</v>
      </c>
      <c r="J48" s="45">
        <f>G48*Supuestos!$AF$41</f>
        <v>1245452172.869041</v>
      </c>
      <c r="K48" s="19">
        <f>Supuestos!$AH$53</f>
        <v>0.34034968147606587</v>
      </c>
      <c r="L48" s="38">
        <f t="shared" si="10"/>
        <v>50785.486986526957</v>
      </c>
      <c r="M48" s="39">
        <f t="shared" si="5"/>
        <v>24732.532162438634</v>
      </c>
      <c r="N48" s="39">
        <f>L48*Supuestos!$AO$24</f>
        <v>26052.954824088323</v>
      </c>
      <c r="O48" s="39">
        <f>M48*Supuestos!$AO$46*Supuestos!$AO$47</f>
        <v>53860035.290142618</v>
      </c>
      <c r="P48" s="39">
        <f>N48*Supuestos!$AO$46*Supuestos!$AO$47</f>
        <v>56735519.720417142</v>
      </c>
      <c r="Q48" s="39">
        <f>(O48*Supuestos!$AR$25)+(P48*Supuestos!$AQ$49)</f>
        <v>4421479.675971712</v>
      </c>
      <c r="R48" s="51">
        <f>Q48*Supuestos!$AI$46</f>
        <v>133524544.31300989</v>
      </c>
      <c r="S48" s="39">
        <v>2239</v>
      </c>
      <c r="T48" s="39">
        <f t="shared" si="6"/>
        <v>2202.5043000000001</v>
      </c>
      <c r="U48" s="39">
        <f t="shared" si="11"/>
        <v>1486.4751434592888</v>
      </c>
      <c r="V48" s="39">
        <f>U48*Supuestos!$AH$53</f>
        <v>505.92134159845824</v>
      </c>
      <c r="W48" s="39">
        <f t="shared" si="12"/>
        <v>3</v>
      </c>
      <c r="X48" s="48">
        <f>(Supuestos!$AM$46/(Supuestos!$AL$50-Supuestos!$AL$49))*(1-POWER((1+Supuestos!$AL$49)/(1+Supuestos!$AL$50), '3) DIabetes + varias c.'!W48))</f>
        <v>176834.86643718614</v>
      </c>
      <c r="Y48" s="51">
        <f t="shared" si="7"/>
        <v>89464532.86928539</v>
      </c>
    </row>
    <row r="49" spans="1:25">
      <c r="A49" s="1">
        <v>63</v>
      </c>
      <c r="B49" s="2">
        <v>639089.80945090973</v>
      </c>
      <c r="C49" s="19">
        <f>Supuestos!$AF$20</f>
        <v>0.32730000000000004</v>
      </c>
      <c r="D49" s="29">
        <f>Supuestos!$AF$33</f>
        <v>0.67490226623361815</v>
      </c>
      <c r="E49" s="2">
        <f t="shared" si="8"/>
        <v>209174.09463328277</v>
      </c>
      <c r="F49" s="38">
        <f t="shared" si="9"/>
        <v>141172.07050536785</v>
      </c>
      <c r="G49" s="39">
        <f>$F49*Supuestos!AK$20*Supuestos!$AQ$28</f>
        <v>76799.495550364067</v>
      </c>
      <c r="H49" s="39">
        <f>$F49*Supuestos!AK$20*Supuestos!AQ$29</f>
        <v>4849.9787749219931</v>
      </c>
      <c r="I49" s="40">
        <f>$F49*Supuestos!AL$20</f>
        <v>59522.596180081775</v>
      </c>
      <c r="J49" s="45">
        <f>G49*Supuestos!$AF$41</f>
        <v>1178315433.8931649</v>
      </c>
      <c r="K49" s="19">
        <f>Supuestos!$AH$53</f>
        <v>0.34034968147606587</v>
      </c>
      <c r="L49" s="38">
        <f t="shared" si="10"/>
        <v>48047.869229818665</v>
      </c>
      <c r="M49" s="39">
        <f t="shared" si="5"/>
        <v>23399.312314921695</v>
      </c>
      <c r="N49" s="39">
        <f>L49*Supuestos!$AO$24</f>
        <v>24648.55691489697</v>
      </c>
      <c r="O49" s="39">
        <f>M49*Supuestos!$AO$46*Supuestos!$AO$47</f>
        <v>50956682.428204976</v>
      </c>
      <c r="P49" s="39">
        <f>N49*Supuestos!$AO$46*Supuestos!$AO$47</f>
        <v>53677162.393571131</v>
      </c>
      <c r="Q49" s="39">
        <f>(O49*Supuestos!$AR$25)+(P49*Supuestos!$AQ$49)</f>
        <v>4183137.5434038746</v>
      </c>
      <c r="R49" s="51">
        <f>Q49*Supuestos!$AI$46</f>
        <v>126326835.18077977</v>
      </c>
      <c r="S49" s="39">
        <v>2103</v>
      </c>
      <c r="T49" s="39">
        <f t="shared" si="6"/>
        <v>2068.7211000000002</v>
      </c>
      <c r="U49" s="39">
        <f t="shared" si="11"/>
        <v>1396.1845585953035</v>
      </c>
      <c r="V49" s="39">
        <f>U49*Supuestos!$AH$53</f>
        <v>475.19096979971317</v>
      </c>
      <c r="W49" s="39">
        <f t="shared" si="12"/>
        <v>2</v>
      </c>
      <c r="X49" s="48">
        <f>(Supuestos!$AM$46/(Supuestos!$AL$50-Supuestos!$AL$49))*(1-POWER((1+Supuestos!$AL$49)/(1+Supuestos!$AL$50), '3) DIabetes + varias c.'!W49))</f>
        <v>118458.5059171593</v>
      </c>
      <c r="Y49" s="51">
        <f t="shared" si="7"/>
        <v>56290412.307799987</v>
      </c>
    </row>
    <row r="50" spans="1:25">
      <c r="A50" s="1">
        <v>64</v>
      </c>
      <c r="B50" s="2">
        <v>605185.89132871665</v>
      </c>
      <c r="C50" s="19">
        <f>Supuestos!$AF$20</f>
        <v>0.32730000000000004</v>
      </c>
      <c r="D50" s="29">
        <f>Supuestos!$AF$33</f>
        <v>0.67490226623361815</v>
      </c>
      <c r="E50" s="2">
        <f t="shared" si="8"/>
        <v>198077.34223188899</v>
      </c>
      <c r="F50" s="38">
        <f t="shared" si="9"/>
        <v>133682.84716183384</v>
      </c>
      <c r="G50" s="39">
        <f>$F50*Supuestos!AK$20*Supuestos!$AQ$28</f>
        <v>72725.257829061025</v>
      </c>
      <c r="H50" s="39">
        <f>$F50*Supuestos!AK$20*Supuestos!AQ$29</f>
        <v>4592.6858548226928</v>
      </c>
      <c r="I50" s="40">
        <f>$F50*Supuestos!AL$20</f>
        <v>56364.903477950109</v>
      </c>
      <c r="J50" s="45">
        <f>G50*Supuestos!$AF$41</f>
        <v>1115805424.4984698</v>
      </c>
      <c r="K50" s="19">
        <f>Supuestos!$AH$53</f>
        <v>0.34034968147606587</v>
      </c>
      <c r="L50" s="38">
        <f t="shared" si="10"/>
        <v>45498.914450343742</v>
      </c>
      <c r="M50" s="39">
        <f t="shared" si="5"/>
        <v>22157.971337317405</v>
      </c>
      <c r="N50" s="39">
        <f>L50*Supuestos!$AO$24</f>
        <v>23340.943113026337</v>
      </c>
      <c r="O50" s="39">
        <f>M50*Supuestos!$AO$46*Supuestos!$AO$47</f>
        <v>48253414.181276113</v>
      </c>
      <c r="P50" s="39">
        <f>N50*Supuestos!$AO$46*Supuestos!$AO$47</f>
        <v>50829571.817237459</v>
      </c>
      <c r="Q50" s="39">
        <f>(O50*Supuestos!$AR$25)+(P50*Supuestos!$AQ$49)</f>
        <v>3961220.7632141085</v>
      </c>
      <c r="R50" s="51">
        <f>Q50*Supuestos!$AI$46</f>
        <v>119625156.30362043</v>
      </c>
      <c r="S50" s="39">
        <v>2254</v>
      </c>
      <c r="T50" s="39">
        <f t="shared" si="6"/>
        <v>2217.2598000000003</v>
      </c>
      <c r="U50" s="39">
        <f t="shared" si="11"/>
        <v>1496.4336638486991</v>
      </c>
      <c r="V50" s="39">
        <f>U50*Supuestos!$AH$53</f>
        <v>509.31072084096695</v>
      </c>
      <c r="W50" s="39">
        <f t="shared" si="12"/>
        <v>1</v>
      </c>
      <c r="X50" s="48">
        <f>(Supuestos!$AM$46/(Supuestos!$AL$50-Supuestos!$AL$49))*(1-POWER((1+Supuestos!$AL$49)/(1+Supuestos!$AL$50), '3) DIabetes + varias c.'!W50))</f>
        <v>59515.384615384392</v>
      </c>
      <c r="Y50" s="51">
        <f t="shared" si="7"/>
        <v>30311823.439588819</v>
      </c>
    </row>
    <row r="51" spans="1:25">
      <c r="A51" s="1">
        <v>65</v>
      </c>
      <c r="B51" s="2">
        <v>573366.16405805852</v>
      </c>
      <c r="C51" s="19">
        <f>Supuestos!$AF$20</f>
        <v>0.32730000000000004</v>
      </c>
      <c r="D51" s="29">
        <f>Supuestos!$AF$33</f>
        <v>0.67490226623361815</v>
      </c>
      <c r="E51" s="2">
        <f t="shared" si="8"/>
        <v>187662.74549620258</v>
      </c>
      <c r="F51" s="38">
        <f t="shared" si="9"/>
        <v>126654.01222300983</v>
      </c>
      <c r="G51" s="39">
        <f>$F51*Supuestos!AK$20*Supuestos!$AQ$28</f>
        <v>68901.477560938292</v>
      </c>
      <c r="H51" s="39">
        <f>$F51*Supuestos!AK$20*Supuestos!AQ$29</f>
        <v>4351.2096184560232</v>
      </c>
      <c r="I51" s="40">
        <f>$F51*Supuestos!AL$20</f>
        <v>53401.325043615514</v>
      </c>
      <c r="J51" s="45">
        <f>G51*Supuestos!$AF$41</f>
        <v>1057138121.1072589</v>
      </c>
      <c r="K51" s="19">
        <v>0</v>
      </c>
      <c r="L51" s="38">
        <f t="shared" si="10"/>
        <v>0</v>
      </c>
      <c r="M51" s="39">
        <f t="shared" si="5"/>
        <v>0</v>
      </c>
      <c r="N51" s="39">
        <f>L51*Supuestos!$AO$24</f>
        <v>0</v>
      </c>
      <c r="O51" s="39">
        <f>M51*Supuestos!$AO$46*Supuestos!$AO$47</f>
        <v>0</v>
      </c>
      <c r="P51" s="39">
        <f>N51*Supuestos!$AO$46*Supuestos!$AO$47</f>
        <v>0</v>
      </c>
      <c r="Q51" s="39">
        <f>(O51*Supuestos!$AR$25)+(P51*Supuestos!$AQ$49)</f>
        <v>0</v>
      </c>
      <c r="R51" s="51">
        <f>Q51*Supuestos!$AI$46</f>
        <v>0</v>
      </c>
      <c r="S51" s="39">
        <v>2341</v>
      </c>
      <c r="T51" s="39">
        <f t="shared" si="6"/>
        <v>2302.8416999999999</v>
      </c>
      <c r="U51" s="39">
        <f t="shared" si="11"/>
        <v>1554.1930821072779</v>
      </c>
      <c r="V51" s="39">
        <f>U51*Supuestos!$AH$53</f>
        <v>528.96912044751707</v>
      </c>
      <c r="W51" s="39">
        <f t="shared" si="12"/>
        <v>0</v>
      </c>
      <c r="X51" s="48">
        <f>(Supuestos!$AM$46/(Supuestos!$AL$50-Supuestos!$AL$49))*(1-POWER((1+Supuestos!$AL$49)/(1+Supuestos!$AL$50), '3) DIabetes + varias c.'!W51))</f>
        <v>0</v>
      </c>
      <c r="Y51" s="51">
        <f t="shared" si="7"/>
        <v>0</v>
      </c>
    </row>
    <row r="52" spans="1:25">
      <c r="A52" s="1">
        <v>66</v>
      </c>
      <c r="B52" s="2">
        <v>542992.59611137398</v>
      </c>
      <c r="C52" s="19">
        <f>Supuestos!$AF$20</f>
        <v>0.32730000000000004</v>
      </c>
      <c r="D52" s="29">
        <f>Supuestos!$AF$33</f>
        <v>0.67490226623361815</v>
      </c>
      <c r="E52" s="2">
        <f t="shared" si="8"/>
        <v>177721.47670725273</v>
      </c>
      <c r="F52" s="38">
        <f t="shared" si="9"/>
        <v>119944.62738811005</v>
      </c>
      <c r="G52" s="39">
        <f>$F52*Supuestos!AK$20*Supuestos!$AQ$28</f>
        <v>65251.482424301299</v>
      </c>
      <c r="H52" s="39">
        <f>$F52*Supuestos!AK$20*Supuestos!AQ$29</f>
        <v>4120.70811822613</v>
      </c>
      <c r="I52" s="40">
        <f>$F52*Supuestos!AL$20</f>
        <v>50572.436845582604</v>
      </c>
      <c r="J52" s="45">
        <f>G52*Supuestos!$AF$41</f>
        <v>1001137159.4822711</v>
      </c>
      <c r="K52" s="19">
        <v>0</v>
      </c>
      <c r="L52" s="38">
        <f t="shared" si="10"/>
        <v>0</v>
      </c>
      <c r="M52" s="39">
        <f t="shared" si="5"/>
        <v>0</v>
      </c>
      <c r="N52" s="39">
        <f>L52*Supuestos!$AO$24</f>
        <v>0</v>
      </c>
      <c r="O52" s="39">
        <f>M52*Supuestos!$AO$46*Supuestos!$AO$47</f>
        <v>0</v>
      </c>
      <c r="P52" s="39">
        <f>N52*Supuestos!$AO$46*Supuestos!$AO$47</f>
        <v>0</v>
      </c>
      <c r="Q52" s="39">
        <f>(O52*Supuestos!$AR$25)+(P52*Supuestos!$AQ$49)</f>
        <v>0</v>
      </c>
      <c r="R52" s="51">
        <f>Q52*Supuestos!$AI$46</f>
        <v>0</v>
      </c>
      <c r="S52" s="39">
        <v>2304</v>
      </c>
      <c r="T52" s="39">
        <f t="shared" si="6"/>
        <v>2266.4448000000002</v>
      </c>
      <c r="U52" s="39">
        <f t="shared" si="11"/>
        <v>1529.6287318133996</v>
      </c>
      <c r="V52" s="39">
        <f>U52*Supuestos!$AH$53</f>
        <v>520.60865164932909</v>
      </c>
      <c r="W52" s="39">
        <f t="shared" si="12"/>
        <v>0</v>
      </c>
      <c r="X52" s="48">
        <f>(Supuestos!$AM$46/(Supuestos!$AL$50-Supuestos!$AL$49))*(1-POWER((1+Supuestos!$AL$49)/(1+Supuestos!$AL$50), '3) DIabetes + varias c.'!W52))</f>
        <v>0</v>
      </c>
      <c r="Y52" s="51">
        <f t="shared" si="7"/>
        <v>0</v>
      </c>
    </row>
    <row r="53" spans="1:25">
      <c r="A53" s="1">
        <v>67</v>
      </c>
      <c r="B53" s="2">
        <v>513922.41787933692</v>
      </c>
      <c r="C53" s="19">
        <f>Supuestos!$AF$20</f>
        <v>0.32730000000000004</v>
      </c>
      <c r="D53" s="29">
        <f>Supuestos!$AF$33</f>
        <v>0.67490226623361815</v>
      </c>
      <c r="E53" s="2">
        <f t="shared" si="8"/>
        <v>168206.80737190699</v>
      </c>
      <c r="F53" s="38">
        <f t="shared" si="9"/>
        <v>113523.1554912217</v>
      </c>
      <c r="G53" s="39">
        <f>$F53*Supuestos!AK$20*Supuestos!$AQ$28</f>
        <v>61758.115778856278</v>
      </c>
      <c r="H53" s="39">
        <f>$F53*Supuestos!AK$20*Supuestos!AQ$29</f>
        <v>3900.0978920519492</v>
      </c>
      <c r="I53" s="40">
        <f>$F53*Supuestos!AL$20</f>
        <v>47864.941820313456</v>
      </c>
      <c r="J53" s="45">
        <f>G53*Supuestos!$AF$41</f>
        <v>947539309.58655071</v>
      </c>
      <c r="K53" s="19">
        <v>0</v>
      </c>
      <c r="L53" s="38">
        <f t="shared" si="10"/>
        <v>0</v>
      </c>
      <c r="M53" s="39">
        <f t="shared" si="5"/>
        <v>0</v>
      </c>
      <c r="N53" s="39">
        <f>L53*Supuestos!$AO$24</f>
        <v>0</v>
      </c>
      <c r="O53" s="39">
        <f>M53*Supuestos!$AO$46*Supuestos!$AO$47</f>
        <v>0</v>
      </c>
      <c r="P53" s="39">
        <f>N53*Supuestos!$AO$46*Supuestos!$AO$47</f>
        <v>0</v>
      </c>
      <c r="Q53" s="39">
        <f>(O53*Supuestos!$AR$25)+(P53*Supuestos!$AQ$49)</f>
        <v>0</v>
      </c>
      <c r="R53" s="51">
        <f>Q53*Supuestos!$AI$46</f>
        <v>0</v>
      </c>
      <c r="S53" s="39">
        <v>2300</v>
      </c>
      <c r="T53" s="39">
        <f t="shared" si="6"/>
        <v>2262.5100000000002</v>
      </c>
      <c r="U53" s="39">
        <f t="shared" si="11"/>
        <v>1526.9731263762235</v>
      </c>
      <c r="V53" s="39">
        <f>U53*Supuestos!$AH$53</f>
        <v>519.7048171846601</v>
      </c>
      <c r="W53" s="39">
        <f t="shared" si="12"/>
        <v>0</v>
      </c>
      <c r="X53" s="48">
        <f>(Supuestos!$AM$46/(Supuestos!$AL$50-Supuestos!$AL$49))*(1-POWER((1+Supuestos!$AL$49)/(1+Supuestos!$AL$50), '3) DIabetes + varias c.'!W53))</f>
        <v>0</v>
      </c>
      <c r="Y53" s="51">
        <f t="shared" si="7"/>
        <v>0</v>
      </c>
    </row>
    <row r="54" spans="1:25">
      <c r="A54" s="1">
        <v>68</v>
      </c>
      <c r="B54" s="2">
        <v>486482.7357708069</v>
      </c>
      <c r="C54" s="19">
        <f>Supuestos!$AF$20</f>
        <v>0.32730000000000004</v>
      </c>
      <c r="D54" s="29">
        <f>Supuestos!$AF$33</f>
        <v>0.67490226623361815</v>
      </c>
      <c r="E54" s="2">
        <f t="shared" si="8"/>
        <v>159225.79941778511</v>
      </c>
      <c r="F54" s="38">
        <f t="shared" si="9"/>
        <v>107461.85286992269</v>
      </c>
      <c r="G54" s="39">
        <f>$F54*Supuestos!AK$20*Supuestos!$AQ$28</f>
        <v>58460.686039195672</v>
      </c>
      <c r="H54" s="39">
        <f>$F54*Supuestos!AK$20*Supuestos!AQ$29</f>
        <v>3691.8613127027679</v>
      </c>
      <c r="I54" s="40">
        <f>$F54*Supuestos!AL$20</f>
        <v>45309.30551802423</v>
      </c>
      <c r="J54" s="45">
        <f>G54*Supuestos!$AF$41</f>
        <v>896947670.5845418</v>
      </c>
      <c r="K54" s="19">
        <v>0</v>
      </c>
      <c r="L54" s="38">
        <f t="shared" si="10"/>
        <v>0</v>
      </c>
      <c r="M54" s="39">
        <f t="shared" si="5"/>
        <v>0</v>
      </c>
      <c r="N54" s="39">
        <f>L54*Supuestos!$AO$24</f>
        <v>0</v>
      </c>
      <c r="O54" s="39">
        <f>M54*Supuestos!$AO$46*Supuestos!$AO$47</f>
        <v>0</v>
      </c>
      <c r="P54" s="39">
        <f>N54*Supuestos!$AO$46*Supuestos!$AO$47</f>
        <v>0</v>
      </c>
      <c r="Q54" s="39">
        <f>(O54*Supuestos!$AR$25)+(P54*Supuestos!$AQ$49)</f>
        <v>0</v>
      </c>
      <c r="R54" s="51">
        <f>Q54*Supuestos!$AI$46</f>
        <v>0</v>
      </c>
      <c r="S54" s="39">
        <v>2340</v>
      </c>
      <c r="T54" s="39">
        <f t="shared" si="6"/>
        <v>2301.8580000000002</v>
      </c>
      <c r="U54" s="39">
        <f t="shared" si="11"/>
        <v>1553.5291807479839</v>
      </c>
      <c r="V54" s="39">
        <f>U54*Supuestos!$AH$53</f>
        <v>528.74316183134988</v>
      </c>
      <c r="W54" s="39">
        <f t="shared" si="12"/>
        <v>0</v>
      </c>
      <c r="X54" s="48">
        <f>(Supuestos!$AM$46/(Supuestos!$AL$50-Supuestos!$AL$49))*(1-POWER((1+Supuestos!$AL$49)/(1+Supuestos!$AL$50), '3) DIabetes + varias c.'!W54))</f>
        <v>0</v>
      </c>
      <c r="Y54" s="51">
        <f t="shared" si="7"/>
        <v>0</v>
      </c>
    </row>
    <row r="55" spans="1:25">
      <c r="A55" s="1">
        <v>69</v>
      </c>
      <c r="B55" s="2">
        <v>459990.44175594789</v>
      </c>
      <c r="C55" s="19">
        <f>Supuestos!$AF$20</f>
        <v>0.32730000000000004</v>
      </c>
      <c r="D55" s="29">
        <f>Supuestos!$AF$33</f>
        <v>0.67490226623361815</v>
      </c>
      <c r="E55" s="2">
        <f t="shared" si="8"/>
        <v>150554.87158672177</v>
      </c>
      <c r="F55" s="38">
        <f t="shared" si="9"/>
        <v>101609.82402638989</v>
      </c>
      <c r="G55" s="39">
        <f>$F55*Supuestos!AK$20*Supuestos!$AQ$28</f>
        <v>55277.104035187243</v>
      </c>
      <c r="H55" s="39">
        <f>$F55*Supuestos!AK$20*Supuestos!AQ$29</f>
        <v>3490.8143522114851</v>
      </c>
      <c r="I55" s="40">
        <f>$F55*Supuestos!AL$20</f>
        <v>42841.905638991157</v>
      </c>
      <c r="J55" s="45">
        <f>G55*Supuestos!$AF$41</f>
        <v>848102768.88948262</v>
      </c>
      <c r="K55" s="19">
        <v>0</v>
      </c>
      <c r="L55" s="38">
        <f t="shared" si="10"/>
        <v>0</v>
      </c>
      <c r="M55" s="39">
        <f t="shared" si="5"/>
        <v>0</v>
      </c>
      <c r="N55" s="39">
        <f>L55*Supuestos!$AO$24</f>
        <v>0</v>
      </c>
      <c r="O55" s="39">
        <f>M55*Supuestos!$AO$46*Supuestos!$AO$47</f>
        <v>0</v>
      </c>
      <c r="P55" s="39">
        <f>N55*Supuestos!$AO$46*Supuestos!$AO$47</f>
        <v>0</v>
      </c>
      <c r="Q55" s="39">
        <f>(O55*Supuestos!$AR$25)+(P55*Supuestos!$AQ$49)</f>
        <v>0</v>
      </c>
      <c r="R55" s="51">
        <f>Q55*Supuestos!$AI$46</f>
        <v>0</v>
      </c>
      <c r="S55" s="39">
        <v>2273</v>
      </c>
      <c r="T55" s="39">
        <f t="shared" si="6"/>
        <v>2235.9501</v>
      </c>
      <c r="U55" s="39">
        <f t="shared" si="11"/>
        <v>1509.0477896752852</v>
      </c>
      <c r="V55" s="39">
        <f>U55*Supuestos!$AH$53</f>
        <v>513.60393454814459</v>
      </c>
      <c r="W55" s="39">
        <f t="shared" si="12"/>
        <v>0</v>
      </c>
      <c r="X55" s="48">
        <f>(Supuestos!$AM$46/(Supuestos!$AL$50-Supuestos!$AL$49))*(1-POWER((1+Supuestos!$AL$49)/(1+Supuestos!$AL$50), '3) DIabetes + varias c.'!W55))</f>
        <v>0</v>
      </c>
      <c r="Y55" s="51">
        <f t="shared" si="7"/>
        <v>0</v>
      </c>
    </row>
    <row r="56" spans="1:25">
      <c r="A56" s="1">
        <v>70</v>
      </c>
      <c r="B56" s="2">
        <v>433546.04659201961</v>
      </c>
      <c r="C56" s="19">
        <f>Supuestos!$AF$21</f>
        <v>0.2611</v>
      </c>
      <c r="D56" s="29">
        <f>Supuestos!$AF$34</f>
        <v>0.71537404741363742</v>
      </c>
      <c r="E56" s="2">
        <f t="shared" si="8"/>
        <v>113198.87276517632</v>
      </c>
      <c r="F56" s="38">
        <f t="shared" si="9"/>
        <v>80979.535772685558</v>
      </c>
      <c r="G56" s="39">
        <f>$F56*Supuestos!AK$21*Supuestos!$AQ$28</f>
        <v>48047.078387517009</v>
      </c>
      <c r="H56" s="39">
        <f>$F56*Supuestos!AK$21*Supuestos!AQ$29</f>
        <v>3034.2297004236771</v>
      </c>
      <c r="I56" s="40">
        <f>$F56*Supuestos!AL$21</f>
        <v>29898.227684744881</v>
      </c>
      <c r="J56" s="45">
        <f>G56*Supuestos!$AF$41</f>
        <v>737174295.37488186</v>
      </c>
      <c r="K56" s="19">
        <v>0</v>
      </c>
      <c r="L56" s="38">
        <f t="shared" si="10"/>
        <v>0</v>
      </c>
      <c r="M56" s="39">
        <f t="shared" si="5"/>
        <v>0</v>
      </c>
      <c r="N56" s="39">
        <f>L56*Supuestos!$AO$24</f>
        <v>0</v>
      </c>
      <c r="O56" s="39">
        <f>M56*Supuestos!$AO$46*Supuestos!$AO$47</f>
        <v>0</v>
      </c>
      <c r="P56" s="39">
        <f>N56*Supuestos!$AO$46*Supuestos!$AO$47</f>
        <v>0</v>
      </c>
      <c r="Q56" s="39">
        <f>(O56*Supuestos!$AR$25)+(P56*Supuestos!$AQ$49)</f>
        <v>0</v>
      </c>
      <c r="R56" s="51">
        <f>Q56*Supuestos!$AI$46</f>
        <v>0</v>
      </c>
      <c r="S56" s="39">
        <v>2133</v>
      </c>
      <c r="T56" s="39">
        <f t="shared" si="6"/>
        <v>2098.2321000000002</v>
      </c>
      <c r="U56" s="39">
        <f t="shared" si="11"/>
        <v>1501.0207897902162</v>
      </c>
      <c r="V56" s="39">
        <f>U56*Supuestos!$AH$53</f>
        <v>510.87194769405289</v>
      </c>
      <c r="W56" s="39">
        <f t="shared" si="12"/>
        <v>0</v>
      </c>
      <c r="X56" s="48">
        <f>(Supuestos!$AM$46/(Supuestos!$AL$50-Supuestos!$AL$49))*(1-POWER((1+Supuestos!$AL$49)/(1+Supuestos!$AL$50), '3) DIabetes + varias c.'!W56))</f>
        <v>0</v>
      </c>
      <c r="Y56" s="51">
        <f t="shared" si="7"/>
        <v>0</v>
      </c>
    </row>
    <row r="57" spans="1:25">
      <c r="A57" s="1">
        <v>71</v>
      </c>
      <c r="B57" s="2">
        <v>407360.00335223344</v>
      </c>
      <c r="C57" s="19">
        <f>Supuestos!$AF$21</f>
        <v>0.2611</v>
      </c>
      <c r="D57" s="29">
        <f>Supuestos!$AF$34</f>
        <v>0.71537404741363742</v>
      </c>
      <c r="E57" s="2">
        <f t="shared" si="8"/>
        <v>106361.69687526816</v>
      </c>
      <c r="F57" s="38">
        <f t="shared" si="9"/>
        <v>76088.397583443017</v>
      </c>
      <c r="G57" s="39">
        <f>$F57*Supuestos!AK$21*Supuestos!$AQ$28</f>
        <v>45145.050143709981</v>
      </c>
      <c r="H57" s="39">
        <f>$F57*Supuestos!AK$21*Supuestos!AQ$29</f>
        <v>2850.9631921500886</v>
      </c>
      <c r="I57" s="40">
        <f>$F57*Supuestos!AL$21</f>
        <v>28092.384247582944</v>
      </c>
      <c r="J57" s="45">
        <f>G57*Supuestos!$AF$41</f>
        <v>692649202.53714001</v>
      </c>
      <c r="K57" s="19">
        <v>0</v>
      </c>
      <c r="L57" s="38">
        <f t="shared" si="10"/>
        <v>0</v>
      </c>
      <c r="M57" s="39">
        <f t="shared" si="5"/>
        <v>0</v>
      </c>
      <c r="N57" s="39">
        <f>L57*Supuestos!$AO$24</f>
        <v>0</v>
      </c>
      <c r="O57" s="39">
        <f>M57*Supuestos!$AO$46*Supuestos!$AO$47</f>
        <v>0</v>
      </c>
      <c r="P57" s="39">
        <f>N57*Supuestos!$AO$46*Supuestos!$AO$47</f>
        <v>0</v>
      </c>
      <c r="Q57" s="39">
        <f>(O57*Supuestos!$AR$25)+(P57*Supuestos!$AQ$49)</f>
        <v>0</v>
      </c>
      <c r="R57" s="51">
        <f>Q57*Supuestos!$AI$46</f>
        <v>0</v>
      </c>
      <c r="S57" s="39">
        <v>2363</v>
      </c>
      <c r="T57" s="39">
        <f t="shared" si="6"/>
        <v>2324.4830999999999</v>
      </c>
      <c r="U57" s="39">
        <f t="shared" si="11"/>
        <v>1662.8748833915988</v>
      </c>
      <c r="V57" s="39">
        <f>U57*Supuestos!$AH$53</f>
        <v>565.9589368968808</v>
      </c>
      <c r="W57" s="39">
        <f t="shared" si="12"/>
        <v>0</v>
      </c>
      <c r="X57" s="48">
        <f>(Supuestos!$AM$46/(Supuestos!$AL$50-Supuestos!$AL$49))*(1-POWER((1+Supuestos!$AL$49)/(1+Supuestos!$AL$50), '3) DIabetes + varias c.'!W57))</f>
        <v>0</v>
      </c>
      <c r="Y57" s="51">
        <f t="shared" si="7"/>
        <v>0</v>
      </c>
    </row>
    <row r="58" spans="1:25">
      <c r="A58" s="1">
        <v>72</v>
      </c>
      <c r="B58" s="2">
        <v>382432.52483189647</v>
      </c>
      <c r="C58" s="19">
        <f>Supuestos!$AF$21</f>
        <v>0.2611</v>
      </c>
      <c r="D58" s="29">
        <f>Supuestos!$AF$34</f>
        <v>0.71537404741363742</v>
      </c>
      <c r="E58" s="2">
        <f t="shared" si="8"/>
        <v>99853.132233608165</v>
      </c>
      <c r="F58" s="38">
        <f t="shared" si="9"/>
        <v>71432.339352885407</v>
      </c>
      <c r="G58" s="39">
        <f>$F58*Supuestos!AK$21*Supuestos!$AQ$28</f>
        <v>42382.500412523419</v>
      </c>
      <c r="H58" s="39">
        <f>$F58*Supuestos!AK$21*Supuestos!AQ$29</f>
        <v>2676.5049165467699</v>
      </c>
      <c r="I58" s="40">
        <f>$F58*Supuestos!AL$21</f>
        <v>26373.33402381522</v>
      </c>
      <c r="J58" s="45">
        <f>G58*Supuestos!$AF$41</f>
        <v>650264093.60084701</v>
      </c>
      <c r="K58" s="19">
        <v>0</v>
      </c>
      <c r="L58" s="38">
        <f t="shared" si="10"/>
        <v>0</v>
      </c>
      <c r="M58" s="39">
        <f t="shared" si="5"/>
        <v>0</v>
      </c>
      <c r="N58" s="39">
        <f>L58*Supuestos!$AO$24</f>
        <v>0</v>
      </c>
      <c r="O58" s="39">
        <f>M58*Supuestos!$AO$46*Supuestos!$AO$47</f>
        <v>0</v>
      </c>
      <c r="P58" s="39">
        <f>N58*Supuestos!$AO$46*Supuestos!$AO$47</f>
        <v>0</v>
      </c>
      <c r="Q58" s="39">
        <f>(O58*Supuestos!$AR$25)+(P58*Supuestos!$AQ$49)</f>
        <v>0</v>
      </c>
      <c r="R58" s="51">
        <f>Q58*Supuestos!$AI$46</f>
        <v>0</v>
      </c>
      <c r="S58" s="39">
        <v>2371</v>
      </c>
      <c r="T58" s="39">
        <f t="shared" si="6"/>
        <v>2332.3526999999999</v>
      </c>
      <c r="U58" s="39">
        <f t="shared" si="11"/>
        <v>1668.5045909951252</v>
      </c>
      <c r="V58" s="39">
        <f>U58*Supuestos!$AH$53</f>
        <v>567.87500608654443</v>
      </c>
      <c r="W58" s="39">
        <f t="shared" si="12"/>
        <v>0</v>
      </c>
      <c r="X58" s="48">
        <f>(Supuestos!$AM$46/(Supuestos!$AL$50-Supuestos!$AL$49))*(1-POWER((1+Supuestos!$AL$49)/(1+Supuestos!$AL$50), '3) DIabetes + varias c.'!W58))</f>
        <v>0</v>
      </c>
      <c r="Y58" s="51">
        <f t="shared" si="7"/>
        <v>0</v>
      </c>
    </row>
    <row r="59" spans="1:25">
      <c r="A59" s="1">
        <v>73</v>
      </c>
      <c r="B59" s="2">
        <v>359040.35673482076</v>
      </c>
      <c r="C59" s="19">
        <f>Supuestos!$AF$21</f>
        <v>0.2611</v>
      </c>
      <c r="D59" s="29">
        <f>Supuestos!$AF$34</f>
        <v>0.71537404741363742</v>
      </c>
      <c r="E59" s="2">
        <f t="shared" si="8"/>
        <v>93745.437143461706</v>
      </c>
      <c r="F59" s="38">
        <f t="shared" si="9"/>
        <v>67063.052795878946</v>
      </c>
      <c r="G59" s="39">
        <f>$F59*Supuestos!AK$21*Supuestos!$AQ$28</f>
        <v>39790.09911386318</v>
      </c>
      <c r="H59" s="39">
        <f>$F59*Supuestos!AK$21*Supuestos!AQ$29</f>
        <v>2512.7917152492805</v>
      </c>
      <c r="I59" s="40">
        <f>$F59*Supuestos!AL$21</f>
        <v>24760.161966766489</v>
      </c>
      <c r="J59" s="45">
        <f>G59*Supuestos!$AF$41</f>
        <v>610489529.46907043</v>
      </c>
      <c r="K59" s="19">
        <v>0</v>
      </c>
      <c r="L59" s="38">
        <f t="shared" si="10"/>
        <v>0</v>
      </c>
      <c r="M59" s="39">
        <f t="shared" si="5"/>
        <v>0</v>
      </c>
      <c r="N59" s="39">
        <f>L59*Supuestos!$AO$24</f>
        <v>0</v>
      </c>
      <c r="O59" s="39">
        <f>M59*Supuestos!$AO$46*Supuestos!$AO$47</f>
        <v>0</v>
      </c>
      <c r="P59" s="39">
        <f>N59*Supuestos!$AO$46*Supuestos!$AO$47</f>
        <v>0</v>
      </c>
      <c r="Q59" s="39">
        <f>(O59*Supuestos!$AR$25)+(P59*Supuestos!$AQ$49)</f>
        <v>0</v>
      </c>
      <c r="R59" s="51">
        <f>Q59*Supuestos!$AI$46</f>
        <v>0</v>
      </c>
      <c r="S59" s="39">
        <v>2281</v>
      </c>
      <c r="T59" s="39">
        <f t="shared" si="6"/>
        <v>2243.8197</v>
      </c>
      <c r="U59" s="39">
        <f t="shared" si="11"/>
        <v>1605.1703804554536</v>
      </c>
      <c r="V59" s="39">
        <f>U59*Supuestos!$AH$53</f>
        <v>546.31922770282915</v>
      </c>
      <c r="W59" s="39">
        <f t="shared" si="12"/>
        <v>0</v>
      </c>
      <c r="X59" s="48">
        <f>(Supuestos!$AM$46/(Supuestos!$AL$50-Supuestos!$AL$49))*(1-POWER((1+Supuestos!$AL$49)/(1+Supuestos!$AL$50), '3) DIabetes + varias c.'!W59))</f>
        <v>0</v>
      </c>
      <c r="Y59" s="51">
        <f t="shared" si="7"/>
        <v>0</v>
      </c>
    </row>
    <row r="60" spans="1:25">
      <c r="A60" s="1">
        <v>74</v>
      </c>
      <c r="B60" s="2">
        <v>336384.70967342093</v>
      </c>
      <c r="C60" s="19">
        <f>Supuestos!$AF$21</f>
        <v>0.2611</v>
      </c>
      <c r="D60" s="29">
        <f>Supuestos!$AF$34</f>
        <v>0.71537404741363742</v>
      </c>
      <c r="E60" s="2">
        <f t="shared" si="8"/>
        <v>87830.047695730202</v>
      </c>
      <c r="F60" s="38">
        <f t="shared" si="9"/>
        <v>62831.336704627334</v>
      </c>
      <c r="G60" s="39">
        <f>$F60*Supuestos!AK$21*Supuestos!$AQ$28</f>
        <v>37279.32163397222</v>
      </c>
      <c r="H60" s="39">
        <f>$F60*Supuestos!AK$21*Supuestos!AQ$29</f>
        <v>2354.233154431161</v>
      </c>
      <c r="I60" s="40">
        <f>$F60*Supuestos!AL$21</f>
        <v>23197.781916223958</v>
      </c>
      <c r="J60" s="45">
        <f>G60*Supuestos!$AF$41</f>
        <v>571967299.1545918</v>
      </c>
      <c r="K60" s="19">
        <v>0</v>
      </c>
      <c r="L60" s="38">
        <f t="shared" si="10"/>
        <v>0</v>
      </c>
      <c r="M60" s="39">
        <f t="shared" si="5"/>
        <v>0</v>
      </c>
      <c r="N60" s="39">
        <f>L60*Supuestos!$AO$24</f>
        <v>0</v>
      </c>
      <c r="O60" s="39">
        <f>M60*Supuestos!$AO$46*Supuestos!$AO$47</f>
        <v>0</v>
      </c>
      <c r="P60" s="39">
        <f>N60*Supuestos!$AO$46*Supuestos!$AO$47</f>
        <v>0</v>
      </c>
      <c r="Q60" s="39">
        <f>(O60*Supuestos!$AR$25)+(P60*Supuestos!$AQ$49)</f>
        <v>0</v>
      </c>
      <c r="R60" s="51">
        <f>Q60*Supuestos!$AI$46</f>
        <v>0</v>
      </c>
      <c r="S60" s="39">
        <v>2305</v>
      </c>
      <c r="T60" s="39">
        <f t="shared" si="6"/>
        <v>2267.4285</v>
      </c>
      <c r="U60" s="39">
        <f t="shared" si="11"/>
        <v>1622.0595032660328</v>
      </c>
      <c r="V60" s="39">
        <f>U60*Supuestos!$AH$53</f>
        <v>552.06743527181993</v>
      </c>
      <c r="W60" s="39">
        <f t="shared" si="12"/>
        <v>0</v>
      </c>
      <c r="X60" s="48">
        <f>(Supuestos!$AM$46/(Supuestos!$AL$50-Supuestos!$AL$49))*(1-POWER((1+Supuestos!$AL$49)/(1+Supuestos!$AL$50), '3) DIabetes + varias c.'!W60))</f>
        <v>0</v>
      </c>
      <c r="Y60" s="51">
        <f t="shared" si="7"/>
        <v>0</v>
      </c>
    </row>
    <row r="61" spans="1:25">
      <c r="A61" s="1">
        <v>75</v>
      </c>
      <c r="B61" s="2">
        <v>314085.21994691022</v>
      </c>
      <c r="C61" s="19">
        <f>Supuestos!$AF$21</f>
        <v>0.2611</v>
      </c>
      <c r="D61" s="29">
        <f>Supuestos!$AF$34</f>
        <v>0.71537404741363742</v>
      </c>
      <c r="E61" s="2">
        <f t="shared" si="8"/>
        <v>82007.65092813826</v>
      </c>
      <c r="F61" s="38">
        <f t="shared" si="9"/>
        <v>58666.145163347006</v>
      </c>
      <c r="G61" s="39">
        <f>$F61*Supuestos!AK$21*Supuestos!$AQ$28</f>
        <v>34808.014746702793</v>
      </c>
      <c r="H61" s="39">
        <f>$F61*Supuestos!AK$21*Supuestos!AQ$29</f>
        <v>2198.1672081162519</v>
      </c>
      <c r="I61" s="40">
        <f>$F61*Supuestos!AL$21</f>
        <v>21659.963208527966</v>
      </c>
      <c r="J61" s="45">
        <f>G61*Supuestos!$AF$41</f>
        <v>534050656.26145703</v>
      </c>
      <c r="K61" s="19">
        <v>0</v>
      </c>
      <c r="L61" s="38">
        <f t="shared" si="10"/>
        <v>0</v>
      </c>
      <c r="M61" s="39">
        <f t="shared" si="5"/>
        <v>0</v>
      </c>
      <c r="N61" s="39">
        <f>L61*Supuestos!$AO$24</f>
        <v>0</v>
      </c>
      <c r="O61" s="39">
        <f>M61*Supuestos!$AO$46*Supuestos!$AO$47</f>
        <v>0</v>
      </c>
      <c r="P61" s="39">
        <f>N61*Supuestos!$AO$46*Supuestos!$AO$47</f>
        <v>0</v>
      </c>
      <c r="Q61" s="39">
        <f>(O61*Supuestos!$AR$25)+(P61*Supuestos!$AQ$49)</f>
        <v>0</v>
      </c>
      <c r="R61" s="51">
        <f>Q61*Supuestos!$AI$46</f>
        <v>0</v>
      </c>
      <c r="S61" s="39">
        <v>2360</v>
      </c>
      <c r="T61" s="39">
        <f t="shared" si="6"/>
        <v>2321.5320000000002</v>
      </c>
      <c r="U61" s="39">
        <f t="shared" si="11"/>
        <v>1660.7637430402765</v>
      </c>
      <c r="V61" s="39">
        <f>U61*Supuestos!$AH$53</f>
        <v>565.240410950757</v>
      </c>
      <c r="W61" s="39">
        <f t="shared" si="12"/>
        <v>0</v>
      </c>
      <c r="X61" s="48">
        <f>(Supuestos!$AM$46/(Supuestos!$AL$50-Supuestos!$AL$49))*(1-POWER((1+Supuestos!$AL$49)/(1+Supuestos!$AL$50), '3) DIabetes + varias c.'!W61))</f>
        <v>0</v>
      </c>
      <c r="Y61" s="51">
        <f t="shared" si="7"/>
        <v>0</v>
      </c>
    </row>
    <row r="62" spans="1:25">
      <c r="A62" s="1">
        <v>76</v>
      </c>
      <c r="B62" s="2">
        <v>292587.65447122819</v>
      </c>
      <c r="C62" s="19">
        <f>Supuestos!$AF$21</f>
        <v>0.2611</v>
      </c>
      <c r="D62" s="29">
        <f>Supuestos!$AF$34</f>
        <v>0.71537404741363742</v>
      </c>
      <c r="E62" s="2">
        <f t="shared" si="8"/>
        <v>76394.636582437684</v>
      </c>
      <c r="F62" s="38">
        <f t="shared" si="9"/>
        <v>54650.740372672379</v>
      </c>
      <c r="G62" s="39">
        <f>$F62*Supuestos!AK$21*Supuestos!$AQ$28</f>
        <v>32425.579889620913</v>
      </c>
      <c r="H62" s="39">
        <f>$F62*Supuestos!AK$21*Supuestos!AQ$29</f>
        <v>2047.7136353853737</v>
      </c>
      <c r="I62" s="40">
        <f>$F62*Supuestos!AL$21</f>
        <v>20177.446847666095</v>
      </c>
      <c r="J62" s="45">
        <f>G62*Supuestos!$AF$41</f>
        <v>497497554.67886043</v>
      </c>
      <c r="K62" s="19">
        <v>0</v>
      </c>
      <c r="L62" s="38">
        <f t="shared" si="10"/>
        <v>0</v>
      </c>
      <c r="M62" s="39">
        <f t="shared" si="5"/>
        <v>0</v>
      </c>
      <c r="N62" s="39">
        <f>L62*Supuestos!$AO$24</f>
        <v>0</v>
      </c>
      <c r="O62" s="39">
        <f>M62*Supuestos!$AO$46*Supuestos!$AO$47</f>
        <v>0</v>
      </c>
      <c r="P62" s="39">
        <f>N62*Supuestos!$AO$46*Supuestos!$AO$47</f>
        <v>0</v>
      </c>
      <c r="Q62" s="39">
        <f>(O62*Supuestos!$AR$25)+(P62*Supuestos!$AQ$49)</f>
        <v>0</v>
      </c>
      <c r="R62" s="51">
        <f>Q62*Supuestos!$AI$46</f>
        <v>0</v>
      </c>
      <c r="S62" s="39">
        <v>2342</v>
      </c>
      <c r="T62" s="39">
        <f t="shared" si="6"/>
        <v>2303.8254000000002</v>
      </c>
      <c r="U62" s="39">
        <f t="shared" si="11"/>
        <v>1648.0969009323424</v>
      </c>
      <c r="V62" s="39">
        <f>U62*Supuestos!$AH$53</f>
        <v>560.92925527401405</v>
      </c>
      <c r="W62" s="39">
        <f t="shared" si="12"/>
        <v>0</v>
      </c>
      <c r="X62" s="48">
        <f>(Supuestos!$AM$46/(Supuestos!$AL$50-Supuestos!$AL$49))*(1-POWER((1+Supuestos!$AL$49)/(1+Supuestos!$AL$50), '3) DIabetes + varias c.'!W62))</f>
        <v>0</v>
      </c>
      <c r="Y62" s="51">
        <f t="shared" si="7"/>
        <v>0</v>
      </c>
    </row>
    <row r="63" spans="1:25">
      <c r="A63" s="1">
        <v>77</v>
      </c>
      <c r="B63" s="2">
        <v>272211.30293170235</v>
      </c>
      <c r="C63" s="19">
        <f>Supuestos!$AF$21</f>
        <v>0.2611</v>
      </c>
      <c r="D63" s="29">
        <f>Supuestos!$AF$34</f>
        <v>0.71537404741363742</v>
      </c>
      <c r="E63" s="2">
        <f t="shared" si="8"/>
        <v>71074.37119546748</v>
      </c>
      <c r="F63" s="38">
        <f t="shared" si="9"/>
        <v>50844.760589480815</v>
      </c>
      <c r="G63" s="39">
        <f>$F63*Supuestos!AK$21*Supuestos!$AQ$28</f>
        <v>30167.401854399439</v>
      </c>
      <c r="H63" s="39">
        <f>$F63*Supuestos!AK$21*Supuestos!AQ$29</f>
        <v>1905.1070275901839</v>
      </c>
      <c r="I63" s="40">
        <f>$F63*Supuestos!AL$21</f>
        <v>18772.251707491196</v>
      </c>
      <c r="J63" s="45">
        <f>G63*Supuestos!$AF$41</f>
        <v>462850894.40704834</v>
      </c>
      <c r="K63" s="19">
        <v>0</v>
      </c>
      <c r="L63" s="38">
        <f t="shared" si="10"/>
        <v>0</v>
      </c>
      <c r="M63" s="39">
        <f t="shared" si="5"/>
        <v>0</v>
      </c>
      <c r="N63" s="39">
        <f>L63*Supuestos!$AO$24</f>
        <v>0</v>
      </c>
      <c r="O63" s="39">
        <f>M63*Supuestos!$AO$46*Supuestos!$AO$47</f>
        <v>0</v>
      </c>
      <c r="P63" s="39">
        <f>N63*Supuestos!$AO$46*Supuestos!$AO$47</f>
        <v>0</v>
      </c>
      <c r="Q63" s="39">
        <f>(O63*Supuestos!$AR$25)+(P63*Supuestos!$AQ$49)</f>
        <v>0</v>
      </c>
      <c r="R63" s="51">
        <f>Q63*Supuestos!$AI$46</f>
        <v>0</v>
      </c>
      <c r="S63" s="39">
        <v>2244</v>
      </c>
      <c r="T63" s="39">
        <f t="shared" si="6"/>
        <v>2207.4227999999998</v>
      </c>
      <c r="U63" s="39">
        <f t="shared" si="11"/>
        <v>1579.1329827891441</v>
      </c>
      <c r="V63" s="39">
        <f>U63*Supuestos!$AH$53</f>
        <v>537.45740770063503</v>
      </c>
      <c r="W63" s="39">
        <f t="shared" si="12"/>
        <v>0</v>
      </c>
      <c r="X63" s="48">
        <f>(Supuestos!$AM$46/(Supuestos!$AL$50-Supuestos!$AL$49))*(1-POWER((1+Supuestos!$AL$49)/(1+Supuestos!$AL$50), '3) DIabetes + varias c.'!W63))</f>
        <v>0</v>
      </c>
      <c r="Y63" s="51">
        <f t="shared" si="7"/>
        <v>0</v>
      </c>
    </row>
    <row r="64" spans="1:25">
      <c r="A64" s="1">
        <v>78</v>
      </c>
      <c r="B64" s="2">
        <v>252565.92824354008</v>
      </c>
      <c r="C64" s="19">
        <f>Supuestos!$AF$21</f>
        <v>0.2611</v>
      </c>
      <c r="D64" s="29">
        <f>Supuestos!$AF$34</f>
        <v>0.71537404741363742</v>
      </c>
      <c r="E64" s="2">
        <f t="shared" si="8"/>
        <v>65944.963864388308</v>
      </c>
      <c r="F64" s="38">
        <f t="shared" si="9"/>
        <v>47175.315706213529</v>
      </c>
      <c r="G64" s="39">
        <f>$F64*Supuestos!AK$21*Supuestos!$AQ$28</f>
        <v>27990.233212189411</v>
      </c>
      <c r="H64" s="39">
        <f>$F64*Supuestos!AK$21*Supuestos!AQ$29</f>
        <v>1767.6162585626741</v>
      </c>
      <c r="I64" s="40">
        <f>$F64*Supuestos!AL$21</f>
        <v>17417.466235461448</v>
      </c>
      <c r="J64" s="45">
        <f>G64*Supuestos!$AF$41</f>
        <v>429447140.97194993</v>
      </c>
      <c r="K64" s="19">
        <v>0</v>
      </c>
      <c r="L64" s="38">
        <f t="shared" si="10"/>
        <v>0</v>
      </c>
      <c r="M64" s="39">
        <f t="shared" si="5"/>
        <v>0</v>
      </c>
      <c r="N64" s="39">
        <f>L64*Supuestos!$AO$24</f>
        <v>0</v>
      </c>
      <c r="O64" s="39">
        <f>M64*Supuestos!$AO$46*Supuestos!$AO$47</f>
        <v>0</v>
      </c>
      <c r="P64" s="39">
        <f>N64*Supuestos!$AO$46*Supuestos!$AO$47</f>
        <v>0</v>
      </c>
      <c r="Q64" s="39">
        <f>(O64*Supuestos!$AR$25)+(P64*Supuestos!$AQ$49)</f>
        <v>0</v>
      </c>
      <c r="R64" s="51">
        <f>Q64*Supuestos!$AI$46</f>
        <v>0</v>
      </c>
      <c r="S64" s="39">
        <v>2203</v>
      </c>
      <c r="T64" s="39">
        <f t="shared" si="6"/>
        <v>2167.0911000000001</v>
      </c>
      <c r="U64" s="39">
        <f t="shared" si="11"/>
        <v>1550.2807313210717</v>
      </c>
      <c r="V64" s="39">
        <f>U64*Supuestos!$AH$53</f>
        <v>527.63755310360921</v>
      </c>
      <c r="W64" s="39">
        <f t="shared" si="12"/>
        <v>0</v>
      </c>
      <c r="X64" s="48">
        <f>(Supuestos!$AM$46/(Supuestos!$AL$50-Supuestos!$AL$49))*(1-POWER((1+Supuestos!$AL$49)/(1+Supuestos!$AL$50), '3) DIabetes + varias c.'!W64))</f>
        <v>0</v>
      </c>
      <c r="Y64" s="51">
        <f t="shared" si="7"/>
        <v>0</v>
      </c>
    </row>
    <row r="65" spans="1:25">
      <c r="A65" s="1">
        <v>79</v>
      </c>
      <c r="B65" s="2">
        <v>233090.83579031526</v>
      </c>
      <c r="C65" s="19">
        <f>Supuestos!$AF$21</f>
        <v>0.2611</v>
      </c>
      <c r="D65" s="29">
        <f>Supuestos!$AF$34</f>
        <v>0.71537404741363742</v>
      </c>
      <c r="E65" s="2">
        <f t="shared" si="8"/>
        <v>60860.017224851312</v>
      </c>
      <c r="F65" s="38">
        <f t="shared" si="9"/>
        <v>43537.676847805575</v>
      </c>
      <c r="G65" s="39">
        <f>$F65*Supuestos!AK$21*Supuestos!$AQ$28</f>
        <v>25831.935838566311</v>
      </c>
      <c r="H65" s="39">
        <f>$F65*Supuestos!AK$21*Supuestos!AQ$29</f>
        <v>1631.3172324163716</v>
      </c>
      <c r="I65" s="40">
        <f>$F65*Supuestos!AL$21</f>
        <v>16074.423776822894</v>
      </c>
      <c r="J65" s="45">
        <f>G65*Supuestos!$AF$41</f>
        <v>396332924.68646121</v>
      </c>
      <c r="K65" s="19">
        <v>0</v>
      </c>
      <c r="L65" s="38">
        <f t="shared" si="10"/>
        <v>0</v>
      </c>
      <c r="M65" s="39">
        <f t="shared" si="5"/>
        <v>0</v>
      </c>
      <c r="N65" s="39">
        <f>L65*Supuestos!$AO$24</f>
        <v>0</v>
      </c>
      <c r="O65" s="39">
        <f>M65*Supuestos!$AO$46*Supuestos!$AO$47</f>
        <v>0</v>
      </c>
      <c r="P65" s="39">
        <f>N65*Supuestos!$AO$46*Supuestos!$AO$47</f>
        <v>0</v>
      </c>
      <c r="Q65" s="39">
        <f>(O65*Supuestos!$AR$25)+(P65*Supuestos!$AQ$49)</f>
        <v>0</v>
      </c>
      <c r="R65" s="51">
        <f>Q65*Supuestos!$AI$46</f>
        <v>0</v>
      </c>
      <c r="S65" s="39">
        <v>2123</v>
      </c>
      <c r="T65" s="39">
        <f t="shared" si="6"/>
        <v>2088.3951000000002</v>
      </c>
      <c r="U65" s="39">
        <f t="shared" si="11"/>
        <v>1493.9836552858083</v>
      </c>
      <c r="V65" s="39">
        <f>U65*Supuestos!$AH$53</f>
        <v>508.47686120697341</v>
      </c>
      <c r="W65" s="39">
        <f t="shared" si="12"/>
        <v>0</v>
      </c>
      <c r="X65" s="48">
        <f>(Supuestos!$AM$46/(Supuestos!$AL$50-Supuestos!$AL$49))*(1-POWER((1+Supuestos!$AL$49)/(1+Supuestos!$AL$50), '3) DIabetes + varias c.'!W65))</f>
        <v>0</v>
      </c>
      <c r="Y65" s="51">
        <f t="shared" si="7"/>
        <v>0</v>
      </c>
    </row>
    <row r="66" spans="1:25">
      <c r="A66" s="1">
        <v>80</v>
      </c>
      <c r="B66" s="2">
        <v>213603.6384979416</v>
      </c>
      <c r="C66" s="19">
        <f>Supuestos!$AF$22</f>
        <v>0.2611</v>
      </c>
      <c r="D66" s="29">
        <f>Supuestos!$AF$35</f>
        <v>0.59436596599236358</v>
      </c>
      <c r="E66" s="2">
        <f t="shared" si="8"/>
        <v>55771.91001181255</v>
      </c>
      <c r="F66" s="38">
        <f t="shared" si="9"/>
        <v>33148.92516941014</v>
      </c>
      <c r="G66" s="39">
        <f>$F66*Supuestos!AK$22*Supuestos!$AQ$28</f>
        <v>19668.043177567906</v>
      </c>
      <c r="H66" s="39">
        <f>$F66*Supuestos!AK$22*Supuestos!AQ$29</f>
        <v>1242.0601368780924</v>
      </c>
      <c r="I66" s="40">
        <f>$F66*Supuestos!AL$21</f>
        <v>12238.821854964142</v>
      </c>
      <c r="J66" s="45">
        <f>G66*Supuestos!$AF$41</f>
        <v>301761862.68577081</v>
      </c>
      <c r="K66" s="19">
        <v>0</v>
      </c>
      <c r="L66" s="38">
        <f t="shared" si="10"/>
        <v>0</v>
      </c>
      <c r="M66" s="39">
        <f t="shared" si="5"/>
        <v>0</v>
      </c>
      <c r="N66" s="39">
        <f>L66*Supuestos!$AO$24</f>
        <v>0</v>
      </c>
      <c r="O66" s="39">
        <f>M66*Supuestos!$AO$46*Supuestos!$AO$47</f>
        <v>0</v>
      </c>
      <c r="P66" s="39">
        <f>N66*Supuestos!$AO$46*Supuestos!$AO$47</f>
        <v>0</v>
      </c>
      <c r="Q66" s="39">
        <f>(O66*Supuestos!$AR$25)+(P66*Supuestos!$AQ$49)</f>
        <v>0</v>
      </c>
      <c r="R66" s="51">
        <f>Q66*Supuestos!$AI$46</f>
        <v>0</v>
      </c>
      <c r="S66" s="39">
        <v>1907</v>
      </c>
      <c r="T66" s="39">
        <f t="shared" si="6"/>
        <v>1875.9159</v>
      </c>
      <c r="U66" s="39">
        <f t="shared" si="11"/>
        <v>1114.980566023934</v>
      </c>
      <c r="V66" s="39">
        <f>U66*Supuestos!$AH$53</f>
        <v>379.48328049824954</v>
      </c>
      <c r="W66" s="39">
        <f t="shared" si="12"/>
        <v>0</v>
      </c>
      <c r="X66" s="48">
        <f>(Supuestos!$AM$46/(Supuestos!$AL$50-Supuestos!$AL$49))*(1-POWER((1+Supuestos!$AL$49)/(1+Supuestos!$AL$50), '3) DIabetes + varias c.'!W66))</f>
        <v>0</v>
      </c>
      <c r="Y66" s="51">
        <f t="shared" si="7"/>
        <v>0</v>
      </c>
    </row>
    <row r="67" spans="1:25">
      <c r="A67" s="1">
        <v>81</v>
      </c>
      <c r="B67" s="2">
        <v>194221.60842144728</v>
      </c>
      <c r="C67" s="19">
        <f>Supuestos!$AF$22</f>
        <v>0.2611</v>
      </c>
      <c r="D67" s="29">
        <f>Supuestos!$AF$35</f>
        <v>0.59436596599236358</v>
      </c>
      <c r="E67" s="2">
        <f t="shared" si="8"/>
        <v>50711.261958839881</v>
      </c>
      <c r="F67" s="38">
        <f t="shared" si="9"/>
        <v>30141.048200857666</v>
      </c>
      <c r="G67" s="39">
        <f>$F67*Supuestos!AK$22*Supuestos!$AQ$28</f>
        <v>17883.39846320793</v>
      </c>
      <c r="H67" s="39">
        <f>$F67*Supuestos!AK$22*Supuestos!AQ$29</f>
        <v>1129.3577171109412</v>
      </c>
      <c r="I67" s="40">
        <f>$F67*Supuestos!AL$21</f>
        <v>11128.292020538795</v>
      </c>
      <c r="J67" s="45">
        <f>G67*Supuestos!$AF$41</f>
        <v>274380505.60944492</v>
      </c>
      <c r="K67" s="19">
        <v>0</v>
      </c>
      <c r="L67" s="38">
        <f t="shared" si="10"/>
        <v>0</v>
      </c>
      <c r="M67" s="39">
        <f t="shared" si="5"/>
        <v>0</v>
      </c>
      <c r="N67" s="39">
        <f>L67*Supuestos!$AO$24</f>
        <v>0</v>
      </c>
      <c r="O67" s="39">
        <f>M67*Supuestos!$AO$46*Supuestos!$AO$47</f>
        <v>0</v>
      </c>
      <c r="P67" s="39">
        <f>N67*Supuestos!$AO$46*Supuestos!$AO$47</f>
        <v>0</v>
      </c>
      <c r="Q67" s="39">
        <f>(O67*Supuestos!$AR$25)+(P67*Supuestos!$AQ$49)</f>
        <v>0</v>
      </c>
      <c r="R67" s="51">
        <f>Q67*Supuestos!$AI$46</f>
        <v>0</v>
      </c>
      <c r="S67" s="39">
        <v>1985</v>
      </c>
      <c r="T67" s="39">
        <f t="shared" si="6"/>
        <v>1952.6445000000001</v>
      </c>
      <c r="U67" s="39">
        <f t="shared" si="11"/>
        <v>1160.5854344821757</v>
      </c>
      <c r="V67" s="39">
        <f>U67*Supuestos!$AH$53</f>
        <v>395.00488295177001</v>
      </c>
      <c r="W67" s="39">
        <f t="shared" si="12"/>
        <v>0</v>
      </c>
      <c r="X67" s="48">
        <f>(Supuestos!$AM$46/(Supuestos!$AL$50-Supuestos!$AL$49))*(1-POWER((1+Supuestos!$AL$49)/(1+Supuestos!$AL$50), '3) DIabetes + varias c.'!W67))</f>
        <v>0</v>
      </c>
      <c r="Y67" s="51">
        <f t="shared" si="7"/>
        <v>0</v>
      </c>
    </row>
    <row r="68" spans="1:25">
      <c r="A68" s="1">
        <v>82</v>
      </c>
      <c r="B68" s="2">
        <v>175265.22637524258</v>
      </c>
      <c r="C68" s="19">
        <f>Supuestos!$AF$22</f>
        <v>0.2611</v>
      </c>
      <c r="D68" s="29">
        <f>Supuestos!$AF$35</f>
        <v>0.59436596599236358</v>
      </c>
      <c r="E68" s="2">
        <f t="shared" si="8"/>
        <v>45761.750606575835</v>
      </c>
      <c r="F68" s="38">
        <f t="shared" si="9"/>
        <v>27199.227104779075</v>
      </c>
      <c r="G68" s="39">
        <f>$F68*Supuestos!AK$22*Supuestos!$AQ$28</f>
        <v>16137.946263999162</v>
      </c>
      <c r="H68" s="39">
        <f>$F68*Supuestos!AK$22*Supuestos!AQ$29</f>
        <v>1019.1303509265897</v>
      </c>
      <c r="I68" s="40">
        <f>$F68*Supuestos!AL$21</f>
        <v>10042.150489853324</v>
      </c>
      <c r="J68" s="45">
        <f>G68*Supuestos!$AF$41</f>
        <v>247600469.481451</v>
      </c>
      <c r="K68" s="19">
        <v>0</v>
      </c>
      <c r="L68" s="38">
        <f t="shared" si="10"/>
        <v>0</v>
      </c>
      <c r="M68" s="39">
        <f t="shared" si="5"/>
        <v>0</v>
      </c>
      <c r="N68" s="39">
        <f>L68*Supuestos!$AO$24</f>
        <v>0</v>
      </c>
      <c r="O68" s="39">
        <f>M68*Supuestos!$AO$46*Supuestos!$AO$47</f>
        <v>0</v>
      </c>
      <c r="P68" s="39">
        <f>N68*Supuestos!$AO$46*Supuestos!$AO$47</f>
        <v>0</v>
      </c>
      <c r="Q68" s="39">
        <f>(O68*Supuestos!$AR$25)+(P68*Supuestos!$AQ$49)</f>
        <v>0</v>
      </c>
      <c r="R68" s="51">
        <f>Q68*Supuestos!$AI$46</f>
        <v>0</v>
      </c>
      <c r="S68" s="39">
        <v>1989</v>
      </c>
      <c r="T68" s="39">
        <f t="shared" si="6"/>
        <v>1956.5793000000001</v>
      </c>
      <c r="U68" s="39">
        <f t="shared" si="11"/>
        <v>1162.9241456851626</v>
      </c>
      <c r="V68" s="39">
        <f>U68*Supuestos!$AH$53</f>
        <v>395.80086256477108</v>
      </c>
      <c r="W68" s="39">
        <f t="shared" si="12"/>
        <v>0</v>
      </c>
      <c r="X68" s="48">
        <f>(Supuestos!$AM$46/(Supuestos!$AL$50-Supuestos!$AL$49))*(1-POWER((1+Supuestos!$AL$49)/(1+Supuestos!$AL$50), '3) DIabetes + varias c.'!W68))</f>
        <v>0</v>
      </c>
      <c r="Y68" s="51">
        <f t="shared" si="7"/>
        <v>0</v>
      </c>
    </row>
    <row r="69" spans="1:25">
      <c r="A69" s="1">
        <v>83</v>
      </c>
      <c r="B69" s="2">
        <v>157029.95341544424</v>
      </c>
      <c r="C69" s="19">
        <f>Supuestos!$AF$22</f>
        <v>0.2611</v>
      </c>
      <c r="D69" s="29">
        <f>Supuestos!$AF$35</f>
        <v>0.59436596599236358</v>
      </c>
      <c r="E69" s="2">
        <f t="shared" si="8"/>
        <v>41000.520836772492</v>
      </c>
      <c r="F69" s="38">
        <f t="shared" si="9"/>
        <v>24369.314173338313</v>
      </c>
      <c r="G69" s="39">
        <f>$F69*Supuestos!AK$22*Supuestos!$AQ$28</f>
        <v>14458.891831920722</v>
      </c>
      <c r="H69" s="39">
        <f>$F69*Supuestos!AK$22*Supuestos!AQ$29</f>
        <v>913.0960820923782</v>
      </c>
      <c r="I69" s="40">
        <f>$F69*Supuestos!AL$21</f>
        <v>8997.3262593252148</v>
      </c>
      <c r="J69" s="45">
        <f>G69*Supuestos!$AF$41</f>
        <v>221839157.67221779</v>
      </c>
      <c r="K69" s="19">
        <v>0</v>
      </c>
      <c r="L69" s="38">
        <f t="shared" si="10"/>
        <v>0</v>
      </c>
      <c r="M69" s="39">
        <f t="shared" si="5"/>
        <v>0</v>
      </c>
      <c r="N69" s="39">
        <f>L69*Supuestos!$AO$24</f>
        <v>0</v>
      </c>
      <c r="O69" s="39">
        <f>M69*Supuestos!$AO$46*Supuestos!$AO$47</f>
        <v>0</v>
      </c>
      <c r="P69" s="39">
        <f>N69*Supuestos!$AO$46*Supuestos!$AO$47</f>
        <v>0</v>
      </c>
      <c r="Q69" s="39">
        <f>(O69*Supuestos!$AR$25)+(P69*Supuestos!$AQ$49)</f>
        <v>0</v>
      </c>
      <c r="R69" s="51">
        <f>Q69*Supuestos!$AI$46</f>
        <v>0</v>
      </c>
      <c r="S69" s="39">
        <v>1666</v>
      </c>
      <c r="T69" s="39">
        <f t="shared" si="6"/>
        <v>1638.8442</v>
      </c>
      <c r="U69" s="39">
        <f t="shared" si="11"/>
        <v>974.07321604398226</v>
      </c>
      <c r="V69" s="39">
        <f>U69*Supuestos!$AH$53</f>
        <v>331.52550881493647</v>
      </c>
      <c r="W69" s="39">
        <f t="shared" si="12"/>
        <v>0</v>
      </c>
      <c r="X69" s="48">
        <f>(Supuestos!$AM$46/(Supuestos!$AL$50-Supuestos!$AL$49))*(1-POWER((1+Supuestos!$AL$49)/(1+Supuestos!$AL$50), '3) DIabetes + varias c.'!W69))</f>
        <v>0</v>
      </c>
      <c r="Y69" s="51">
        <f t="shared" si="7"/>
        <v>0</v>
      </c>
    </row>
    <row r="70" spans="1:25">
      <c r="A70" s="1">
        <v>84</v>
      </c>
      <c r="B70" s="2">
        <v>139802.64139949513</v>
      </c>
      <c r="C70" s="19">
        <f>Supuestos!$AF$22</f>
        <v>0.2611</v>
      </c>
      <c r="D70" s="29">
        <f>Supuestos!$AF$35</f>
        <v>0.59436596599236358</v>
      </c>
      <c r="E70" s="2">
        <f t="shared" si="8"/>
        <v>36502.469669408179</v>
      </c>
      <c r="F70" s="38">
        <f t="shared" si="9"/>
        <v>21695.825646164743</v>
      </c>
      <c r="G70" s="39">
        <f>$F70*Supuestos!AK$22*Supuestos!$AQ$28</f>
        <v>12872.647707308646</v>
      </c>
      <c r="H70" s="39">
        <f>$F70*Supuestos!AK$22*Supuestos!AQ$29</f>
        <v>812.92289369990829</v>
      </c>
      <c r="I70" s="40">
        <f>$F70*Supuestos!AL$21</f>
        <v>8010.2550451561901</v>
      </c>
      <c r="J70" s="45">
        <f>G70*Supuestos!$AF$41</f>
        <v>197501811.1758852</v>
      </c>
      <c r="K70" s="19">
        <v>0</v>
      </c>
      <c r="L70" s="38">
        <f t="shared" si="10"/>
        <v>0</v>
      </c>
      <c r="M70" s="39">
        <f t="shared" si="5"/>
        <v>0</v>
      </c>
      <c r="N70" s="39">
        <f>L70*Supuestos!$AO$24</f>
        <v>0</v>
      </c>
      <c r="O70" s="39">
        <f>M70*Supuestos!$AO$46*Supuestos!$AO$47</f>
        <v>0</v>
      </c>
      <c r="P70" s="39">
        <f>N70*Supuestos!$AO$46*Supuestos!$AO$47</f>
        <v>0</v>
      </c>
      <c r="Q70" s="39">
        <f>(O70*Supuestos!$AR$25)+(P70*Supuestos!$AQ$49)</f>
        <v>0</v>
      </c>
      <c r="R70" s="51">
        <f>Q70*Supuestos!$AI$46</f>
        <v>0</v>
      </c>
      <c r="S70" s="39">
        <v>1509</v>
      </c>
      <c r="T70" s="39">
        <f t="shared" si="6"/>
        <v>1484.4032999999999</v>
      </c>
      <c r="U70" s="39">
        <f t="shared" ref="U70:U83" si="13">T70*D70</f>
        <v>882.27880132675227</v>
      </c>
      <c r="V70" s="39">
        <f>U70*Supuestos!$AH$53</f>
        <v>300.28330900464533</v>
      </c>
      <c r="W70" s="39">
        <f t="shared" ref="W70:W83" si="14">IF(A70&lt;65,65-A70,0)</f>
        <v>0</v>
      </c>
      <c r="X70" s="48">
        <f>(Supuestos!$AM$46/(Supuestos!$AL$50-Supuestos!$AL$49))*(1-POWER((1+Supuestos!$AL$49)/(1+Supuestos!$AL$50), '3) DIabetes + varias c.'!W70))</f>
        <v>0</v>
      </c>
      <c r="Y70" s="51">
        <f t="shared" si="7"/>
        <v>0</v>
      </c>
    </row>
    <row r="71" spans="1:25">
      <c r="A71" s="1">
        <v>85</v>
      </c>
      <c r="B71" s="2">
        <v>123444.98035488281</v>
      </c>
      <c r="C71" s="19">
        <f>Supuestos!$AF$22</f>
        <v>0.2611</v>
      </c>
      <c r="D71" s="29">
        <f>Supuestos!$AF$35</f>
        <v>0.59436596599236358</v>
      </c>
      <c r="E71" s="2">
        <f t="shared" si="8"/>
        <v>32231.484370659902</v>
      </c>
      <c r="F71" s="38">
        <f t="shared" si="9"/>
        <v>19157.297343335042</v>
      </c>
      <c r="G71" s="39">
        <f>$F71*Supuestos!AK$22*Supuestos!$AQ$28</f>
        <v>11366.478683354704</v>
      </c>
      <c r="H71" s="39">
        <f>$F71*Supuestos!AK$22*Supuestos!AQ$29</f>
        <v>717.80654241045022</v>
      </c>
      <c r="I71" s="40">
        <f>$F71*Supuestos!AL$21</f>
        <v>7073.0121175698896</v>
      </c>
      <c r="J71" s="45">
        <f>G71*Supuestos!$AF$41</f>
        <v>174393036.9025844</v>
      </c>
      <c r="K71" s="19">
        <v>0</v>
      </c>
      <c r="L71" s="38">
        <f t="shared" si="10"/>
        <v>0</v>
      </c>
      <c r="M71" s="39">
        <f t="shared" ref="M71:M83" si="15">L71-N71</f>
        <v>0</v>
      </c>
      <c r="N71" s="39">
        <f>L71*Supuestos!$AO$24</f>
        <v>0</v>
      </c>
      <c r="O71" s="39">
        <f>M71*Supuestos!$AO$46*Supuestos!$AO$47</f>
        <v>0</v>
      </c>
      <c r="P71" s="39">
        <f>N71*Supuestos!$AO$46*Supuestos!$AO$47</f>
        <v>0</v>
      </c>
      <c r="Q71" s="39">
        <f>(O71*Supuestos!$AR$25)+(P71*Supuestos!$AQ$49)</f>
        <v>0</v>
      </c>
      <c r="R71" s="51">
        <f>Q71*Supuestos!$AI$46</f>
        <v>0</v>
      </c>
      <c r="S71" s="39">
        <v>1391</v>
      </c>
      <c r="T71" s="39">
        <f t="shared" ref="T71:T83" si="16">S71*0.9837</f>
        <v>1368.3267000000001</v>
      </c>
      <c r="U71" s="39">
        <f t="shared" si="13"/>
        <v>813.28682083864317</v>
      </c>
      <c r="V71" s="39">
        <f>U71*Supuestos!$AH$53</f>
        <v>276.80191042111443</v>
      </c>
      <c r="W71" s="39">
        <f t="shared" si="14"/>
        <v>0</v>
      </c>
      <c r="X71" s="48">
        <f>(Supuestos!$AM$46/(Supuestos!$AL$50-Supuestos!$AL$49))*(1-POWER((1+Supuestos!$AL$49)/(1+Supuestos!$AL$50), '3) DIabetes + varias c.'!W71))</f>
        <v>0</v>
      </c>
      <c r="Y71" s="51">
        <f t="shared" ref="Y71:Y83" si="17">X71*V71</f>
        <v>0</v>
      </c>
    </row>
    <row r="72" spans="1:25">
      <c r="A72" s="1">
        <v>86</v>
      </c>
      <c r="B72" s="2">
        <v>108053.16888963128</v>
      </c>
      <c r="C72" s="19">
        <f>Supuestos!$AF$22</f>
        <v>0.2611</v>
      </c>
      <c r="D72" s="29">
        <f>Supuestos!$AF$35</f>
        <v>0.59436596599236358</v>
      </c>
      <c r="E72" s="2">
        <f t="shared" si="8"/>
        <v>28212.682397082728</v>
      </c>
      <c r="F72" s="38">
        <f t="shared" si="9"/>
        <v>16768.658226177828</v>
      </c>
      <c r="G72" s="39">
        <f>$F72*Supuestos!AK$22*Supuestos!$AQ$28</f>
        <v>9949.2424667419</v>
      </c>
      <c r="H72" s="39">
        <f>$F72*Supuestos!AK$22*Supuestos!AQ$29</f>
        <v>628.30640285399625</v>
      </c>
      <c r="I72" s="40">
        <f>$F72*Supuestos!AL$21</f>
        <v>6191.1093565819328</v>
      </c>
      <c r="J72" s="45">
        <f>G72*Supuestos!$AF$41</f>
        <v>152648736.42847395</v>
      </c>
      <c r="K72" s="19">
        <v>0</v>
      </c>
      <c r="L72" s="38">
        <f t="shared" si="10"/>
        <v>0</v>
      </c>
      <c r="M72" s="39">
        <f t="shared" si="15"/>
        <v>0</v>
      </c>
      <c r="N72" s="39">
        <f>L72*Supuestos!$AO$24</f>
        <v>0</v>
      </c>
      <c r="O72" s="39">
        <f>M72*Supuestos!$AO$46*Supuestos!$AO$47</f>
        <v>0</v>
      </c>
      <c r="P72" s="39">
        <f>N72*Supuestos!$AO$46*Supuestos!$AO$47</f>
        <v>0</v>
      </c>
      <c r="Q72" s="39">
        <f>(O72*Supuestos!$AR$25)+(P72*Supuestos!$AQ$49)</f>
        <v>0</v>
      </c>
      <c r="R72" s="51">
        <f>Q72*Supuestos!$AI$46</f>
        <v>0</v>
      </c>
      <c r="S72" s="39">
        <v>1351</v>
      </c>
      <c r="T72" s="39">
        <f t="shared" si="16"/>
        <v>1328.9787000000001</v>
      </c>
      <c r="U72" s="39">
        <f t="shared" si="13"/>
        <v>789.89970880877559</v>
      </c>
      <c r="V72" s="39">
        <f>U72*Supuestos!$AH$53</f>
        <v>268.84211429110394</v>
      </c>
      <c r="W72" s="39">
        <f t="shared" si="14"/>
        <v>0</v>
      </c>
      <c r="X72" s="48">
        <f>(Supuestos!$AM$46/(Supuestos!$AL$50-Supuestos!$AL$49))*(1-POWER((1+Supuestos!$AL$49)/(1+Supuestos!$AL$50), '3) DIabetes + varias c.'!W72))</f>
        <v>0</v>
      </c>
      <c r="Y72" s="51">
        <f t="shared" si="17"/>
        <v>0</v>
      </c>
    </row>
    <row r="73" spans="1:25">
      <c r="A73" s="1">
        <v>87</v>
      </c>
      <c r="B73" s="2">
        <v>93790.106052743475</v>
      </c>
      <c r="C73" s="19">
        <f>Supuestos!$AF$22</f>
        <v>0.2611</v>
      </c>
      <c r="D73" s="29">
        <f>Supuestos!$AF$35</f>
        <v>0.59436596599236358</v>
      </c>
      <c r="E73" s="2">
        <f t="shared" si="8"/>
        <v>24488.59669037132</v>
      </c>
      <c r="F73" s="38">
        <f t="shared" si="9"/>
        <v>14555.188427669947</v>
      </c>
      <c r="G73" s="39">
        <f>$F73*Supuestos!AK$22*Supuestos!$AQ$28</f>
        <v>8635.938359691414</v>
      </c>
      <c r="H73" s="39">
        <f>$F73*Supuestos!AK$22*Supuestos!AQ$29</f>
        <v>545.36969866645768</v>
      </c>
      <c r="I73" s="40">
        <f>$F73*Supuestos!AL$21</f>
        <v>5373.8803693120763</v>
      </c>
      <c r="J73" s="45">
        <f>G73*Supuestos!$AF$41</f>
        <v>132499040.29253973</v>
      </c>
      <c r="K73" s="19">
        <v>0</v>
      </c>
      <c r="L73" s="38">
        <f t="shared" si="10"/>
        <v>0</v>
      </c>
      <c r="M73" s="39">
        <f t="shared" si="15"/>
        <v>0</v>
      </c>
      <c r="N73" s="39">
        <f>L73*Supuestos!$AO$24</f>
        <v>0</v>
      </c>
      <c r="O73" s="39">
        <f>M73*Supuestos!$AO$46*Supuestos!$AO$47</f>
        <v>0</v>
      </c>
      <c r="P73" s="39">
        <f>N73*Supuestos!$AO$46*Supuestos!$AO$47</f>
        <v>0</v>
      </c>
      <c r="Q73" s="39">
        <f>(O73*Supuestos!$AR$25)+(P73*Supuestos!$AQ$49)</f>
        <v>0</v>
      </c>
      <c r="R73" s="51">
        <f>Q73*Supuestos!$AI$46</f>
        <v>0</v>
      </c>
      <c r="S73" s="39">
        <v>1218</v>
      </c>
      <c r="T73" s="39">
        <f t="shared" si="16"/>
        <v>1198.1466</v>
      </c>
      <c r="U73" s="39">
        <f t="shared" si="13"/>
        <v>712.13756130946604</v>
      </c>
      <c r="V73" s="39">
        <f>U73*Supuestos!$AH$53</f>
        <v>242.37579215881908</v>
      </c>
      <c r="W73" s="39">
        <f t="shared" si="14"/>
        <v>0</v>
      </c>
      <c r="X73" s="48">
        <f>(Supuestos!$AM$46/(Supuestos!$AL$50-Supuestos!$AL$49))*(1-POWER((1+Supuestos!$AL$49)/(1+Supuestos!$AL$50), '3) DIabetes + varias c.'!W73))</f>
        <v>0</v>
      </c>
      <c r="Y73" s="51">
        <f t="shared" si="17"/>
        <v>0</v>
      </c>
    </row>
    <row r="74" spans="1:25">
      <c r="A74" s="1">
        <v>88</v>
      </c>
      <c r="B74" s="2">
        <v>80867.142874809171</v>
      </c>
      <c r="C74" s="19">
        <f>Supuestos!$AF$22</f>
        <v>0.2611</v>
      </c>
      <c r="D74" s="29">
        <f>Supuestos!$AF$35</f>
        <v>0.59436596599236358</v>
      </c>
      <c r="E74" s="2">
        <f t="shared" si="8"/>
        <v>21114.411004612673</v>
      </c>
      <c r="F74" s="38">
        <f t="shared" si="9"/>
        <v>12549.687293116403</v>
      </c>
      <c r="G74" s="39">
        <f>$F74*Supuestos!AK$22*Supuestos!$AQ$28</f>
        <v>7446.0269913596367</v>
      </c>
      <c r="H74" s="39">
        <f>$F74*Supuestos!AK$22*Supuestos!AQ$29</f>
        <v>470.22539154450618</v>
      </c>
      <c r="I74" s="40">
        <f>$F74*Supuestos!AL$21</f>
        <v>4633.4349102122605</v>
      </c>
      <c r="J74" s="45">
        <f>G74*Supuestos!$AF$41</f>
        <v>114242528.05606553</v>
      </c>
      <c r="K74" s="19">
        <v>0</v>
      </c>
      <c r="L74" s="38">
        <f t="shared" si="10"/>
        <v>0</v>
      </c>
      <c r="M74" s="39">
        <f t="shared" si="15"/>
        <v>0</v>
      </c>
      <c r="N74" s="39">
        <f>L74*Supuestos!$AO$24</f>
        <v>0</v>
      </c>
      <c r="O74" s="39">
        <f>M74*Supuestos!$AO$46*Supuestos!$AO$47</f>
        <v>0</v>
      </c>
      <c r="P74" s="39">
        <f>N74*Supuestos!$AO$46*Supuestos!$AO$47</f>
        <v>0</v>
      </c>
      <c r="Q74" s="39">
        <f>(O74*Supuestos!$AR$25)+(P74*Supuestos!$AQ$49)</f>
        <v>0</v>
      </c>
      <c r="R74" s="51">
        <f>Q74*Supuestos!$AI$46</f>
        <v>0</v>
      </c>
      <c r="S74" s="39">
        <v>980</v>
      </c>
      <c r="T74" s="39">
        <f t="shared" si="16"/>
        <v>964.02600000000007</v>
      </c>
      <c r="U74" s="39">
        <f t="shared" si="13"/>
        <v>572.9842447317543</v>
      </c>
      <c r="V74" s="39">
        <f>U74*Supuestos!$AH$53</f>
        <v>195.01500518525674</v>
      </c>
      <c r="W74" s="39">
        <f t="shared" si="14"/>
        <v>0</v>
      </c>
      <c r="X74" s="48">
        <f>(Supuestos!$AM$46/(Supuestos!$AL$50-Supuestos!$AL$49))*(1-POWER((1+Supuestos!$AL$49)/(1+Supuestos!$AL$50), '3) DIabetes + varias c.'!W74))</f>
        <v>0</v>
      </c>
      <c r="Y74" s="51">
        <f t="shared" si="17"/>
        <v>0</v>
      </c>
    </row>
    <row r="75" spans="1:25">
      <c r="A75" s="1">
        <v>89</v>
      </c>
      <c r="B75" s="2">
        <v>69181.016788325083</v>
      </c>
      <c r="C75" s="19">
        <f>Supuestos!$AF$22</f>
        <v>0.2611</v>
      </c>
      <c r="D75" s="29">
        <f>Supuestos!$AF$35</f>
        <v>0.59436596599236358</v>
      </c>
      <c r="E75" s="2">
        <f t="shared" si="8"/>
        <v>18063.163483431679</v>
      </c>
      <c r="F75" s="38">
        <f t="shared" si="9"/>
        <v>10736.129612707857</v>
      </c>
      <c r="G75" s="39">
        <f>$F75*Supuestos!AK$22*Supuestos!$AQ$28</f>
        <v>6370.0002248507571</v>
      </c>
      <c r="H75" s="39">
        <f>$F75*Supuestos!AK$22*Supuestos!AQ$29</f>
        <v>402.27303142263986</v>
      </c>
      <c r="I75" s="40">
        <f>$F75*Supuestos!AL$21</f>
        <v>3963.8563564344599</v>
      </c>
      <c r="J75" s="45">
        <f>G75*Supuestos!$AF$41</f>
        <v>97733318.754969299</v>
      </c>
      <c r="K75" s="19">
        <v>0</v>
      </c>
      <c r="L75" s="38">
        <f t="shared" si="10"/>
        <v>0</v>
      </c>
      <c r="M75" s="39">
        <f t="shared" si="15"/>
        <v>0</v>
      </c>
      <c r="N75" s="39">
        <f>L75*Supuestos!$AO$24</f>
        <v>0</v>
      </c>
      <c r="O75" s="39">
        <f>M75*Supuestos!$AO$46*Supuestos!$AO$47</f>
        <v>0</v>
      </c>
      <c r="P75" s="39">
        <f>N75*Supuestos!$AO$46*Supuestos!$AO$47</f>
        <v>0</v>
      </c>
      <c r="Q75" s="39">
        <f>(O75*Supuestos!$AR$25)+(P75*Supuestos!$AQ$49)</f>
        <v>0</v>
      </c>
      <c r="R75" s="51">
        <f>Q75*Supuestos!$AI$46</f>
        <v>0</v>
      </c>
      <c r="S75" s="39">
        <v>941</v>
      </c>
      <c r="T75" s="39">
        <f t="shared" si="16"/>
        <v>925.6617</v>
      </c>
      <c r="U75" s="39">
        <f t="shared" si="13"/>
        <v>550.18181050263343</v>
      </c>
      <c r="V75" s="39">
        <f>U75*Supuestos!$AH$53</f>
        <v>187.2542039584965</v>
      </c>
      <c r="W75" s="39">
        <f t="shared" si="14"/>
        <v>0</v>
      </c>
      <c r="X75" s="48">
        <f>(Supuestos!$AM$46/(Supuestos!$AL$50-Supuestos!$AL$49))*(1-POWER((1+Supuestos!$AL$49)/(1+Supuestos!$AL$50), '3) DIabetes + varias c.'!W75))</f>
        <v>0</v>
      </c>
      <c r="Y75" s="51">
        <f t="shared" si="17"/>
        <v>0</v>
      </c>
    </row>
    <row r="76" spans="1:25">
      <c r="A76" s="1">
        <v>90</v>
      </c>
      <c r="B76" s="2">
        <v>58502.550706989074</v>
      </c>
      <c r="C76" s="19">
        <f>Supuestos!$AF$22</f>
        <v>0.2611</v>
      </c>
      <c r="D76" s="29">
        <f>Supuestos!$AF$35</f>
        <v>0.59436596599236358</v>
      </c>
      <c r="E76" s="2">
        <f t="shared" si="8"/>
        <v>15275.015989594847</v>
      </c>
      <c r="F76" s="38">
        <f t="shared" si="9"/>
        <v>9078.9496342043403</v>
      </c>
      <c r="G76" s="39">
        <f>$F76*Supuestos!AK$22*Supuestos!$AQ$28</f>
        <v>5386.7560561895807</v>
      </c>
      <c r="H76" s="39">
        <f>$F76*Supuestos!AK$22*Supuestos!AQ$29</f>
        <v>340.18000184739651</v>
      </c>
      <c r="I76" s="40">
        <f>$F76*Supuestos!AL$21</f>
        <v>3352.0135761673628</v>
      </c>
      <c r="J76" s="45">
        <f>G76*Supuestos!$AF$41</f>
        <v>82647649.625031546</v>
      </c>
      <c r="K76" s="19">
        <v>0</v>
      </c>
      <c r="L76" s="38">
        <f t="shared" si="10"/>
        <v>0</v>
      </c>
      <c r="M76" s="39">
        <f t="shared" si="15"/>
        <v>0</v>
      </c>
      <c r="N76" s="39">
        <f>L76*Supuestos!$AO$24</f>
        <v>0</v>
      </c>
      <c r="O76" s="39">
        <f>M76*Supuestos!$AO$46*Supuestos!$AO$47</f>
        <v>0</v>
      </c>
      <c r="P76" s="39">
        <f>N76*Supuestos!$AO$46*Supuestos!$AO$47</f>
        <v>0</v>
      </c>
      <c r="Q76" s="39">
        <f>(O76*Supuestos!$AR$25)+(P76*Supuestos!$AQ$49)</f>
        <v>0</v>
      </c>
      <c r="R76" s="51">
        <f>Q76*Supuestos!$AI$46</f>
        <v>0</v>
      </c>
      <c r="S76" s="39">
        <v>740</v>
      </c>
      <c r="T76" s="39">
        <f t="shared" si="16"/>
        <v>727.93799999999999</v>
      </c>
      <c r="U76" s="39">
        <f t="shared" si="13"/>
        <v>432.66157255254916</v>
      </c>
      <c r="V76" s="39">
        <f>U76*Supuestos!$AH$53</f>
        <v>147.25622840519387</v>
      </c>
      <c r="W76" s="39">
        <f t="shared" si="14"/>
        <v>0</v>
      </c>
      <c r="X76" s="48">
        <f>(Supuestos!$AM$46/(Supuestos!$AL$50-Supuestos!$AL$49))*(1-POWER((1+Supuestos!$AL$49)/(1+Supuestos!$AL$50), '3) DIabetes + varias c.'!W76))</f>
        <v>0</v>
      </c>
      <c r="Y76" s="51">
        <f t="shared" si="17"/>
        <v>0</v>
      </c>
    </row>
    <row r="77" spans="1:25">
      <c r="A77" s="1">
        <v>91</v>
      </c>
      <c r="B77" s="2">
        <v>48793.486419749664</v>
      </c>
      <c r="C77" s="19">
        <f>Supuestos!$AF$22</f>
        <v>0.2611</v>
      </c>
      <c r="D77" s="29">
        <f>Supuestos!$AF$35</f>
        <v>0.59436596599236358</v>
      </c>
      <c r="E77" s="2">
        <f t="shared" si="8"/>
        <v>12739.979304196637</v>
      </c>
      <c r="F77" s="38">
        <f t="shared" si="9"/>
        <v>7572.2101058615544</v>
      </c>
      <c r="G77" s="39">
        <f>$F77*Supuestos!AK$22*Supuestos!$AQ$28</f>
        <v>4492.7717731594612</v>
      </c>
      <c r="H77" s="39">
        <f>$F77*Supuestos!AK$22*Supuestos!AQ$29</f>
        <v>283.72383938514997</v>
      </c>
      <c r="I77" s="40">
        <f>$F77*Supuestos!AL$21</f>
        <v>2795.7144933169434</v>
      </c>
      <c r="J77" s="45">
        <f>G77*Supuestos!$AF$41</f>
        <v>68931472.574604154</v>
      </c>
      <c r="K77" s="19">
        <v>0</v>
      </c>
      <c r="L77" s="38">
        <f t="shared" si="10"/>
        <v>0</v>
      </c>
      <c r="M77" s="39">
        <f t="shared" si="15"/>
        <v>0</v>
      </c>
      <c r="N77" s="39">
        <f>L77*Supuestos!$AO$24</f>
        <v>0</v>
      </c>
      <c r="O77" s="39">
        <f>M77*Supuestos!$AO$46*Supuestos!$AO$47</f>
        <v>0</v>
      </c>
      <c r="P77" s="39">
        <f>N77*Supuestos!$AO$46*Supuestos!$AO$47</f>
        <v>0</v>
      </c>
      <c r="Q77" s="39">
        <f>(O77*Supuestos!$AR$25)+(P77*Supuestos!$AQ$49)</f>
        <v>0</v>
      </c>
      <c r="R77" s="51">
        <f>Q77*Supuestos!$AI$46</f>
        <v>0</v>
      </c>
      <c r="S77" s="39">
        <v>593</v>
      </c>
      <c r="T77" s="39">
        <f t="shared" si="16"/>
        <v>583.33410000000003</v>
      </c>
      <c r="U77" s="39">
        <f t="shared" si="13"/>
        <v>346.71393584278604</v>
      </c>
      <c r="V77" s="39">
        <f>U77*Supuestos!$AH$53</f>
        <v>118.00397762740536</v>
      </c>
      <c r="W77" s="39">
        <f t="shared" si="14"/>
        <v>0</v>
      </c>
      <c r="X77" s="48">
        <f>(Supuestos!$AM$46/(Supuestos!$AL$50-Supuestos!$AL$49))*(1-POWER((1+Supuestos!$AL$49)/(1+Supuestos!$AL$50), '3) DIabetes + varias c.'!W77))</f>
        <v>0</v>
      </c>
      <c r="Y77" s="51">
        <f t="shared" si="17"/>
        <v>0</v>
      </c>
    </row>
    <row r="78" spans="1:25">
      <c r="A78" s="1">
        <v>92</v>
      </c>
      <c r="B78" s="2">
        <v>40085.845775350594</v>
      </c>
      <c r="C78" s="19">
        <f>Supuestos!$AF$22</f>
        <v>0.2611</v>
      </c>
      <c r="D78" s="29">
        <f>Supuestos!$AF$35</f>
        <v>0.59436596599236358</v>
      </c>
      <c r="E78" s="2">
        <f t="shared" si="8"/>
        <v>10466.414331944039</v>
      </c>
      <c r="F78" s="38">
        <f t="shared" si="9"/>
        <v>6220.8804648822379</v>
      </c>
      <c r="G78" s="39">
        <f>$F78*Supuestos!AK$22*Supuestos!$AQ$28</f>
        <v>3690.9958606651785</v>
      </c>
      <c r="H78" s="39">
        <f>$F78*Supuestos!AK$22*Supuestos!AQ$29</f>
        <v>233.09074433713761</v>
      </c>
      <c r="I78" s="40">
        <f>$F78*Supuestos!AL$21</f>
        <v>2296.7938598799224</v>
      </c>
      <c r="J78" s="45">
        <f>G78*Supuestos!$AF$41</f>
        <v>56630025.469443955</v>
      </c>
      <c r="K78" s="19">
        <v>0</v>
      </c>
      <c r="L78" s="38">
        <f t="shared" si="10"/>
        <v>0</v>
      </c>
      <c r="M78" s="39">
        <f t="shared" si="15"/>
        <v>0</v>
      </c>
      <c r="N78" s="39">
        <f>L78*Supuestos!$AO$24</f>
        <v>0</v>
      </c>
      <c r="O78" s="39">
        <f>M78*Supuestos!$AO$46*Supuestos!$AO$47</f>
        <v>0</v>
      </c>
      <c r="P78" s="39">
        <f>N78*Supuestos!$AO$46*Supuestos!$AO$47</f>
        <v>0</v>
      </c>
      <c r="Q78" s="39">
        <f>(O78*Supuestos!$AR$25)+(P78*Supuestos!$AQ$49)</f>
        <v>0</v>
      </c>
      <c r="R78" s="51">
        <f>Q78*Supuestos!$AI$46</f>
        <v>0</v>
      </c>
      <c r="S78" s="39">
        <v>500</v>
      </c>
      <c r="T78" s="39">
        <f t="shared" si="16"/>
        <v>491.85</v>
      </c>
      <c r="U78" s="39">
        <f t="shared" si="13"/>
        <v>292.33890037334402</v>
      </c>
      <c r="V78" s="39">
        <f>U78*Supuestos!$AH$53</f>
        <v>99.497451625130992</v>
      </c>
      <c r="W78" s="39">
        <f t="shared" si="14"/>
        <v>0</v>
      </c>
      <c r="X78" s="48">
        <f>(Supuestos!$AM$46/(Supuestos!$AL$50-Supuestos!$AL$49))*(1-POWER((1+Supuestos!$AL$49)/(1+Supuestos!$AL$50), '3) DIabetes + varias c.'!W78))</f>
        <v>0</v>
      </c>
      <c r="Y78" s="51">
        <f t="shared" si="17"/>
        <v>0</v>
      </c>
    </row>
    <row r="79" spans="1:25">
      <c r="A79" s="1">
        <v>93</v>
      </c>
      <c r="B79" s="2">
        <v>32464.95247959203</v>
      </c>
      <c r="C79" s="19">
        <f>Supuestos!$AF$22</f>
        <v>0.2611</v>
      </c>
      <c r="D79" s="29">
        <f>Supuestos!$AF$35</f>
        <v>0.59436596599236358</v>
      </c>
      <c r="E79" s="2">
        <f t="shared" si="8"/>
        <v>8476.5990924214784</v>
      </c>
      <c r="F79" s="38">
        <f t="shared" si="9"/>
        <v>5038.2020078970845</v>
      </c>
      <c r="G79" s="39">
        <f>$F79*Supuestos!AK$22*Supuestos!$AQ$28</f>
        <v>2989.2846939143287</v>
      </c>
      <c r="H79" s="39">
        <f>$F79*Supuestos!AK$22*Supuestos!AQ$29</f>
        <v>188.77685606901039</v>
      </c>
      <c r="I79" s="40">
        <f>$F79*Supuestos!AL$21</f>
        <v>1860.1404579137456</v>
      </c>
      <c r="J79" s="45">
        <f>G79*Supuestos!$AF$41</f>
        <v>45863846.707560323</v>
      </c>
      <c r="K79" s="19">
        <v>0</v>
      </c>
      <c r="L79" s="38">
        <f t="shared" si="10"/>
        <v>0</v>
      </c>
      <c r="M79" s="39">
        <f t="shared" si="15"/>
        <v>0</v>
      </c>
      <c r="N79" s="39">
        <f>L79*Supuestos!$AO$24</f>
        <v>0</v>
      </c>
      <c r="O79" s="39">
        <f>M79*Supuestos!$AO$46*Supuestos!$AO$47</f>
        <v>0</v>
      </c>
      <c r="P79" s="39">
        <f>N79*Supuestos!$AO$46*Supuestos!$AO$47</f>
        <v>0</v>
      </c>
      <c r="Q79" s="39">
        <f>(O79*Supuestos!$AR$25)+(P79*Supuestos!$AQ$49)</f>
        <v>0</v>
      </c>
      <c r="R79" s="51">
        <f>Q79*Supuestos!$AI$46</f>
        <v>0</v>
      </c>
      <c r="S79" s="39">
        <v>313</v>
      </c>
      <c r="T79" s="39">
        <f t="shared" si="16"/>
        <v>307.8981</v>
      </c>
      <c r="U79" s="39">
        <f t="shared" si="13"/>
        <v>183.00415163371335</v>
      </c>
      <c r="V79" s="39">
        <f>U79*Supuestos!$AH$53</f>
        <v>62.285404717332</v>
      </c>
      <c r="W79" s="39">
        <f t="shared" si="14"/>
        <v>0</v>
      </c>
      <c r="X79" s="48">
        <f>(Supuestos!$AM$46/(Supuestos!$AL$50-Supuestos!$AL$49))*(1-POWER((1+Supuestos!$AL$49)/(1+Supuestos!$AL$50), '3) DIabetes + varias c.'!W79))</f>
        <v>0</v>
      </c>
      <c r="Y79" s="51">
        <f t="shared" si="17"/>
        <v>0</v>
      </c>
    </row>
    <row r="80" spans="1:25">
      <c r="A80" s="1">
        <v>94</v>
      </c>
      <c r="B80" s="2">
        <v>25933.340218137637</v>
      </c>
      <c r="C80" s="19">
        <f>Supuestos!$AF$22</f>
        <v>0.2611</v>
      </c>
      <c r="D80" s="29">
        <f>Supuestos!$AF$35</f>
        <v>0.59436596599236358</v>
      </c>
      <c r="E80" s="2">
        <f t="shared" si="8"/>
        <v>6771.1951309557371</v>
      </c>
      <c r="F80" s="38">
        <f t="shared" si="9"/>
        <v>4024.5679349332954</v>
      </c>
      <c r="G80" s="39">
        <f>$F80*Supuestos!AK$22*Supuestos!$AQ$28</f>
        <v>2387.8715678047988</v>
      </c>
      <c r="H80" s="39">
        <f>$F80*Supuestos!AK$22*Supuestos!AQ$29</f>
        <v>150.79690742888059</v>
      </c>
      <c r="I80" s="40">
        <f>$F80*Supuestos!AL$21</f>
        <v>1485.8994596996158</v>
      </c>
      <c r="J80" s="45">
        <f>G80*Supuestos!$AF$41</f>
        <v>36636515.67416741</v>
      </c>
      <c r="K80" s="19">
        <v>0</v>
      </c>
      <c r="L80" s="38">
        <f t="shared" si="10"/>
        <v>0</v>
      </c>
      <c r="M80" s="39">
        <f t="shared" si="15"/>
        <v>0</v>
      </c>
      <c r="N80" s="39">
        <f>L80*Supuestos!$AO$24</f>
        <v>0</v>
      </c>
      <c r="O80" s="39">
        <f>M80*Supuestos!$AO$46*Supuestos!$AO$47</f>
        <v>0</v>
      </c>
      <c r="P80" s="39">
        <f>N80*Supuestos!$AO$46*Supuestos!$AO$47</f>
        <v>0</v>
      </c>
      <c r="Q80" s="39">
        <f>(O80*Supuestos!$AR$25)+(P80*Supuestos!$AQ$49)</f>
        <v>0</v>
      </c>
      <c r="R80" s="51">
        <f>Q80*Supuestos!$AI$46</f>
        <v>0</v>
      </c>
      <c r="S80" s="39">
        <v>281</v>
      </c>
      <c r="T80" s="39">
        <f t="shared" si="16"/>
        <v>276.41969999999998</v>
      </c>
      <c r="U80" s="39">
        <f t="shared" si="13"/>
        <v>164.29446200981934</v>
      </c>
      <c r="V80" s="39">
        <f>U80*Supuestos!$AH$53</f>
        <v>55.917567813323615</v>
      </c>
      <c r="W80" s="39">
        <f t="shared" si="14"/>
        <v>0</v>
      </c>
      <c r="X80" s="48">
        <f>(Supuestos!$AM$46/(Supuestos!$AL$50-Supuestos!$AL$49))*(1-POWER((1+Supuestos!$AL$49)/(1+Supuestos!$AL$50), '3) DIabetes + varias c.'!W80))</f>
        <v>0</v>
      </c>
      <c r="Y80" s="51">
        <f t="shared" si="17"/>
        <v>0</v>
      </c>
    </row>
    <row r="81" spans="1:25">
      <c r="A81" s="1">
        <v>95</v>
      </c>
      <c r="B81" s="2">
        <v>20408.564481760935</v>
      </c>
      <c r="C81" s="19">
        <f>Supuestos!$AF$22</f>
        <v>0.2611</v>
      </c>
      <c r="D81" s="29">
        <f>Supuestos!$AF$35</f>
        <v>0.59436596599236358</v>
      </c>
      <c r="E81" s="2">
        <f>C81*B81</f>
        <v>5328.6761861877803</v>
      </c>
      <c r="F81" s="38">
        <f>E81*D81</f>
        <v>3167.1837688640039</v>
      </c>
      <c r="G81" s="39">
        <f>$F81*Supuestos!AK$22*Supuestos!$AQ$28</f>
        <v>1879.165215733537</v>
      </c>
      <c r="H81" s="39">
        <f>$F81*Supuestos!AK$22*Supuestos!AQ$29</f>
        <v>118.67150097232843</v>
      </c>
      <c r="I81" s="40">
        <f>$F81*Supuestos!AL$21</f>
        <v>1169.3470521581387</v>
      </c>
      <c r="J81" s="45">
        <f>G81*Supuestos!$AF$41</f>
        <v>28831561.466206905</v>
      </c>
      <c r="K81" s="19">
        <v>0</v>
      </c>
      <c r="L81" s="38">
        <f>IF(A81&lt;65, F81*K81, 0)</f>
        <v>0</v>
      </c>
      <c r="M81" s="39">
        <f t="shared" si="15"/>
        <v>0</v>
      </c>
      <c r="N81" s="39">
        <f>L81*Supuestos!$AO$24</f>
        <v>0</v>
      </c>
      <c r="O81" s="39">
        <f>M81*Supuestos!$AO$46*Supuestos!$AO$47</f>
        <v>0</v>
      </c>
      <c r="P81" s="39">
        <f>N81*Supuestos!$AO$46*Supuestos!$AO$47</f>
        <v>0</v>
      </c>
      <c r="Q81" s="39">
        <f>(O81*Supuestos!$AR$25)+(P81*Supuestos!$AQ$49)</f>
        <v>0</v>
      </c>
      <c r="R81" s="51">
        <f>Q81*Supuestos!$AI$46</f>
        <v>0</v>
      </c>
      <c r="S81" s="39">
        <v>182</v>
      </c>
      <c r="T81" s="39">
        <f t="shared" si="16"/>
        <v>179.0334</v>
      </c>
      <c r="U81" s="39">
        <f t="shared" si="13"/>
        <v>106.41135973589722</v>
      </c>
      <c r="V81" s="39">
        <f>U81*Supuestos!$AH$53</f>
        <v>36.217072391547681</v>
      </c>
      <c r="W81" s="39">
        <f t="shared" si="14"/>
        <v>0</v>
      </c>
      <c r="X81" s="48">
        <f>(Supuestos!$AM$46/(Supuestos!$AL$50-Supuestos!$AL$49))*(1-POWER((1+Supuestos!$AL$49)/(1+Supuestos!$AL$50), '3) DIabetes + varias c.'!W81))</f>
        <v>0</v>
      </c>
      <c r="Y81" s="51">
        <f t="shared" si="17"/>
        <v>0</v>
      </c>
    </row>
    <row r="82" spans="1:25">
      <c r="A82" s="1">
        <v>96</v>
      </c>
      <c r="B82" s="2">
        <v>15829.522180358081</v>
      </c>
      <c r="C82" s="19">
        <f>Supuestos!$AF$22</f>
        <v>0.2611</v>
      </c>
      <c r="D82" s="29">
        <f>Supuestos!$AF$35</f>
        <v>0.59436596599236358</v>
      </c>
      <c r="E82" s="2">
        <f>C82*B82</f>
        <v>4133.0882412914953</v>
      </c>
      <c r="F82" s="38">
        <f>E82*D82</f>
        <v>2456.5669850668987</v>
      </c>
      <c r="G82" s="39">
        <f>$F82*Supuestos!AK$22*Supuestos!$AQ$28</f>
        <v>1457.5394310361987</v>
      </c>
      <c r="H82" s="39">
        <f>$F82*Supuestos!AK$22*Supuestos!AQ$29</f>
        <v>92.045335109026382</v>
      </c>
      <c r="I82" s="40">
        <f>$F82*Supuestos!AL$21</f>
        <v>906.98221892167385</v>
      </c>
      <c r="J82" s="45">
        <f>G82*Supuestos!$AF$41</f>
        <v>22362662.603318017</v>
      </c>
      <c r="K82" s="19">
        <v>0</v>
      </c>
      <c r="L82" s="38">
        <f>IF(A82&lt;65, F82*K82, 0)</f>
        <v>0</v>
      </c>
      <c r="M82" s="39">
        <f t="shared" si="15"/>
        <v>0</v>
      </c>
      <c r="N82" s="39">
        <f>L82*Supuestos!$AO$24</f>
        <v>0</v>
      </c>
      <c r="O82" s="39">
        <f>M82*Supuestos!$AO$46*Supuestos!$AO$47</f>
        <v>0</v>
      </c>
      <c r="P82" s="39">
        <f>N82*Supuestos!$AO$46*Supuestos!$AO$47</f>
        <v>0</v>
      </c>
      <c r="Q82" s="39">
        <f>(O82*Supuestos!$AR$25)+(P82*Supuestos!$AQ$49)</f>
        <v>0</v>
      </c>
      <c r="R82" s="51">
        <f>Q82*Supuestos!$AI$46</f>
        <v>0</v>
      </c>
      <c r="S82" s="39">
        <v>141</v>
      </c>
      <c r="T82" s="39">
        <f t="shared" si="16"/>
        <v>138.70170000000002</v>
      </c>
      <c r="U82" s="39">
        <f t="shared" si="13"/>
        <v>82.439569905283022</v>
      </c>
      <c r="V82" s="39">
        <f>U82*Supuestos!$AH$53</f>
        <v>28.058281358286941</v>
      </c>
      <c r="W82" s="39">
        <f t="shared" si="14"/>
        <v>0</v>
      </c>
      <c r="X82" s="48">
        <f>(Supuestos!$AM$46/(Supuestos!$AL$50-Supuestos!$AL$49))*(1-POWER((1+Supuestos!$AL$49)/(1+Supuestos!$AL$50), '3) DIabetes + varias c.'!W82))</f>
        <v>0</v>
      </c>
      <c r="Y82" s="51">
        <f t="shared" si="17"/>
        <v>0</v>
      </c>
    </row>
    <row r="83" spans="1:25">
      <c r="A83" s="1">
        <v>97</v>
      </c>
      <c r="B83" s="2">
        <v>12142.485785415363</v>
      </c>
      <c r="C83" s="19">
        <f>Supuestos!$AF$22</f>
        <v>0.2611</v>
      </c>
      <c r="D83" s="29">
        <f>Supuestos!$AF$35</f>
        <v>0.59436596599236358</v>
      </c>
      <c r="E83" s="2">
        <f>C83*B83</f>
        <v>3170.4030385719516</v>
      </c>
      <c r="F83" s="38">
        <f>E83*D83</f>
        <v>1884.3796646059427</v>
      </c>
      <c r="G83" s="39">
        <f>$F83*Supuestos!AK$22*Supuestos!$AQ$28</f>
        <v>1118.047128737722</v>
      </c>
      <c r="H83" s="39">
        <f>$F83*Supuestos!AK$22*Supuestos!AQ$29</f>
        <v>70.605995584755149</v>
      </c>
      <c r="I83" s="40">
        <f>$F83*Supuestos!AL$21</f>
        <v>695.72654028346562</v>
      </c>
      <c r="J83" s="45">
        <f>G83*Supuestos!$AF$41</f>
        <v>17153917.199204192</v>
      </c>
      <c r="K83" s="19">
        <v>0</v>
      </c>
      <c r="L83" s="38">
        <f>IF(A83&lt;65, F83*K83, 0)</f>
        <v>0</v>
      </c>
      <c r="M83" s="39">
        <f t="shared" si="15"/>
        <v>0</v>
      </c>
      <c r="N83" s="39">
        <f>L83*Supuestos!$AO$24</f>
        <v>0</v>
      </c>
      <c r="O83" s="39">
        <f>M83*Supuestos!$AO$46*Supuestos!$AO$47</f>
        <v>0</v>
      </c>
      <c r="P83" s="39">
        <f>N83*Supuestos!$AO$46*Supuestos!$AO$47</f>
        <v>0</v>
      </c>
      <c r="Q83" s="39">
        <f>(O83*Supuestos!$AR$25)+(P83*Supuestos!$AQ$49)</f>
        <v>0</v>
      </c>
      <c r="R83" s="51">
        <f>Q83*Supuestos!$AI$46</f>
        <v>0</v>
      </c>
      <c r="S83" s="39">
        <v>138</v>
      </c>
      <c r="T83" s="39">
        <f t="shared" si="16"/>
        <v>135.75059999999999</v>
      </c>
      <c r="U83" s="39">
        <f t="shared" si="13"/>
        <v>80.68553650304294</v>
      </c>
      <c r="V83" s="39">
        <f>U83*Supuestos!$AH$53</f>
        <v>27.461296648536152</v>
      </c>
      <c r="W83" s="39">
        <f t="shared" si="14"/>
        <v>0</v>
      </c>
      <c r="X83" s="48">
        <f>(Supuestos!$AM$46/(Supuestos!$AL$50-Supuestos!$AL$49))*(1-POWER((1+Supuestos!$AL$49)/(1+Supuestos!$AL$50), '3) DIabetes + varias c.'!W83))</f>
        <v>0</v>
      </c>
      <c r="Y83" s="51">
        <f t="shared" si="17"/>
        <v>0</v>
      </c>
    </row>
    <row r="84" spans="1:25">
      <c r="A84" s="1"/>
      <c r="B84" s="2"/>
      <c r="C84" s="19"/>
      <c r="D84" s="29"/>
      <c r="E84" s="2"/>
      <c r="F84" s="38"/>
      <c r="G84" s="39"/>
      <c r="H84" s="39"/>
      <c r="I84" s="40"/>
      <c r="J84" s="45"/>
      <c r="K84" s="19"/>
      <c r="L84" s="38"/>
      <c r="M84" s="39"/>
      <c r="N84" s="39"/>
      <c r="O84" s="39"/>
      <c r="P84" s="39"/>
      <c r="Q84" s="39"/>
      <c r="R84" s="51"/>
      <c r="S84" s="39"/>
      <c r="T84" s="39"/>
      <c r="U84" s="39"/>
      <c r="V84" s="39"/>
      <c r="W84" s="39"/>
      <c r="X84" s="48"/>
      <c r="Y84" s="51"/>
    </row>
    <row r="85" spans="1:25" s="61" customFormat="1" ht="15" thickBot="1">
      <c r="A85" s="291" t="s">
        <v>40</v>
      </c>
      <c r="B85" s="58">
        <f>SUM(B6:B83)</f>
        <v>72178268.106966197</v>
      </c>
      <c r="C85" s="54"/>
      <c r="D85" s="54"/>
      <c r="E85" s="58">
        <f t="shared" ref="E85:Y85" si="18">SUM(E6:E83)</f>
        <v>10770535.191199163</v>
      </c>
      <c r="F85" s="57">
        <f t="shared" si="18"/>
        <v>8599373.6418645065</v>
      </c>
      <c r="G85" s="58">
        <f t="shared" si="18"/>
        <v>4096638.4748157915</v>
      </c>
      <c r="H85" s="58">
        <f t="shared" si="18"/>
        <v>258707.55411870938</v>
      </c>
      <c r="I85" s="103">
        <f t="shared" si="18"/>
        <v>4244027.6129300063</v>
      </c>
      <c r="J85" s="76">
        <f t="shared" si="18"/>
        <v>62853698547.93428</v>
      </c>
      <c r="K85" s="85"/>
      <c r="L85" s="57">
        <f t="shared" si="18"/>
        <v>4623731.3911392577</v>
      </c>
      <c r="M85" s="58"/>
      <c r="N85" s="58"/>
      <c r="O85" s="58">
        <f t="shared" si="18"/>
        <v>4903651627.1856899</v>
      </c>
      <c r="P85" s="54"/>
      <c r="Q85" s="58">
        <f t="shared" si="18"/>
        <v>402550720.41542548</v>
      </c>
      <c r="R85" s="60">
        <f t="shared" si="18"/>
        <v>12156654659.852251</v>
      </c>
      <c r="S85" s="58">
        <f t="shared" si="18"/>
        <v>84644</v>
      </c>
      <c r="T85" s="58">
        <f t="shared" si="18"/>
        <v>83264.302800000034</v>
      </c>
      <c r="U85" s="58">
        <f t="shared" si="18"/>
        <v>59082.662877675852</v>
      </c>
      <c r="V85" s="58">
        <f t="shared" si="18"/>
        <v>25985.722414301203</v>
      </c>
      <c r="W85" s="58">
        <f t="shared" si="18"/>
        <v>1035</v>
      </c>
      <c r="X85" s="58">
        <f t="shared" si="18"/>
        <v>53741386.70863805</v>
      </c>
      <c r="Y85" s="60">
        <f t="shared" si="18"/>
        <v>10013320555.486307</v>
      </c>
    </row>
    <row r="86" spans="1:25">
      <c r="M86" s="2"/>
      <c r="N86" s="2"/>
      <c r="O86" s="2"/>
      <c r="S86" s="2"/>
      <c r="T86" s="2"/>
      <c r="U86" s="2"/>
      <c r="V86" s="2"/>
      <c r="W86" s="2"/>
    </row>
    <row r="87" spans="1:25">
      <c r="M87" s="2"/>
      <c r="N87" s="2"/>
      <c r="O87" s="2"/>
      <c r="S87" s="2"/>
      <c r="T87" s="2"/>
      <c r="U87" s="2"/>
      <c r="V87" s="2"/>
      <c r="W87" s="2"/>
    </row>
    <row r="88" spans="1:25">
      <c r="M88" s="2"/>
      <c r="N88" s="2"/>
      <c r="O88" s="2"/>
      <c r="S88" s="2"/>
      <c r="T88" s="2"/>
      <c r="U88" s="2"/>
      <c r="V88" s="2"/>
      <c r="W88" s="2"/>
    </row>
    <row r="89" spans="1:25">
      <c r="M89" s="2"/>
      <c r="N89" s="2"/>
      <c r="O89" s="2"/>
      <c r="S89" s="2"/>
      <c r="T89" s="2"/>
      <c r="U89" s="2"/>
      <c r="V89" s="2"/>
      <c r="W89" s="2"/>
    </row>
    <row r="90" spans="1:25">
      <c r="M90" s="2"/>
      <c r="N90" s="2"/>
      <c r="O90" s="2"/>
      <c r="S90" s="2"/>
      <c r="T90" s="2"/>
      <c r="U90" s="2"/>
      <c r="V90" s="2"/>
      <c r="W90" s="2"/>
    </row>
    <row r="91" spans="1:25">
      <c r="M91" s="2"/>
      <c r="N91" s="2"/>
      <c r="O91" s="2"/>
      <c r="S91" s="2"/>
      <c r="T91" s="2"/>
      <c r="U91" s="2"/>
      <c r="V91" s="2"/>
      <c r="W91" s="2"/>
    </row>
    <row r="92" spans="1:25">
      <c r="M92" s="2"/>
      <c r="N92" s="2"/>
      <c r="O92" s="2"/>
      <c r="S92" s="2"/>
      <c r="T92" s="2"/>
      <c r="U92" s="2"/>
      <c r="V92" s="2"/>
      <c r="W92" s="2"/>
    </row>
    <row r="93" spans="1:25">
      <c r="M93" s="2"/>
      <c r="N93" s="2"/>
      <c r="O93" s="2"/>
      <c r="S93" s="2"/>
      <c r="T93" s="2"/>
      <c r="U93" s="2"/>
      <c r="V93" s="2"/>
      <c r="W93" s="2"/>
    </row>
    <row r="94" spans="1:25">
      <c r="M94" s="2"/>
      <c r="N94" s="2"/>
      <c r="O94" s="2"/>
      <c r="S94" s="2"/>
      <c r="T94" s="2"/>
      <c r="U94" s="2"/>
      <c r="V94" s="2"/>
      <c r="W94" s="2"/>
    </row>
    <row r="95" spans="1:25">
      <c r="M95" s="2"/>
      <c r="N95" s="2"/>
      <c r="O95" s="2"/>
      <c r="S95" s="2"/>
      <c r="T95" s="2"/>
      <c r="U95" s="2"/>
      <c r="V95" s="2"/>
      <c r="W95" s="2"/>
    </row>
    <row r="96" spans="1:25">
      <c r="M96" s="2"/>
      <c r="N96" s="2"/>
      <c r="O96" s="2"/>
      <c r="S96" s="2"/>
      <c r="T96" s="2"/>
      <c r="U96" s="2"/>
      <c r="V96" s="2"/>
      <c r="W96" s="2"/>
    </row>
    <row r="97" spans="13:23">
      <c r="M97" s="2"/>
      <c r="N97" s="2"/>
      <c r="O97" s="2"/>
      <c r="S97" s="2"/>
      <c r="T97" s="2"/>
      <c r="U97" s="2"/>
      <c r="V97" s="2"/>
      <c r="W97" s="2"/>
    </row>
    <row r="98" spans="13:23">
      <c r="M98" s="2"/>
      <c r="N98" s="2"/>
      <c r="O98" s="2"/>
      <c r="S98" s="2"/>
      <c r="T98" s="2"/>
      <c r="U98" s="2"/>
      <c r="V98" s="2"/>
      <c r="W98" s="2"/>
    </row>
    <row r="99" spans="13:23">
      <c r="S99" s="2"/>
      <c r="T99" s="2"/>
      <c r="U99" s="2"/>
      <c r="V99" s="2"/>
      <c r="W99" s="2"/>
    </row>
    <row r="100" spans="13:23">
      <c r="S100" s="2"/>
      <c r="T100" s="2"/>
      <c r="U100" s="2"/>
      <c r="V100" s="2"/>
      <c r="W100" s="2"/>
    </row>
    <row r="101" spans="13:23">
      <c r="S101" s="2"/>
      <c r="T101" s="2"/>
      <c r="U101" s="2"/>
      <c r="V101" s="2"/>
      <c r="W101" s="2"/>
    </row>
    <row r="102" spans="13:23">
      <c r="S102" s="2"/>
      <c r="T102" s="2"/>
      <c r="U102" s="2"/>
      <c r="V102" s="2"/>
      <c r="W102" s="2"/>
    </row>
    <row r="103" spans="13:23">
      <c r="S103" s="2"/>
      <c r="T103" s="2"/>
      <c r="U103" s="2"/>
      <c r="V103" s="2"/>
      <c r="W103" s="2"/>
    </row>
    <row r="104" spans="13:23">
      <c r="S104" s="2"/>
      <c r="T104" s="2"/>
      <c r="U104" s="2"/>
      <c r="V104" s="2"/>
      <c r="W104" s="2"/>
    </row>
    <row r="105" spans="13:23">
      <c r="S105" s="2"/>
      <c r="T105" s="2"/>
      <c r="U105" s="2"/>
      <c r="V105" s="2"/>
      <c r="W105" s="2"/>
    </row>
    <row r="106" spans="13:23">
      <c r="S106" s="2"/>
      <c r="T106" s="2"/>
      <c r="U106" s="2"/>
      <c r="V106" s="2"/>
      <c r="W106" s="2"/>
    </row>
  </sheetData>
  <mergeCells count="14">
    <mergeCell ref="G4:H4"/>
    <mergeCell ref="L4:R4"/>
    <mergeCell ref="S4:Y4"/>
    <mergeCell ref="A3:E3"/>
    <mergeCell ref="A4:A5"/>
    <mergeCell ref="B4:B5"/>
    <mergeCell ref="C4:C5"/>
    <mergeCell ref="D4:D5"/>
    <mergeCell ref="E4:E5"/>
    <mergeCell ref="F3:I3"/>
    <mergeCell ref="F4:F5"/>
    <mergeCell ref="J4:J5"/>
    <mergeCell ref="K4:K5"/>
    <mergeCell ref="L3:Y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enableFormatConditionsCalculation="0">
    <tabColor theme="5" tint="0.39997558519241921"/>
  </sheetPr>
  <dimension ref="A1:G37"/>
  <sheetViews>
    <sheetView showGridLines="0" workbookViewId="0">
      <selection activeCell="E19" sqref="E18:G19"/>
    </sheetView>
  </sheetViews>
  <sheetFormatPr baseColWidth="10" defaultColWidth="10.83203125" defaultRowHeight="14" x14ac:dyDescent="0"/>
  <cols>
    <col min="1" max="1" width="10.83203125" style="27"/>
    <col min="2" max="2" width="14.5" style="27" customWidth="1"/>
    <col min="3" max="3" width="27.33203125" style="27" customWidth="1"/>
    <col min="4" max="4" width="28.5" style="27" customWidth="1"/>
    <col min="5" max="5" width="32.1640625" style="27" customWidth="1"/>
    <col min="6" max="6" width="23.5" style="27" customWidth="1"/>
    <col min="7" max="7" width="28.33203125" style="27" customWidth="1"/>
    <col min="8" max="8" width="17.33203125" style="27" customWidth="1"/>
    <col min="9" max="9" width="27.6640625" style="27" customWidth="1"/>
    <col min="10" max="10" width="24.5" style="27" customWidth="1"/>
    <col min="11" max="16384" width="10.83203125" style="27"/>
  </cols>
  <sheetData>
    <row r="1" spans="1:7" ht="23">
      <c r="A1" s="400" t="s">
        <v>207</v>
      </c>
    </row>
    <row r="2" spans="1:7" ht="15" thickBot="1"/>
    <row r="3" spans="1:7" ht="66" customHeight="1" thickTop="1" thickBot="1">
      <c r="B3" s="402" t="s">
        <v>76</v>
      </c>
      <c r="C3" s="401" t="s">
        <v>74</v>
      </c>
      <c r="D3" s="401" t="s">
        <v>75</v>
      </c>
      <c r="E3" s="401" t="s">
        <v>196</v>
      </c>
      <c r="F3" s="401" t="s">
        <v>106</v>
      </c>
      <c r="G3" s="401" t="s">
        <v>195</v>
      </c>
    </row>
    <row r="4" spans="1:7" ht="15.75" customHeight="1" thickTop="1">
      <c r="B4" s="271" t="s">
        <v>159</v>
      </c>
      <c r="C4" s="66">
        <f>SUM('3) DIabetes + varias c.'!F6:F15)</f>
        <v>583701.79078517843</v>
      </c>
      <c r="D4" s="67">
        <f>SUM('3) DIabetes + varias c.'!J6:J15)</f>
        <v>712572793.1994524</v>
      </c>
      <c r="E4" s="67">
        <f>SUM('3) DIabetes + varias c.'!R6:R15)</f>
        <v>948176555.59947515</v>
      </c>
      <c r="F4" s="67">
        <f>SUM('3) DIabetes + varias c.'!Y6:Y15)</f>
        <v>431836949.22675359</v>
      </c>
      <c r="G4" s="67">
        <f>SUM(D4:F4)</f>
        <v>2092586298.025681</v>
      </c>
    </row>
    <row r="5" spans="1:7" ht="15.75" customHeight="1">
      <c r="B5" s="271" t="s">
        <v>65</v>
      </c>
      <c r="C5" s="66">
        <f>SUM('3) DIabetes + varias c.'!F16:F20)</f>
        <v>678267.83120995306</v>
      </c>
      <c r="D5" s="67">
        <f>SUM('3) DIabetes + varias c.'!J16:J20)</f>
        <v>3239724071.5813298</v>
      </c>
      <c r="E5" s="67">
        <f>SUM('3) DIabetes + varias c.'!R16:R20)</f>
        <v>1283544123.751524</v>
      </c>
      <c r="F5" s="67">
        <f>SUM('3) DIabetes + varias c.'!Y16:Y20)</f>
        <v>497920358.82197928</v>
      </c>
      <c r="G5" s="67">
        <f>SUM(D5:F5)</f>
        <v>5021188554.1548328</v>
      </c>
    </row>
    <row r="6" spans="1:7">
      <c r="B6" s="271" t="s">
        <v>64</v>
      </c>
      <c r="C6" s="66">
        <f>SUM('3) DIabetes + varias c.'!F21:F25)</f>
        <v>638120.98026245949</v>
      </c>
      <c r="D6" s="67">
        <f>SUM('3) DIabetes + varias c.'!J21:J25)</f>
        <v>3047963953.486444</v>
      </c>
      <c r="E6" s="67">
        <f>SUM('3) DIabetes + varias c.'!R21:R25)</f>
        <v>1207570810.1876776</v>
      </c>
      <c r="F6" s="67">
        <f>SUM('3) DIabetes + varias c.'!Y21:Y25)</f>
        <v>881618456.91057086</v>
      </c>
      <c r="G6" s="67">
        <f t="shared" ref="G6:G17" si="0">SUM(D6:F6)</f>
        <v>5137153220.584693</v>
      </c>
    </row>
    <row r="7" spans="1:7">
      <c r="B7" s="271" t="s">
        <v>27</v>
      </c>
      <c r="C7" s="66">
        <f>SUM('3) DIabetes + varias c.'!F26:F30)</f>
        <v>1123871.5557280532</v>
      </c>
      <c r="D7" s="67">
        <f>SUM('3) DIabetes + varias c.'!J26:J30)</f>
        <v>9371867812.4994297</v>
      </c>
      <c r="E7" s="67">
        <f>SUM('3) DIabetes + varias c.'!R26:R30)</f>
        <v>2133602758.8642859</v>
      </c>
      <c r="F7" s="67">
        <f>SUM('3) DIabetes + varias c.'!Y26:Y30)</f>
        <v>1455665475.5838296</v>
      </c>
      <c r="G7" s="67">
        <f t="shared" si="0"/>
        <v>12961136046.947546</v>
      </c>
    </row>
    <row r="8" spans="1:7">
      <c r="B8" s="271" t="s">
        <v>28</v>
      </c>
      <c r="C8" s="66">
        <f>SUM('3) DIabetes + varias c.'!F31:F35)</f>
        <v>885206.06249175558</v>
      </c>
      <c r="D8" s="67">
        <f>SUM('3) DIabetes + varias c.'!J31:J35)</f>
        <v>7381656882.5977659</v>
      </c>
      <c r="E8" s="67">
        <f>SUM('3) DIabetes + varias c.'!R31:R35)</f>
        <v>1680510630.8365459</v>
      </c>
      <c r="F8" s="67">
        <f>SUM('3) DIabetes + varias c.'!Y31:Y35)</f>
        <v>2067701839.5336835</v>
      </c>
      <c r="G8" s="67">
        <f t="shared" si="0"/>
        <v>11129869352.967995</v>
      </c>
    </row>
    <row r="9" spans="1:7">
      <c r="B9" s="271" t="s">
        <v>25</v>
      </c>
      <c r="C9" s="66">
        <f>SUM('3) DIabetes + varias c.'!F36:F40)</f>
        <v>1385871.9923954026</v>
      </c>
      <c r="D9" s="67">
        <f>SUM('3) DIabetes + varias c.'!J36:J40)</f>
        <v>11180477226.126757</v>
      </c>
      <c r="E9" s="67">
        <f>SUM('3) DIabetes + varias c.'!R36:R40)</f>
        <v>2338035538.2916741</v>
      </c>
      <c r="F9" s="67">
        <f>SUM('3) DIabetes + varias c.'!Y36:Y40)</f>
        <v>2252188733.7876301</v>
      </c>
      <c r="G9" s="67">
        <f t="shared" si="0"/>
        <v>15770701498.20606</v>
      </c>
    </row>
    <row r="10" spans="1:7">
      <c r="B10" s="271" t="s">
        <v>26</v>
      </c>
      <c r="C10" s="66">
        <f>SUM('3) DIabetes + varias c.'!F41:F45)</f>
        <v>1123409.3943125824</v>
      </c>
      <c r="D10" s="67">
        <f>SUM('3) DIabetes + varias c.'!J41:J45)</f>
        <v>9063068752.1283875</v>
      </c>
      <c r="E10" s="67">
        <f>SUM('3) DIabetes + varias c.'!R41:R45)</f>
        <v>1895247975.5461836</v>
      </c>
      <c r="F10" s="67">
        <f>SUM('3) DIabetes + varias c.'!Y41:Y45)</f>
        <v>2015359009.2578697</v>
      </c>
      <c r="G10" s="67">
        <f t="shared" si="0"/>
        <v>12973675736.932442</v>
      </c>
    </row>
    <row r="11" spans="1:7">
      <c r="B11" s="271" t="s">
        <v>66</v>
      </c>
      <c r="C11" s="66">
        <f>SUM('3) DIabetes + varias c.'!F46:F50)</f>
        <v>748697.02002755529</v>
      </c>
      <c r="D11" s="67">
        <f>SUM('3) DIabetes + varias c.'!J46:J50)</f>
        <v>6249120317.1433544</v>
      </c>
      <c r="E11" s="67">
        <f>SUM('3) DIabetes + varias c.'!R46:R50)</f>
        <v>669966266.77488351</v>
      </c>
      <c r="F11" s="67">
        <f>SUM('3) DIabetes + varias c.'!Y46:Y50)</f>
        <v>411029732.36399144</v>
      </c>
      <c r="G11" s="67">
        <f t="shared" si="0"/>
        <v>7330116316.2822294</v>
      </c>
    </row>
    <row r="12" spans="1:7">
      <c r="B12" s="271" t="s">
        <v>67</v>
      </c>
      <c r="C12" s="66">
        <f>SUM('3) DIabetes + varias c.'!F51:F55)</f>
        <v>569193.47199865419</v>
      </c>
      <c r="D12" s="67">
        <f>SUM('3) DIabetes + varias c.'!J51:J55)</f>
        <v>4750865029.6501055</v>
      </c>
      <c r="E12" s="67">
        <f>SUM('3) DIabetes + varias c.'!R51:R55)</f>
        <v>0</v>
      </c>
      <c r="F12" s="67">
        <f>SUM('3) DIabetes + varias c.'!Y51:Y55)</f>
        <v>0</v>
      </c>
      <c r="G12" s="67">
        <f t="shared" si="0"/>
        <v>4750865029.6501055</v>
      </c>
    </row>
    <row r="13" spans="1:7">
      <c r="B13" s="271" t="s">
        <v>68</v>
      </c>
      <c r="C13" s="66">
        <f>SUM('3) DIabetes + varias c.'!F56:F60)</f>
        <v>358394.66220952023</v>
      </c>
      <c r="D13" s="67">
        <f>SUM('3) DIabetes + varias c.'!J56:J60)</f>
        <v>3262544420.1365309</v>
      </c>
      <c r="E13" s="67">
        <f>SUM('3) DIabetes + varias c.'!R56:R60)</f>
        <v>0</v>
      </c>
      <c r="F13" s="67">
        <f>SUM('3) DIabetes + varias c.'!Y56:Y60)</f>
        <v>0</v>
      </c>
      <c r="G13" s="67">
        <f t="shared" si="0"/>
        <v>3262544420.1365309</v>
      </c>
    </row>
    <row r="14" spans="1:7">
      <c r="B14" s="271" t="s">
        <v>69</v>
      </c>
      <c r="C14" s="66">
        <f>SUM('3) DIabetes + varias c.'!F61:F65)</f>
        <v>254874.6386795193</v>
      </c>
      <c r="D14" s="67">
        <f>SUM('3) DIabetes + varias c.'!J61:J65)</f>
        <v>2320179171.0057774</v>
      </c>
      <c r="E14" s="67">
        <f>SUM('3) DIabetes + varias c.'!R61:R65)</f>
        <v>0</v>
      </c>
      <c r="F14" s="67">
        <f>SUM('3) DIabetes + varias c.'!Y61:Y65)</f>
        <v>0</v>
      </c>
      <c r="G14" s="67">
        <f t="shared" si="0"/>
        <v>2320179171.0057774</v>
      </c>
    </row>
    <row r="15" spans="1:7">
      <c r="B15" s="271" t="s">
        <v>70</v>
      </c>
      <c r="C15" s="66">
        <f>SUM('3) DIabetes + varias c.'!F66:F70)</f>
        <v>136554.34029454994</v>
      </c>
      <c r="D15" s="67">
        <f>SUM('3) DIabetes + varias c.'!J66:J70)</f>
        <v>1243083806.6247697</v>
      </c>
      <c r="E15" s="67">
        <f>SUM('3) DIabetes + varias c.'!R66:R70)</f>
        <v>0</v>
      </c>
      <c r="F15" s="67">
        <f>SUM('3) DIabetes + varias c.'!Y66:Y70)</f>
        <v>0</v>
      </c>
      <c r="G15" s="67">
        <f t="shared" si="0"/>
        <v>1243083806.6247697</v>
      </c>
    </row>
    <row r="16" spans="1:7">
      <c r="B16" s="271" t="s">
        <v>71</v>
      </c>
      <c r="C16" s="66">
        <f>SUM('3) DIabetes + varias c.'!F71:F75)</f>
        <v>73766.960903007071</v>
      </c>
      <c r="D16" s="67">
        <f>SUM('3) DIabetes + varias c.'!J71:J75)</f>
        <v>671516660.43463302</v>
      </c>
      <c r="E16" s="67">
        <f>SUM('3) DIabetes + varias c.'!R71:R75)</f>
        <v>0</v>
      </c>
      <c r="F16" s="67">
        <f>SUM('3) DIabetes + varias c.'!Y71:Y75)</f>
        <v>0</v>
      </c>
      <c r="G16" s="67">
        <f t="shared" si="0"/>
        <v>671516660.43463302</v>
      </c>
    </row>
    <row r="17" spans="1:7" ht="15" thickBot="1">
      <c r="B17" s="272" t="s">
        <v>72</v>
      </c>
      <c r="C17" s="70">
        <f>SUM('3) DIabetes + varias c.'!F76:F83)</f>
        <v>39442.940566315359</v>
      </c>
      <c r="D17" s="71">
        <f>SUM('3) DIabetes + varias c.'!J76:J83)</f>
        <v>359057651.31953651</v>
      </c>
      <c r="E17" s="71">
        <f>SUM('3) DIabetes + varias c.'!R76:R83)</f>
        <v>0</v>
      </c>
      <c r="F17" s="71">
        <f>SUM('3) DIabetes + varias c.'!Y76:Y83)</f>
        <v>0</v>
      </c>
      <c r="G17" s="71">
        <f t="shared" si="0"/>
        <v>359057651.31953651</v>
      </c>
    </row>
    <row r="18" spans="1:7" ht="15" thickBot="1">
      <c r="A18" s="22"/>
      <c r="B18" s="273" t="s">
        <v>5</v>
      </c>
      <c r="C18" s="73">
        <f>SUM(C4:C17)</f>
        <v>8599373.6418645065</v>
      </c>
      <c r="D18" s="74">
        <f t="shared" ref="D18:G18" si="1">SUM(D4:D17)</f>
        <v>62853698547.934273</v>
      </c>
      <c r="E18" s="74">
        <f t="shared" si="1"/>
        <v>12156654659.852249</v>
      </c>
      <c r="F18" s="74">
        <f t="shared" si="1"/>
        <v>10013320555.486309</v>
      </c>
      <c r="G18" s="74">
        <f t="shared" si="1"/>
        <v>85023673763.272842</v>
      </c>
    </row>
    <row r="19" spans="1:7">
      <c r="C19" s="23"/>
      <c r="D19" s="23"/>
      <c r="E19" s="24"/>
      <c r="F19" s="24"/>
      <c r="G19" s="28"/>
    </row>
    <row r="23" spans="1:7">
      <c r="B23" s="50"/>
      <c r="C23" s="50"/>
      <c r="D23" s="50"/>
      <c r="E23" s="50"/>
      <c r="F23" s="50"/>
      <c r="G23" s="50"/>
    </row>
    <row r="24" spans="1:7">
      <c r="B24" s="50"/>
      <c r="C24" s="50"/>
      <c r="D24" s="50"/>
      <c r="E24" s="50"/>
      <c r="F24" s="50"/>
      <c r="G24" s="50"/>
    </row>
    <row r="25" spans="1:7">
      <c r="B25" s="50"/>
      <c r="C25" s="50"/>
      <c r="D25" s="50"/>
      <c r="E25" s="50"/>
      <c r="F25" s="50"/>
      <c r="G25" s="50"/>
    </row>
    <row r="26" spans="1:7">
      <c r="B26" s="50"/>
      <c r="C26" s="50"/>
      <c r="D26" s="50"/>
      <c r="E26" s="50"/>
      <c r="F26" s="50"/>
      <c r="G26" s="50"/>
    </row>
    <row r="27" spans="1:7">
      <c r="B27" s="50"/>
      <c r="C27" s="50"/>
      <c r="D27" s="50"/>
      <c r="E27" s="50"/>
      <c r="F27" s="50"/>
      <c r="G27" s="50"/>
    </row>
    <row r="28" spans="1:7">
      <c r="B28" s="50"/>
      <c r="C28" s="50"/>
      <c r="D28" s="50"/>
      <c r="E28" s="50"/>
      <c r="F28" s="50"/>
      <c r="G28" s="50"/>
    </row>
    <row r="29" spans="1:7">
      <c r="B29" s="50"/>
      <c r="C29" s="50"/>
      <c r="D29" s="50"/>
      <c r="E29" s="50"/>
      <c r="F29" s="50"/>
      <c r="G29" s="50"/>
    </row>
    <row r="30" spans="1:7">
      <c r="B30" s="50"/>
      <c r="C30" s="50"/>
      <c r="D30" s="50"/>
      <c r="E30" s="50"/>
      <c r="F30" s="50"/>
      <c r="G30" s="50"/>
    </row>
    <row r="31" spans="1:7">
      <c r="B31" s="50"/>
      <c r="C31" s="50"/>
      <c r="D31" s="50"/>
      <c r="E31" s="50"/>
      <c r="F31" s="50"/>
      <c r="G31" s="50"/>
    </row>
    <row r="32" spans="1:7">
      <c r="B32" s="50"/>
      <c r="C32" s="50"/>
      <c r="D32" s="50"/>
      <c r="E32" s="50"/>
      <c r="F32" s="50"/>
      <c r="G32" s="50"/>
    </row>
    <row r="33" spans="2:7">
      <c r="B33" s="50"/>
      <c r="C33" s="50"/>
      <c r="D33" s="50"/>
      <c r="E33" s="50"/>
      <c r="F33" s="50"/>
      <c r="G33" s="50"/>
    </row>
    <row r="34" spans="2:7">
      <c r="B34" s="50"/>
      <c r="C34" s="50"/>
      <c r="D34" s="50"/>
      <c r="E34" s="50"/>
      <c r="F34" s="50"/>
      <c r="G34" s="50"/>
    </row>
    <row r="35" spans="2:7">
      <c r="B35" s="50"/>
      <c r="C35" s="50"/>
      <c r="D35" s="50"/>
      <c r="E35" s="50"/>
      <c r="F35" s="50"/>
      <c r="G35" s="50"/>
    </row>
    <row r="36" spans="2:7">
      <c r="B36" s="50"/>
      <c r="C36" s="50"/>
      <c r="D36" s="50"/>
      <c r="E36" s="50"/>
      <c r="F36" s="50"/>
      <c r="G36" s="50"/>
    </row>
    <row r="37" spans="2:7">
      <c r="B37" s="50"/>
      <c r="C37" s="50"/>
      <c r="D37" s="50"/>
      <c r="E37" s="50"/>
      <c r="F37" s="50"/>
      <c r="G37" s="50"/>
    </row>
  </sheetData>
  <pageMargins left="0.7" right="0.7" top="0.75" bottom="0.75" header="0.3" footer="0.3"/>
  <pageSetup orientation="portrait" horizontalDpi="360" verticalDpi="360"/>
  <ignoredErrors>
    <ignoredError sqref="C4:G18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Supuestos</vt:lpstr>
      <vt:lpstr>1) Diabetes +1 complicacion</vt:lpstr>
      <vt:lpstr>Resultados 1</vt:lpstr>
      <vt:lpstr>2) Diabetes sin complicaciones</vt:lpstr>
      <vt:lpstr>Resultados 2</vt:lpstr>
      <vt:lpstr>3) DIabetes + varias c.</vt:lpstr>
      <vt:lpstr>Resultados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Franco</dc:creator>
  <cp:lastModifiedBy>María Zimbrón</cp:lastModifiedBy>
  <dcterms:created xsi:type="dcterms:W3CDTF">2014-05-13T17:30:03Z</dcterms:created>
  <dcterms:modified xsi:type="dcterms:W3CDTF">2015-01-28T21:56:40Z</dcterms:modified>
</cp:coreProperties>
</file>