
<file path=[Content_Types].xml><?xml version="1.0" encoding="utf-8"?>
<Types xmlns="http://schemas.openxmlformats.org/package/2006/content-types">
  <Override PartName="/xl/_rels/workbook.xml.rels" ContentType="application/vnd.openxmlformats-package.relationships+xml"/>
  <Override PartName="/xl/charts/chart2.xml" ContentType="application/vnd.openxmlformats-officedocument.drawingml.chart+xml"/>
  <Override PartName="/xl/styles.xml" ContentType="application/vnd.openxmlformats-officedocument.spreadsheetml.styles+xml"/>
  <Override PartName="/xl/workbook.xml" ContentType="application/vnd.openxmlformats-officedocument.spreadsheetml.sheet.main+xml"/>
  <Override PartName="/xl/worksheets/sheet8.xml" ContentType="application/vnd.openxmlformats-officedocument.spreadsheetml.worksheet+xml"/>
  <Override PartName="/xl/worksheets/_rels/sheet7.xml.rels" ContentType="application/vnd.openxmlformats-package.relationships+xml"/>
  <Override PartName="/xl/worksheets/_rels/sheet1.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media/image2.png" ContentType="image/p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4"/>
  </bookViews>
  <sheets>
    <sheet name="ÍNDICE" sheetId="1" state="visible" r:id="rId2"/>
    <sheet name="Munis 2018" sheetId="2" state="visible" r:id="rId3"/>
    <sheet name="Cds 2018" sheetId="3" state="visible" r:id="rId4"/>
    <sheet name="Norm 2018" sheetId="4" state="visible" r:id="rId5"/>
    <sheet name="NXP 2018" sheetId="5" state="visible" r:id="rId6"/>
    <sheet name="Puntajes" sheetId="6" state="visible" r:id="rId7"/>
    <sheet name="Ranking" sheetId="7" state="visible" r:id="rId8"/>
    <sheet name="Análisis" sheetId="8" state="visible" r:id="rId9"/>
  </sheets>
  <definedNames>
    <definedName function="false" hidden="false" localSheetId="1" name="_xlnm._FilterDatabase" vbProcedure="false">'Munis 2018'!$E$7:$E$210</definedName>
    <definedName function="false" hidden="false" localSheetId="5" name="_xlnm._FilterDatabase" vbProcedure="false">Puntajes!$V$2:$W$2</definedName>
    <definedName function="false" hidden="false" localSheetId="6" name="_xlnm._FilterDatabase" vbProcedure="false">Ranking!$E$38:$F$58</definedName>
    <definedName function="false" hidden="false" localSheetId="7" name="_xlnm._FilterDatabase" vbProcedure="false">Análisis!$C$45:$C$65</definedName>
  </definedNames>
  <calcPr iterateCount="100" refMode="R1C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<sst xmlns="http://schemas.openxmlformats.org/spreadsheetml/2006/main" count="2016" uniqueCount="614">
  <si>
    <t xml:space="preserve">ÍNDICE DE LA BASE DE DATOS CON LA QUE SE CONSTRUYÓ EL ÍNDICE DE MOVILIDAD URBANA</t>
  </si>
  <si>
    <t xml:space="preserve">Nombre de las hojas</t>
  </si>
  <si>
    <t xml:space="preserve">Descripción</t>
  </si>
  <si>
    <t xml:space="preserve">Notas</t>
  </si>
  <si>
    <t xml:space="preserve">"Munis"</t>
  </si>
  <si>
    <t xml:space="preserve">Variables en "bruto" a nivel municipal que fueron utilizadas para construir el Índice. Dichas variables no son las definitivas ya que algunas se combinan para construir los indicadores estandarizados. 
En cada indicador se señala el año.</t>
  </si>
  <si>
    <t xml:space="preserve">Cuando las variables repiten el mismo dato en algunos municipios de una misma ciudad, significa que son a nivel estatal o metropolitano y, por tanto, no se pueden desglosar.</t>
  </si>
  <si>
    <t xml:space="preserve">"Cds"</t>
  </si>
  <si>
    <t xml:space="preserve">Contiene los valores reales de los indicadores definitivos utilizados para construir el Índice a nivel ciudad, es decir, agregando la información de los municipios (hoja "Munis") que conforman una zona metropolitana, de acuerdo con la definición de la CONAPO-INEGI para 2010. 
</t>
  </si>
  <si>
    <t xml:space="preserve">"Norm"</t>
  </si>
  <si>
    <t xml:space="preserve">Contiene los valores normalizados (escala 0 a 100) de los indicadores de la hojas "Cds". El método utilizado para la normalización es el max-min, donde el valor máximo (100) lo obtiene la ciudad con el "mejor" valor para cada indicador, mientras que el valor mínimo (0) lo obtiene la ciudad con el "peor" valor para dicho indicador.</t>
  </si>
  <si>
    <t xml:space="preserve">"NXP"</t>
  </si>
  <si>
    <t xml:space="preserve">Contiene los valores normalizados (hoja "NXP") multiplicados por el peso de cada indicador.
 </t>
  </si>
  <si>
    <t xml:space="preserve">El método para asignar los pesos a nivel indicador fue por "Budget allocation", es decir, cada uno de los directivos de IMCO realizó una votación limitada a un número máximo de puntos que podía distribuir entre todas las variables explicativas. Para reducir la endogeneidad, se redujo a tres valores que cada variable podía tomar: 0.1, 0.5 y 1, donde 0.1 es peso bajo y 1 es peso alto.</t>
  </si>
  <si>
    <t xml:space="preserve">Puntajes</t>
  </si>
  <si>
    <t xml:space="preserve">Contiene las calificaciones de cada subíndice y del Índice general para cada ciudad.</t>
  </si>
  <si>
    <t xml:space="preserve">Las calificaciones de los subíndices se obtuvieron de la sumatoria de los valores ponderados de los indicadores que conforman a cada subíndice (hoja "NXP").
La calificación del Índice General se obtuvo de la sumatoria de las calificaciones de cada subíndice multiplicando por el peso asignado a cada subíndice (ver renglón 25).</t>
  </si>
  <si>
    <t xml:space="preserve">Ranking</t>
  </si>
  <si>
    <t xml:space="preserve">Contiene los resultados de las posiciones de las 20 ciudades para el Índice General y cada uno de los subíndices que lo conforman.</t>
  </si>
  <si>
    <t xml:space="preserve">Análisis</t>
  </si>
  <si>
    <t xml:space="preserve">Permite hacer análisis para cada ciudad, a nivel indicador.</t>
  </si>
  <si>
    <t xml:space="preserve">Nota: En algunos casos las variables son a nivel estatal o a nivel metropolitano, por lo cual se repiten los valores a nivel municipal.</t>
  </si>
  <si>
    <t xml:space="preserve">Variables ancla</t>
  </si>
  <si>
    <t xml:space="preserve">Clave INEGI
(texto)</t>
  </si>
  <si>
    <t xml:space="preserve">Clave INEGI</t>
  </si>
  <si>
    <t xml:space="preserve">Municipio</t>
  </si>
  <si>
    <t xml:space="preserve">Entidad</t>
  </si>
  <si>
    <t xml:space="preserve">Clave ciudad</t>
  </si>
  <si>
    <t xml:space="preserve">Ciudad</t>
  </si>
  <si>
    <t xml:space="preserve">Subíndice</t>
  </si>
  <si>
    <t xml:space="preserve">Transporte seguro</t>
  </si>
  <si>
    <t xml:space="preserve">Accesibilidad y funcionamiento de la infraestructura urbana </t>
  </si>
  <si>
    <t xml:space="preserve">Contexto urbano</t>
  </si>
  <si>
    <t xml:space="preserve">Aire limpio</t>
  </si>
  <si>
    <t xml:space="preserve">Eficiencia y transparencia gubernamental</t>
  </si>
  <si>
    <t xml:space="preserve">Regulación y políticas públicas en favor de la movilidad</t>
  </si>
  <si>
    <t xml:space="preserve">Economía dinámica y competitiva </t>
  </si>
  <si>
    <t xml:space="preserve">Movilidad en vías</t>
  </si>
  <si>
    <t xml:space="preserve">Accesibilidad sustentable</t>
  </si>
  <si>
    <t xml:space="preserve">General</t>
  </si>
  <si>
    <t xml:space="preserve">Indicador</t>
  </si>
  <si>
    <t xml:space="preserve">Percepción de inseguridad en la calle</t>
  </si>
  <si>
    <t xml:space="preserve">Percepción de inseguridad en el transporte público</t>
  </si>
  <si>
    <t xml:space="preserve">Percepción de inseguridad en el automóvil</t>
  </si>
  <si>
    <t xml:space="preserve">Percepción de riesgo de asalto en la calle o transporte público</t>
  </si>
  <si>
    <t xml:space="preserve">Población que dejó de usar el transporte público por inseguridad</t>
  </si>
  <si>
    <t xml:space="preserve">Población que dejó de usar taxis por inseguridad</t>
  </si>
  <si>
    <t xml:space="preserve">Robo a transeúnte</t>
  </si>
  <si>
    <t xml:space="preserve">Siniestros viales con transporte público</t>
  </si>
  <si>
    <t xml:space="preserve">Siniestros viales con peatones o ciclistas</t>
  </si>
  <si>
    <t xml:space="preserve">Satisfacción con el alumbrado público</t>
  </si>
  <si>
    <t xml:space="preserve">Satisfacción con el estado de la infraestructura vial</t>
  </si>
  <si>
    <t xml:space="preserve">Percepción de cobertura suficiente de la red de transporte público</t>
  </si>
  <si>
    <t xml:space="preserve">Percepción de un trato respetuoso de los operadores de transporte público hacia los usuarios</t>
  </si>
  <si>
    <t xml:space="preserve">Percepción de disponibilidad de información con horarios, paradas y recorridos de las unidades de transporte público</t>
  </si>
  <si>
    <t xml:space="preserve">Percepción de respeto a los señalamientos y paradas establecidas por parte de los operadores de transporte público</t>
  </si>
  <si>
    <t xml:space="preserve">Percepción de suficiente espacio en las unidades de transporte público para viajar cómodo</t>
  </si>
  <si>
    <t xml:space="preserve">Percepción de poco tiempo de espera entre cada unidad de transporte público</t>
  </si>
  <si>
    <t xml:space="preserve">Percepción de unidades de transporte público en buen estado</t>
  </si>
  <si>
    <t xml:space="preserve">Presencia de puestos ambulantes o semifijos en la vía pública</t>
  </si>
  <si>
    <t xml:space="preserve">Siniestros viales donde la mala condición del camino fue la causa del choque</t>
  </si>
  <si>
    <t xml:space="preserve">Vialidades sin recubrimiento</t>
  </si>
  <si>
    <t xml:space="preserve">Vialidades sin banqueta</t>
  </si>
  <si>
    <t xml:space="preserve">Vialidades sin alumbrado público</t>
  </si>
  <si>
    <t xml:space="preserve">Vialidades sin rampas para discapacitados</t>
  </si>
  <si>
    <t xml:space="preserve">Vialidades sin restricciones al paso peatonal</t>
  </si>
  <si>
    <t xml:space="preserve">Vialidades sin restricciones al paso vehicular</t>
  </si>
  <si>
    <t xml:space="preserve">Infraestructura de ciclovías</t>
  </si>
  <si>
    <t xml:space="preserve">Suficiencia vial</t>
  </si>
  <si>
    <t xml:space="preserve">Sistema de transporte masivo</t>
  </si>
  <si>
    <t xml:space="preserve">Tiempo de operación de nuevas plataformas de transporte privado </t>
  </si>
  <si>
    <t xml:space="preserve">Extensión territorial</t>
  </si>
  <si>
    <t xml:space="preserve">Crecimiento urbano</t>
  </si>
  <si>
    <t xml:space="preserve">Gasto en transporte de los usuarios para llegar a su destino</t>
  </si>
  <si>
    <t xml:space="preserve">Uso del transporte público como medio de transporte</t>
  </si>
  <si>
    <t xml:space="preserve">Caminar o bicicleta como medio de transporte</t>
  </si>
  <si>
    <t xml:space="preserve">Uso del vehículo privado como medio de transporte</t>
  </si>
  <si>
    <t xml:space="preserve">Distribución modal</t>
  </si>
  <si>
    <t xml:space="preserve">Vehículos particulares por usuario</t>
  </si>
  <si>
    <t xml:space="preserve">Viajes intramunicipales o a municipios vecinos</t>
  </si>
  <si>
    <t xml:space="preserve">Población que vive en zonas urbanas consolidadas</t>
  </si>
  <si>
    <t xml:space="preserve">Flota vehicular</t>
  </si>
  <si>
    <t xml:space="preserve">Consumo de combustibles per cápita</t>
  </si>
  <si>
    <t xml:space="preserve">Emisiones de CO2 por transporte de los usuarios para llegar a su destino</t>
  </si>
  <si>
    <t xml:space="preserve">Viviendas verticales nuevas</t>
  </si>
  <si>
    <t xml:space="preserve">Días al año con bajos niveles de O3</t>
  </si>
  <si>
    <t xml:space="preserve">Días al año con bajos niveles de PM10</t>
  </si>
  <si>
    <t xml:space="preserve">Días al año con bajos niveles de PM2.5</t>
  </si>
  <si>
    <t xml:space="preserve">Cumplimiento de las normas de calidad del aire para O3</t>
  </si>
  <si>
    <t xml:space="preserve">Cumplimiento de las normas de calidad del aire para PM10</t>
  </si>
  <si>
    <t xml:space="preserve">Cumplimiento de las normas de calidad del aire para PM2.5</t>
  </si>
  <si>
    <t xml:space="preserve">Emisiones de PM 2.5 de fuentes móviles por vehículo</t>
  </si>
  <si>
    <t xml:space="preserve">Emisiones de PM 10 de fuentes móviles por vehículo</t>
  </si>
  <si>
    <t xml:space="preserve">Emisiones de NOx de fuentes móviles por vehículo</t>
  </si>
  <si>
    <t xml:space="preserve">Emisiones de SO2 de fuentes móviles por vehículo</t>
  </si>
  <si>
    <t xml:space="preserve">Emisiones de CO de fuentes móviles por vehículo</t>
  </si>
  <si>
    <t xml:space="preserve">Emisiones de CO2 de fuentes móviles por vehículo</t>
  </si>
  <si>
    <t xml:space="preserve">Muertes por Infecciones respiratorias y  fallas cardiacas</t>
  </si>
  <si>
    <t xml:space="preserve">Corrupción en los funcionarios locales públicos</t>
  </si>
  <si>
    <t xml:space="preserve">Gestión de calidad del aire</t>
  </si>
  <si>
    <t xml:space="preserve">Operativos para detección de alcoholemia</t>
  </si>
  <si>
    <t xml:space="preserve">Presupuesto de movilidad destinado a infraestructura peatonal y ciclista</t>
  </si>
  <si>
    <t xml:space="preserve">Presupuesto de movilidad destinado a transporte público</t>
  </si>
  <si>
    <t xml:space="preserve">Presupuesto de movilidad destinado a infraestructura vehicular</t>
  </si>
  <si>
    <t xml:space="preserve">Presupuesto de movilidad destinado a pavimentación</t>
  </si>
  <si>
    <t xml:space="preserve">Transparencia presupuestal</t>
  </si>
  <si>
    <t xml:space="preserve">Ley específica de sobre movilidad</t>
  </si>
  <si>
    <t xml:space="preserve">Derecho a la movilidad</t>
  </si>
  <si>
    <t xml:space="preserve">Existencia de una jerarquía de movilidad</t>
  </si>
  <si>
    <t xml:space="preserve">Asignación del espacio público </t>
  </si>
  <si>
    <t xml:space="preserve">Principios de movilidad</t>
  </si>
  <si>
    <t xml:space="preserve">Estudios origen-destino</t>
  </si>
  <si>
    <t xml:space="preserve">Coordinación metropolitana </t>
  </si>
  <si>
    <t xml:space="preserve">Prioridad de transporte público y no motorizado</t>
  </si>
  <si>
    <t xml:space="preserve">Sistema de información sobre movilidad</t>
  </si>
  <si>
    <t xml:space="preserve">Registro de trasporte público</t>
  </si>
  <si>
    <t xml:space="preserve">Estudios de impacto de movilidad </t>
  </si>
  <si>
    <t xml:space="preserve">Obras sujetas a estudio de impacto de movilidad</t>
  </si>
  <si>
    <t xml:space="preserve">Parquímetros</t>
  </si>
  <si>
    <t xml:space="preserve">Comité Estatal de Movilidad</t>
  </si>
  <si>
    <t xml:space="preserve">Ayuntamiento y OSC en comité de movilidad</t>
  </si>
  <si>
    <t xml:space="preserve">Programa de Movilidad en Plan de Desarrollo </t>
  </si>
  <si>
    <t xml:space="preserve">Registro Público disponible </t>
  </si>
  <si>
    <t xml:space="preserve">Informe anual programa de movilidad</t>
  </si>
  <si>
    <t xml:space="preserve">Apertura a empresas de transporte a través de plataformas</t>
  </si>
  <si>
    <t xml:space="preserve">Alcoholímetros para prevención de accidentes</t>
  </si>
  <si>
    <t xml:space="preserve">Personas con tarjeta de débito y crédito </t>
  </si>
  <si>
    <t xml:space="preserve">Hogares con teléfono celular</t>
  </si>
  <si>
    <t xml:space="preserve">Empresas</t>
  </si>
  <si>
    <t xml:space="preserve">Actividad económica per cápita</t>
  </si>
  <si>
    <t xml:space="preserve">Jornadas laborales muy largas</t>
  </si>
  <si>
    <t xml:space="preserve">Empresas con más de 10 empleados</t>
  </si>
  <si>
    <t xml:space="preserve">Salario promedio mensual para trabajadores de tiempo completo</t>
  </si>
  <si>
    <t xml:space="preserve">Población ocupada sin ingresos</t>
  </si>
  <si>
    <t xml:space="preserve">Tasa de desempleo</t>
  </si>
  <si>
    <t xml:space="preserve">Nivel de competitividad o tasa de crecimiento en competitividad total (IMCO, ICU2016)</t>
  </si>
  <si>
    <t xml:space="preserve">Velocidad promedio </t>
  </si>
  <si>
    <t xml:space="preserve">Tiempos de traslado</t>
  </si>
  <si>
    <t xml:space="preserve">Índice de congestión</t>
  </si>
  <si>
    <t xml:space="preserve">Accesibilidad peatonal</t>
  </si>
  <si>
    <t xml:space="preserve">Accesibilidad ciclista</t>
  </si>
  <si>
    <t xml:space="preserve">Total de personas encuestadas</t>
  </si>
  <si>
    <t xml:space="preserve">Población general</t>
  </si>
  <si>
    <t xml:space="preserve">Distribución poblacional </t>
  </si>
  <si>
    <t xml:space="preserve">Tamaño de la ciudad</t>
  </si>
  <si>
    <t xml:space="preserve">Región</t>
  </si>
  <si>
    <t xml:space="preserve">Hechos viales en zonas urbanas</t>
  </si>
  <si>
    <t xml:space="preserve">Vehículos de motor registrados en circulación</t>
  </si>
  <si>
    <t xml:space="preserve">Unidades</t>
  </si>
  <si>
    <t xml:space="preserve">Encuestados que contestaron sentirse inseguros</t>
  </si>
  <si>
    <t xml:space="preserve">Encuestados que  percibe riesgo de asalto en la calle o transporte público </t>
  </si>
  <si>
    <t xml:space="preserve">Encuestados que ha cambiado de transporte </t>
  </si>
  <si>
    <t xml:space="preserve">Número de robos a transeúnte</t>
  </si>
  <si>
    <t xml:space="preserve">Hechos viales donde unidades del transporte público estuvieron involucradas</t>
  </si>
  <si>
    <t xml:space="preserve">Hechos viales con peatones o ciclistas atropellados </t>
  </si>
  <si>
    <t xml:space="preserve">Nivel (muy satisfecho:1, muy insatisfecho:6)</t>
  </si>
  <si>
    <t xml:space="preserve">Usuarios que consideran que la cobertura de la red de transporte público es suficiente</t>
  </si>
  <si>
    <t xml:space="preserve">Usuarios que respondieron la encuesta</t>
  </si>
  <si>
    <t xml:space="preserve">Usuarios que consideran los operadores los tratan de manera respetuosa</t>
  </si>
  <si>
    <t xml:space="preserve">Usuarios que consideran existe disponibilidad de información</t>
  </si>
  <si>
    <t xml:space="preserve">Usuarios que consideran que los operadores de transporte público respetuosos de los señalamiento y paradas establecidas</t>
  </si>
  <si>
    <t xml:space="preserve">Usuarios que consideran existe suficiente espacio en las unidades de transporte público para viajar cómodo</t>
  </si>
  <si>
    <t xml:space="preserve">Usuarios que consideran entre cada unidad de transporte público transcurre poco tiempo</t>
  </si>
  <si>
    <t xml:space="preserve">Usuarios que consideran que las unidades de transporte público están en buen estado</t>
  </si>
  <si>
    <t xml:space="preserve">Vialidades con presencia de puestos semifijos o ambulantes</t>
  </si>
  <si>
    <t xml:space="preserve">Número de vialidades analizadas</t>
  </si>
  <si>
    <t xml:space="preserve">Hechos viales donde "la mala condición del camino" es la posible causa </t>
  </si>
  <si>
    <t xml:space="preserve">Número de vialidades sin recubrimiento </t>
  </si>
  <si>
    <t xml:space="preserve">Vialidades sin rampas</t>
  </si>
  <si>
    <t xml:space="preserve">Km de la infraestructura ciclista urbana</t>
  </si>
  <si>
    <t xml:space="preserve">Km de vialidades</t>
  </si>
  <si>
    <t xml:space="preserve">Superficie urbana (Km2)</t>
  </si>
  <si>
    <t xml:space="preserve">Para ciudades de &gt;500 mil hab: 3=Transporte masivo en operación, 2=En construcción o  autorizado por Banobras, 1=En evaluación, 0=No existe. Todas las ciudades de &lt;500 mil hab tienen 2.</t>
  </si>
  <si>
    <t xml:space="preserve">Años desde la llegada de la primera plataforma</t>
  </si>
  <si>
    <t xml:space="preserve">Hectáreas</t>
  </si>
  <si>
    <t xml:space="preserve">Tasa Media de Crecimiento Anual (TMCA) de la población</t>
  </si>
  <si>
    <t xml:space="preserve">Tasa Media de Crecimiento Anual (TMCA) de la superficie urbana </t>
  </si>
  <si>
    <t xml:space="preserve">Pesos anuales por familia</t>
  </si>
  <si>
    <t xml:space="preserve">Número de personas que respondieron usar transporte público </t>
  </si>
  <si>
    <t xml:space="preserve">Número de personas que respondieron la encuesta</t>
  </si>
  <si>
    <t xml:space="preserve">Número de personas que respondieron usar transporte público dentro de la encuesta</t>
  </si>
  <si>
    <t xml:space="preserve">Puntos de 0 a 8 </t>
  </si>
  <si>
    <t xml:space="preserve">Automóviles</t>
  </si>
  <si>
    <t xml:space="preserve">Usuarios</t>
  </si>
  <si>
    <t xml:space="preserve">Número de viajes intramunicipales y a municipios vecinos</t>
  </si>
  <si>
    <t xml:space="preserve">Número de viajes totales</t>
  </si>
  <si>
    <t xml:space="preserve">Población en perímetros de contención tipo U1</t>
  </si>
  <si>
    <t xml:space="preserve">Población en manzana urbana</t>
  </si>
  <si>
    <t xml:space="preserve">Vehículos</t>
  </si>
  <si>
    <t xml:space="preserve">lt/hab anual</t>
  </si>
  <si>
    <t xml:space="preserve">kgCO2eq anuales por familia</t>
  </si>
  <si>
    <t xml:space="preserve">Número de viviendas verticales</t>
  </si>
  <si>
    <t xml:space="preserve">Número de viviendas vigentes</t>
  </si>
  <si>
    <t xml:space="preserve">Días al año con menos de 0.0475 ppm de O3</t>
  </si>
  <si>
    <t xml:space="preserve">Días en lo que se realizo monitoreo</t>
  </si>
  <si>
    <t xml:space="preserve">Días al año con menos de 37.5ug/m2 de PM10</t>
  </si>
  <si>
    <t xml:space="preserve">Días al año con menos de 22.5 ug/m2 de PM2.5</t>
  </si>
  <si>
    <t xml:space="preserve">Dummy (Sí=1, No=0)</t>
  </si>
  <si>
    <t xml:space="preserve">Kg de PM 2.5 de fuentes móviles</t>
  </si>
  <si>
    <t xml:space="preserve">Número de vehículos</t>
  </si>
  <si>
    <t xml:space="preserve">Kg de PM 10 de fuentes móviles</t>
  </si>
  <si>
    <t xml:space="preserve">Kg de NOx de fuentes móviles</t>
  </si>
  <si>
    <t xml:space="preserve">Kg de SO2 de fuentes móviles</t>
  </si>
  <si>
    <t xml:space="preserve">Kg de CO de fuentes móviles</t>
  </si>
  <si>
    <t xml:space="preserve">Kg de CO2 de fuentes móviles</t>
  </si>
  <si>
    <t xml:space="preserve">Número de muertes</t>
  </si>
  <si>
    <t xml:space="preserve">Índice (0-100)</t>
  </si>
  <si>
    <t xml:space="preserve">Porcentaje de la población que cuenta con el operativo</t>
  </si>
  <si>
    <t xml:space="preserve">Presupuesto destinado (Pesos)</t>
  </si>
  <si>
    <t xml:space="preserve">Presupuesto de movilidad (pesos)</t>
  </si>
  <si>
    <t xml:space="preserve">Presupuesto destinado (pesos)</t>
  </si>
  <si>
    <t xml:space="preserve">Índice de Información Presupuestal Municipal</t>
  </si>
  <si>
    <t xml:space="preserve">Índice de 0 a 1 ponderada por población </t>
  </si>
  <si>
    <t xml:space="preserve">Índice de 0 a 7 ponderada por población </t>
  </si>
  <si>
    <t xml:space="preserve">Legalidad (Índice de 0 a 1 ponderada por población )</t>
  </si>
  <si>
    <t xml:space="preserve">La regulación considera entre las modalidades de transporte (separado de transporte público) el proporcionado por empresas de redes de transporte a través de plataformas (Índice de 0 a 2 ponderada por población )</t>
  </si>
  <si>
    <t xml:space="preserve">Presenta barreras para plataformas (Índice de 0 a 2 ponderada por población )</t>
  </si>
  <si>
    <t xml:space="preserve">Tarjetas de débito</t>
  </si>
  <si>
    <t xml:space="preserve">Tarjetas de crédito</t>
  </si>
  <si>
    <t xml:space="preserve">Adultos</t>
  </si>
  <si>
    <t xml:space="preserve">Hogares</t>
  </si>
  <si>
    <t xml:space="preserve">Unidades económicas registradas</t>
  </si>
  <si>
    <t xml:space="preserve">PEA</t>
  </si>
  <si>
    <t xml:space="preserve">Millones de pesos</t>
  </si>
  <si>
    <t xml:space="preserve">Personas con jornadas laborales de más de 48 hrs</t>
  </si>
  <si>
    <t xml:space="preserve">Población ocupada</t>
  </si>
  <si>
    <t xml:space="preserve">Pesos</t>
  </si>
  <si>
    <t xml:space="preserve">Población ocupada </t>
  </si>
  <si>
    <t xml:space="preserve">Desocupados </t>
  </si>
  <si>
    <t xml:space="preserve">Puntaje</t>
  </si>
  <si>
    <t xml:space="preserve">Velocidad promedio general (km/hr) en automóviles </t>
  </si>
  <si>
    <t xml:space="preserve">Minutos en recorrer 5 Km del polo económico</t>
  </si>
  <si>
    <t xml:space="preserve">Índice de congestión en hora pico</t>
  </si>
  <si>
    <t xml:space="preserve">Superficie (km2) en 30 min</t>
  </si>
  <si>
    <t xml:space="preserve">Personas de 18 años o más</t>
  </si>
  <si>
    <t xml:space="preserve">Personas</t>
  </si>
  <si>
    <t xml:space="preserve">Porcentaje de la población por municipio</t>
  </si>
  <si>
    <t xml:space="preserve">Tamaño
 (según población)</t>
  </si>
  <si>
    <t xml:space="preserve">Número de hechos viales reportados</t>
  </si>
  <si>
    <t xml:space="preserve">Fuente</t>
  </si>
  <si>
    <t xml:space="preserve">INEGI 
(ENVIPE)</t>
  </si>
  <si>
    <t xml:space="preserve">Secretariado Ejecutivo del Sistema Nacional de Seguridad Pública</t>
  </si>
  <si>
    <t xml:space="preserve">INEGI</t>
  </si>
  <si>
    <t xml:space="preserve">INEGI                 (ENCIG)</t>
  </si>
  <si>
    <t xml:space="preserve">INEGI                                               (ENCIG)</t>
  </si>
  <si>
    <t xml:space="preserve">ITDP</t>
  </si>
  <si>
    <t xml:space="preserve">Banobras / El Poder del Consumidor </t>
  </si>
  <si>
    <t xml:space="preserve">IMCO</t>
  </si>
  <si>
    <t xml:space="preserve">INEGI                                                 (Encuesta intercensal)</t>
  </si>
  <si>
    <t xml:space="preserve">CMM</t>
  </si>
  <si>
    <t xml:space="preserve">INEGI                  (Reg. Admón.)</t>
  </si>
  <si>
    <t xml:space="preserve">INEGI (CENSO 2010)</t>
  </si>
  <si>
    <t xml:space="preserve">INEGI    (Reg. Admón.)</t>
  </si>
  <si>
    <t xml:space="preserve">Comisión Nacional de Vivienda</t>
  </si>
  <si>
    <t xml:space="preserve">INECC</t>
  </si>
  <si>
    <t xml:space="preserve">INEGI                  (Reg. Admón..)</t>
  </si>
  <si>
    <t xml:space="preserve">CNBV</t>
  </si>
  <si>
    <t xml:space="preserve">MCS</t>
  </si>
  <si>
    <t xml:space="preserve">DENUE</t>
  </si>
  <si>
    <t xml:space="preserve">ENOE</t>
  </si>
  <si>
    <t xml:space="preserve">IMCO
(MAGDA)</t>
  </si>
  <si>
    <t xml:space="preserve">INEGI                                                   (ENOE)</t>
  </si>
  <si>
    <t xml:space="preserve">INEGI         (ENOE)</t>
  </si>
  <si>
    <t xml:space="preserve">IMCO 
(ICU)</t>
  </si>
  <si>
    <t xml:space="preserve">SinTráfico</t>
  </si>
  <si>
    <t xml:space="preserve">CONAPO</t>
  </si>
  <si>
    <t xml:space="preserve">INEGI                 (Reg. Admón..)</t>
  </si>
  <si>
    <t xml:space="preserve">Año</t>
  </si>
  <si>
    <t xml:space="preserve">-</t>
  </si>
  <si>
    <t xml:space="preserve">01001</t>
  </si>
  <si>
    <t xml:space="preserve">Aguascalientes</t>
  </si>
  <si>
    <t xml:space="preserve">Más de un millón</t>
  </si>
  <si>
    <t xml:space="preserve">Centro-Occidente</t>
  </si>
  <si>
    <t xml:space="preserve">01005</t>
  </si>
  <si>
    <t xml:space="preserve">Jesús María</t>
  </si>
  <si>
    <t xml:space="preserve">01011</t>
  </si>
  <si>
    <t xml:space="preserve">San Francisco de los Romo</t>
  </si>
  <si>
    <t xml:space="preserve">02003</t>
  </si>
  <si>
    <t xml:space="preserve">Tecate</t>
  </si>
  <si>
    <t xml:space="preserve">Baja California</t>
  </si>
  <si>
    <t xml:space="preserve">Tijuana</t>
  </si>
  <si>
    <t xml:space="preserve">Noroeste</t>
  </si>
  <si>
    <t xml:space="preserve">02004</t>
  </si>
  <si>
    <t xml:space="preserve">02005</t>
  </si>
  <si>
    <t xml:space="preserve">Playas de Rosarito</t>
  </si>
  <si>
    <t xml:space="preserve">05004</t>
  </si>
  <si>
    <t xml:space="preserve">Arteaga</t>
  </si>
  <si>
    <t xml:space="preserve">Coahuila</t>
  </si>
  <si>
    <t xml:space="preserve">Saltillo</t>
  </si>
  <si>
    <t xml:space="preserve">De 500 mil a un millón</t>
  </si>
  <si>
    <t xml:space="preserve">Noreste</t>
  </si>
  <si>
    <t xml:space="preserve">05027</t>
  </si>
  <si>
    <t xml:space="preserve">Ramos Arizpe</t>
  </si>
  <si>
    <t xml:space="preserve">05030</t>
  </si>
  <si>
    <t xml:space="preserve">08002</t>
  </si>
  <si>
    <t xml:space="preserve">Aldama</t>
  </si>
  <si>
    <t xml:space="preserve">Chihuahua</t>
  </si>
  <si>
    <t xml:space="preserve">08004</t>
  </si>
  <si>
    <t xml:space="preserve">Aquiles Serdán</t>
  </si>
  <si>
    <t xml:space="preserve">08019</t>
  </si>
  <si>
    <t xml:space="preserve">09002</t>
  </si>
  <si>
    <t xml:space="preserve">Azcapotzalco</t>
  </si>
  <si>
    <t xml:space="preserve">Ciudad de México</t>
  </si>
  <si>
    <t xml:space="preserve">Valle de México</t>
  </si>
  <si>
    <t xml:space="preserve">Centro</t>
  </si>
  <si>
    <t xml:space="preserve">09003</t>
  </si>
  <si>
    <t xml:space="preserve">Coyoacán</t>
  </si>
  <si>
    <t xml:space="preserve">09004</t>
  </si>
  <si>
    <t xml:space="preserve">Cuajimalpa de Morelos</t>
  </si>
  <si>
    <t xml:space="preserve">09005</t>
  </si>
  <si>
    <t xml:space="preserve">Gustavo A. Madero</t>
  </si>
  <si>
    <t xml:space="preserve">09006</t>
  </si>
  <si>
    <t xml:space="preserve">Iztacalco</t>
  </si>
  <si>
    <t xml:space="preserve">09007</t>
  </si>
  <si>
    <t xml:space="preserve">Iztapalapa</t>
  </si>
  <si>
    <t xml:space="preserve">09008</t>
  </si>
  <si>
    <t xml:space="preserve">La Magdalena Contreras</t>
  </si>
  <si>
    <t xml:space="preserve">9009</t>
  </si>
  <si>
    <t xml:space="preserve">Milpa Alta</t>
  </si>
  <si>
    <t xml:space="preserve">09010</t>
  </si>
  <si>
    <t xml:space="preserve">Álvaro Obregón</t>
  </si>
  <si>
    <t xml:space="preserve">09011</t>
  </si>
  <si>
    <t xml:space="preserve">Tláhuac</t>
  </si>
  <si>
    <t xml:space="preserve">09012</t>
  </si>
  <si>
    <t xml:space="preserve">Tlalpan</t>
  </si>
  <si>
    <t xml:space="preserve">09013</t>
  </si>
  <si>
    <t xml:space="preserve">Xochimilco</t>
  </si>
  <si>
    <t xml:space="preserve">09014</t>
  </si>
  <si>
    <t xml:space="preserve">Benito Juárez</t>
  </si>
  <si>
    <t xml:space="preserve">09015</t>
  </si>
  <si>
    <t xml:space="preserve">Cuauhtémoc</t>
  </si>
  <si>
    <t xml:space="preserve">09016</t>
  </si>
  <si>
    <t xml:space="preserve">Miguel Hidalgo</t>
  </si>
  <si>
    <t xml:space="preserve">09017</t>
  </si>
  <si>
    <t xml:space="preserve">Venustiano Carranza</t>
  </si>
  <si>
    <t xml:space="preserve">León</t>
  </si>
  <si>
    <t xml:space="preserve">Guanajuato</t>
  </si>
  <si>
    <t xml:space="preserve">Silao</t>
  </si>
  <si>
    <t xml:space="preserve">Acapulco de Juárez</t>
  </si>
  <si>
    <t xml:space="preserve">Guerrero</t>
  </si>
  <si>
    <t xml:space="preserve">Acapulco</t>
  </si>
  <si>
    <t xml:space="preserve">Sur-Sureste</t>
  </si>
  <si>
    <t xml:space="preserve">Coyuca de Benítez</t>
  </si>
  <si>
    <t xml:space="preserve">Tizayuca</t>
  </si>
  <si>
    <t xml:space="preserve">Hidalgo</t>
  </si>
  <si>
    <t xml:space="preserve">Guadalajara</t>
  </si>
  <si>
    <t xml:space="preserve">Jalisco</t>
  </si>
  <si>
    <t xml:space="preserve">Ixtlahuacán de los Membrillos</t>
  </si>
  <si>
    <t xml:space="preserve">Juanacatlán</t>
  </si>
  <si>
    <t xml:space="preserve">El Salto</t>
  </si>
  <si>
    <t xml:space="preserve">Tlajomulco de Zúñiga</t>
  </si>
  <si>
    <t xml:space="preserve">Tlaquepaque</t>
  </si>
  <si>
    <t xml:space="preserve">Tonalá</t>
  </si>
  <si>
    <t xml:space="preserve">Zapopan</t>
  </si>
  <si>
    <t xml:space="preserve">Acolman</t>
  </si>
  <si>
    <t xml:space="preserve">México</t>
  </si>
  <si>
    <t xml:space="preserve">Almoloya de Juárez</t>
  </si>
  <si>
    <t xml:space="preserve">Toluca</t>
  </si>
  <si>
    <t xml:space="preserve">Amecameca</t>
  </si>
  <si>
    <t xml:space="preserve">Apaxco</t>
  </si>
  <si>
    <t xml:space="preserve">Atenco</t>
  </si>
  <si>
    <t xml:space="preserve">Atizapán de Zaragoza</t>
  </si>
  <si>
    <t xml:space="preserve">Atlautla</t>
  </si>
  <si>
    <t xml:space="preserve">Axapusco</t>
  </si>
  <si>
    <t xml:space="preserve">Ayapango</t>
  </si>
  <si>
    <t xml:space="preserve">Calimaya</t>
  </si>
  <si>
    <t xml:space="preserve">Coacalco de Berriozábal</t>
  </si>
  <si>
    <t xml:space="preserve">Cocotitlán</t>
  </si>
  <si>
    <t xml:space="preserve">Coyotepec</t>
  </si>
  <si>
    <t xml:space="preserve">Cuautitlán</t>
  </si>
  <si>
    <t xml:space="preserve">Chalco</t>
  </si>
  <si>
    <t xml:space="preserve">Chapultepec</t>
  </si>
  <si>
    <t xml:space="preserve">Chiautla</t>
  </si>
  <si>
    <t xml:space="preserve">Chicoloapan</t>
  </si>
  <si>
    <t xml:space="preserve">Chiconcuac</t>
  </si>
  <si>
    <t xml:space="preserve">Chimalhuacán</t>
  </si>
  <si>
    <t xml:space="preserve">Ecatepec de Morelos</t>
  </si>
  <si>
    <t xml:space="preserve">Ecatzingo</t>
  </si>
  <si>
    <t xml:space="preserve">Huehuetoca</t>
  </si>
  <si>
    <t xml:space="preserve">Hueypoxtla</t>
  </si>
  <si>
    <t xml:space="preserve">Huixquilucan</t>
  </si>
  <si>
    <t xml:space="preserve">Isidro Fabela</t>
  </si>
  <si>
    <t xml:space="preserve">Ixtapaluca</t>
  </si>
  <si>
    <t xml:space="preserve">Jaltenco</t>
  </si>
  <si>
    <t xml:space="preserve">Jilotzingo</t>
  </si>
  <si>
    <t xml:space="preserve">Juchitepec</t>
  </si>
  <si>
    <t xml:space="preserve">Lerma</t>
  </si>
  <si>
    <t xml:space="preserve">Melchor Ocampo</t>
  </si>
  <si>
    <t xml:space="preserve">Metepec</t>
  </si>
  <si>
    <t xml:space="preserve">Mexicaltzingo</t>
  </si>
  <si>
    <t xml:space="preserve">Naucalpan de Juárez</t>
  </si>
  <si>
    <t xml:space="preserve">Nezahualcóyotl</t>
  </si>
  <si>
    <t xml:space="preserve">Nextlalpan</t>
  </si>
  <si>
    <t xml:space="preserve">Nicolás Romero</t>
  </si>
  <si>
    <t xml:space="preserve">Nopaltepec</t>
  </si>
  <si>
    <t xml:space="preserve">Ocoyoacac</t>
  </si>
  <si>
    <t xml:space="preserve">Otumba</t>
  </si>
  <si>
    <t xml:space="preserve">Otzolotepec</t>
  </si>
  <si>
    <t xml:space="preserve">Ozumba</t>
  </si>
  <si>
    <t xml:space="preserve">Papalotla</t>
  </si>
  <si>
    <t xml:space="preserve">La Paz</t>
  </si>
  <si>
    <t xml:space="preserve">Rayón</t>
  </si>
  <si>
    <t xml:space="preserve">San Antonio la Isla</t>
  </si>
  <si>
    <t xml:space="preserve">San Martín de las Pirámides</t>
  </si>
  <si>
    <t xml:space="preserve">San Mateo Atenco</t>
  </si>
  <si>
    <t xml:space="preserve">Tecámac</t>
  </si>
  <si>
    <t xml:space="preserve">Temamatla</t>
  </si>
  <si>
    <t xml:space="preserve">Temascalapa</t>
  </si>
  <si>
    <t xml:space="preserve">Temoaya</t>
  </si>
  <si>
    <t xml:space="preserve">Tenango del Aire</t>
  </si>
  <si>
    <t xml:space="preserve">Teoloyucan</t>
  </si>
  <si>
    <t xml:space="preserve">Teotihuacán</t>
  </si>
  <si>
    <t xml:space="preserve">Tepetlaoxtoc</t>
  </si>
  <si>
    <t xml:space="preserve">Tepetlixpa</t>
  </si>
  <si>
    <t xml:space="preserve">Tepotzotlán</t>
  </si>
  <si>
    <t xml:space="preserve">Tequixquiac</t>
  </si>
  <si>
    <t xml:space="preserve">Texcoco</t>
  </si>
  <si>
    <t xml:space="preserve">Tezoyuca</t>
  </si>
  <si>
    <t xml:space="preserve">Tlalmanalco</t>
  </si>
  <si>
    <t xml:space="preserve">Tlalnepantla de Baz</t>
  </si>
  <si>
    <t xml:space="preserve">Tultepec</t>
  </si>
  <si>
    <t xml:space="preserve">Tultitlán</t>
  </si>
  <si>
    <t xml:space="preserve">Villa del Carbón</t>
  </si>
  <si>
    <t xml:space="preserve">Xonacatlán</t>
  </si>
  <si>
    <t xml:space="preserve">Zinacantepec</t>
  </si>
  <si>
    <t xml:space="preserve">Zumpango</t>
  </si>
  <si>
    <t xml:space="preserve">Cuautitlán Izcalli</t>
  </si>
  <si>
    <t xml:space="preserve">Valle de Chalco Solidaridad</t>
  </si>
  <si>
    <t xml:space="preserve">Tonanitla</t>
  </si>
  <si>
    <t xml:space="preserve">Charo</t>
  </si>
  <si>
    <t xml:space="preserve">Michoacán</t>
  </si>
  <si>
    <t xml:space="preserve">Morelia</t>
  </si>
  <si>
    <t xml:space="preserve">Tarímbaro</t>
  </si>
  <si>
    <t xml:space="preserve">Cuernavaca</t>
  </si>
  <si>
    <t xml:space="preserve">Morelos</t>
  </si>
  <si>
    <t xml:space="preserve">Emiliano Zapata</t>
  </si>
  <si>
    <t xml:space="preserve">Huitzilac</t>
  </si>
  <si>
    <t xml:space="preserve">Jiutepec</t>
  </si>
  <si>
    <t xml:space="preserve">Temixco</t>
  </si>
  <si>
    <t xml:space="preserve">Tepoztlán</t>
  </si>
  <si>
    <t xml:space="preserve">Tlaltizapán</t>
  </si>
  <si>
    <t xml:space="preserve">Xochitepec</t>
  </si>
  <si>
    <t xml:space="preserve">Apodaca</t>
  </si>
  <si>
    <t xml:space="preserve">Nuevo León</t>
  </si>
  <si>
    <t xml:space="preserve">Monterrey</t>
  </si>
  <si>
    <t xml:space="preserve">Cadereyta Jiménez</t>
  </si>
  <si>
    <t xml:space="preserve">Carmen</t>
  </si>
  <si>
    <t xml:space="preserve">García</t>
  </si>
  <si>
    <t xml:space="preserve">San Pedro Garza García</t>
  </si>
  <si>
    <t xml:space="preserve">General Escobedo</t>
  </si>
  <si>
    <t xml:space="preserve">Guadalupe</t>
  </si>
  <si>
    <t xml:space="preserve">Juárez</t>
  </si>
  <si>
    <t xml:space="preserve">Salinas Victoria</t>
  </si>
  <si>
    <t xml:space="preserve">San Nicolás de los Garza</t>
  </si>
  <si>
    <t xml:space="preserve">Santa Catarina</t>
  </si>
  <si>
    <t xml:space="preserve">Santiago</t>
  </si>
  <si>
    <t xml:space="preserve">Acajete</t>
  </si>
  <si>
    <t xml:space="preserve">Puebla</t>
  </si>
  <si>
    <t xml:space="preserve">Puebla-Tlaxcala</t>
  </si>
  <si>
    <t xml:space="preserve">Amozoc</t>
  </si>
  <si>
    <t xml:space="preserve">Coronango</t>
  </si>
  <si>
    <t xml:space="preserve">Cuautlancingo</t>
  </si>
  <si>
    <t xml:space="preserve">Chiautzingo</t>
  </si>
  <si>
    <t xml:space="preserve">Domingo Arenas</t>
  </si>
  <si>
    <t xml:space="preserve">Huejotzingo</t>
  </si>
  <si>
    <t xml:space="preserve">Juan C. Bonilla</t>
  </si>
  <si>
    <t xml:space="preserve">Ocoyucan</t>
  </si>
  <si>
    <t xml:space="preserve">San Andrés Cholula</t>
  </si>
  <si>
    <t xml:space="preserve">San Felipe Teotlalcingo</t>
  </si>
  <si>
    <t xml:space="preserve">San Gregorio Atzompa</t>
  </si>
  <si>
    <t xml:space="preserve">San Martín Texmelucan</t>
  </si>
  <si>
    <t xml:space="preserve">San Miguel Xoxtla</t>
  </si>
  <si>
    <t xml:space="preserve">San Pedro Cholula</t>
  </si>
  <si>
    <t xml:space="preserve">San Salvador el Verde</t>
  </si>
  <si>
    <t xml:space="preserve">Tepatlaxco de Hidalgo</t>
  </si>
  <si>
    <t xml:space="preserve">Tlaltenango</t>
  </si>
  <si>
    <t xml:space="preserve">Corregidora</t>
  </si>
  <si>
    <t xml:space="preserve">Querétaro</t>
  </si>
  <si>
    <t xml:space="preserve">Huimilpan</t>
  </si>
  <si>
    <t xml:space="preserve">El Marqués</t>
  </si>
  <si>
    <t xml:space="preserve">Isla Mujeres</t>
  </si>
  <si>
    <t xml:space="preserve">Quintana Roo</t>
  </si>
  <si>
    <t xml:space="preserve">Cancún</t>
  </si>
  <si>
    <t xml:space="preserve">San Luis Potosí</t>
  </si>
  <si>
    <t xml:space="preserve">San Luis Potosí-Soledad</t>
  </si>
  <si>
    <t xml:space="preserve">Soledad de Graciano Sánchez</t>
  </si>
  <si>
    <t xml:space="preserve">Tabasco</t>
  </si>
  <si>
    <t xml:space="preserve">Villahermosa</t>
  </si>
  <si>
    <t xml:space="preserve">Nacajuca</t>
  </si>
  <si>
    <t xml:space="preserve">Altamira</t>
  </si>
  <si>
    <t xml:space="preserve">Tamaulipas</t>
  </si>
  <si>
    <t xml:space="preserve">Tampico-Pánuco</t>
  </si>
  <si>
    <t xml:space="preserve">Ciudad Madero</t>
  </si>
  <si>
    <t xml:space="preserve">Tampico</t>
  </si>
  <si>
    <t xml:space="preserve">Ixtacuixtla de Mariano Matamoros</t>
  </si>
  <si>
    <t xml:space="preserve">Tlaxcala</t>
  </si>
  <si>
    <t xml:space="preserve">Mazatecochco de José María Morelos</t>
  </si>
  <si>
    <t xml:space="preserve">Tepetitla de Lardizábal</t>
  </si>
  <si>
    <t xml:space="preserve">Acuamanala de Miguel Hidalgo</t>
  </si>
  <si>
    <t xml:space="preserve">Natívitas</t>
  </si>
  <si>
    <t xml:space="preserve">San Pablo del Monte</t>
  </si>
  <si>
    <t xml:space="preserve">Tenancingo</t>
  </si>
  <si>
    <t xml:space="preserve">Teolocholco</t>
  </si>
  <si>
    <t xml:space="preserve">Tepeyanco</t>
  </si>
  <si>
    <t xml:space="preserve">Tetlatlahuca</t>
  </si>
  <si>
    <t xml:space="preserve">Papalotla de Xicohténcatl</t>
  </si>
  <si>
    <t xml:space="preserve">Xicohtzinco</t>
  </si>
  <si>
    <t xml:space="preserve">Zacatelco</t>
  </si>
  <si>
    <t xml:space="preserve">San Jerónimo Zacualpan</t>
  </si>
  <si>
    <t xml:space="preserve">San Juan Huactzinco</t>
  </si>
  <si>
    <t xml:space="preserve">San Lorenzo Axocomanitla</t>
  </si>
  <si>
    <t xml:space="preserve">Santa Ana Nopalucan</t>
  </si>
  <si>
    <t xml:space="preserve">Santa Apolonia Teacalco</t>
  </si>
  <si>
    <t xml:space="preserve">Santa Catarina Ayometla</t>
  </si>
  <si>
    <t xml:space="preserve">Santa Cruz Quilehtla</t>
  </si>
  <si>
    <t xml:space="preserve">Alvarado</t>
  </si>
  <si>
    <t xml:space="preserve">Veracruz</t>
  </si>
  <si>
    <t xml:space="preserve">Boca del Río</t>
  </si>
  <si>
    <t xml:space="preserve">Jamapa</t>
  </si>
  <si>
    <t xml:space="preserve">Medellín</t>
  </si>
  <si>
    <t xml:space="preserve">Pánuco</t>
  </si>
  <si>
    <t xml:space="preserve">Pueblo Viejo</t>
  </si>
  <si>
    <t xml:space="preserve">Conkal</t>
  </si>
  <si>
    <t xml:space="preserve">Yucatán</t>
  </si>
  <si>
    <t xml:space="preserve">Mérida</t>
  </si>
  <si>
    <t xml:space="preserve">Kanasín</t>
  </si>
  <si>
    <t xml:space="preserve">Ucú</t>
  </si>
  <si>
    <t xml:space="preserve">Umán</t>
  </si>
  <si>
    <t xml:space="preserve">¿Más es mejor?</t>
  </si>
  <si>
    <t xml:space="preserve">No</t>
  </si>
  <si>
    <t xml:space="preserve">Sí</t>
  </si>
  <si>
    <t xml:space="preserve">Ponderador</t>
  </si>
  <si>
    <t xml:space="preserve">Densidad poblacional</t>
  </si>
  <si>
    <t xml:space="preserve">Crecimiento de la flota vehicular</t>
  </si>
  <si>
    <t xml:space="preserve">Nivel de competitividad </t>
  </si>
  <si>
    <t xml:space="preserve">Porcentaje de encuestados que reportan sentirse inseguros en la calle</t>
  </si>
  <si>
    <t xml:space="preserve">Porcentaje de encuestados que reportan sentirse inseguros en el trasporte público</t>
  </si>
  <si>
    <t xml:space="preserve">Porcentaje de encuestados que reportan sentirse inseguros en el automóvil</t>
  </si>
  <si>
    <t xml:space="preserve">Porcentaje de encuestados que  percibe riesgo de asalto en la calle o transporte público </t>
  </si>
  <si>
    <t xml:space="preserve">Porcentaje de encuestados que cambiaron el trasporte público por otro medio</t>
  </si>
  <si>
    <t xml:space="preserve">Porcentaje de encuestados que cambiaron el uso de taxi por otro medio</t>
  </si>
  <si>
    <t xml:space="preserve">Robos por cada 100 mil habitantes</t>
  </si>
  <si>
    <t xml:space="preserve">Porcentaje del total de hechos viales reportados</t>
  </si>
  <si>
    <t xml:space="preserve">Hecho vial por cada 100 mil vehículos</t>
  </si>
  <si>
    <t xml:space="preserve">Porcentajes de usuarios encuestados</t>
  </si>
  <si>
    <t xml:space="preserve">Porcentaje de vialidades</t>
  </si>
  <si>
    <t xml:space="preserve">Km de ciclovías por cada 100 mil hab.</t>
  </si>
  <si>
    <t xml:space="preserve">Índice</t>
  </si>
  <si>
    <t xml:space="preserve"> 3=Transporte masivo en operación, 2=En construcción o  autorizado por Banobras, 1=En evaluación, 0=No existe. Ciudades de &lt;500 mil hab (2).</t>
  </si>
  <si>
    <t xml:space="preserve">Personas por hectárea</t>
  </si>
  <si>
    <t xml:space="preserve">tasa media de crecimiento anual de la superficie urbana (2010-2015) / tasa media de crecimiento anual de la población (2010-2015)</t>
  </si>
  <si>
    <t xml:space="preserve">Porcentaje de los encuestados</t>
  </si>
  <si>
    <t xml:space="preserve">Vehículos por usuario</t>
  </si>
  <si>
    <t xml:space="preserve">Porcentaje del total de viajes</t>
  </si>
  <si>
    <t xml:space="preserve">Porcentaje de la población </t>
  </si>
  <si>
    <t xml:space="preserve">Tasa de crecimiento anual</t>
  </si>
  <si>
    <t xml:space="preserve">Porcentaje de las viviendas vigentes</t>
  </si>
  <si>
    <t xml:space="preserve">Porcentaje de los días con medición</t>
  </si>
  <si>
    <t xml:space="preserve">Dummy (Sí=1, No=0), en promedio de los municipios </t>
  </si>
  <si>
    <t xml:space="preserve">Kg por vehículo </t>
  </si>
  <si>
    <t xml:space="preserve">Muertes por cada 10 mil hab.</t>
  </si>
  <si>
    <t xml:space="preserve">Índice (muy frecuente:1, nunca:4)</t>
  </si>
  <si>
    <t xml:space="preserve">Porcentaje de la población de la ciudad que cuenta con el operativo</t>
  </si>
  <si>
    <t xml:space="preserve">Porcentaje del presupuesto de movilidad </t>
  </si>
  <si>
    <t xml:space="preserve">Índice poderado por población</t>
  </si>
  <si>
    <t xml:space="preserve">Tarjetas por adulto</t>
  </si>
  <si>
    <t xml:space="preserve">Porcentaje de hogares</t>
  </si>
  <si>
    <t xml:space="preserve">Número de empresa por cada mil PEA</t>
  </si>
  <si>
    <t xml:space="preserve">Pesos per cápita</t>
  </si>
  <si>
    <t xml:space="preserve">Porcentaje de la población ocupada</t>
  </si>
  <si>
    <t xml:space="preserve">Porcentaje de las unidades económicas</t>
  </si>
  <si>
    <t xml:space="preserve">Porcentaje de la PEA</t>
  </si>
  <si>
    <t xml:space="preserve">Número de veces que se sobrepasa la capacidad de la vía</t>
  </si>
  <si>
    <t xml:space="preserve">ENCIG</t>
  </si>
  <si>
    <t xml:space="preserve">INEGI / CONAPO</t>
  </si>
  <si>
    <t xml:space="preserve">2015-2016</t>
  </si>
  <si>
    <t xml:space="preserve">Clave cd</t>
  </si>
  <si>
    <t xml:space="preserve">GENERAL</t>
  </si>
  <si>
    <t xml:space="preserve">ANCLA</t>
  </si>
  <si>
    <t xml:space="preserve">Clasificación por población</t>
  </si>
  <si>
    <t xml:space="preserve">Pesos que arroja ACP</t>
  </si>
  <si>
    <r>
      <rPr>
        <b val="true"/>
        <sz val="8"/>
        <color rgb="FFFFFFFF"/>
        <rFont val="Arial"/>
        <family val="2"/>
        <charset val="1"/>
      </rPr>
      <t xml:space="preserve">Subíndice</t>
    </r>
    <r>
      <rPr>
        <b val="true"/>
        <sz val="8"/>
        <color rgb="FFFFFFFF"/>
        <rFont val=" : "/>
        <family val="0"/>
        <charset val="1"/>
      </rPr>
      <t xml:space="preserve"> :</t>
    </r>
  </si>
  <si>
    <t xml:space="preserve">#</t>
  </si>
  <si>
    <t xml:space="preserve">Grupo de Competitividad </t>
  </si>
  <si>
    <t xml:space="preserve">Grupo población</t>
  </si>
  <si>
    <t xml:space="preserve">Grupo</t>
  </si>
  <si>
    <t xml:space="preserve"># cds</t>
  </si>
  <si>
    <t xml:space="preserve">Alta</t>
  </si>
  <si>
    <t xml:space="preserve">Adecuada</t>
  </si>
  <si>
    <t xml:space="preserve">Media alta</t>
  </si>
  <si>
    <t xml:space="preserve">Media baja</t>
  </si>
  <si>
    <t xml:space="preserve">Promedio</t>
  </si>
  <si>
    <t xml:space="preserve">Baja</t>
  </si>
  <si>
    <t xml:space="preserve">Desv est</t>
  </si>
  <si>
    <t xml:space="preserve">Muy baja</t>
  </si>
  <si>
    <t xml:space="preserve">Prom + 2 desvest</t>
  </si>
  <si>
    <t xml:space="preserve">Prom + desvest</t>
  </si>
  <si>
    <t xml:space="preserve">Prom - desvest</t>
  </si>
  <si>
    <t xml:space="preserve">Prom - 2 desvest</t>
  </si>
  <si>
    <t xml:space="preserve">* En el  subíndice de Regulación, la posición de las ciudades con el mismo puntaje se asigna por orden alfabético"</t>
  </si>
  <si>
    <t xml:space="preserve">Dato real</t>
  </si>
  <si>
    <t xml:space="preserve">Dato normalizado</t>
  </si>
  <si>
    <t xml:space="preserve">Jerarquía</t>
  </si>
  <si>
    <t xml:space="preserve"># de primer lugar</t>
  </si>
  <si>
    <t xml:space="preserve"># de último lugar</t>
  </si>
  <si>
    <t xml:space="preserve">Mejor valor</t>
  </si>
  <si>
    <t xml:space="preserve">Peor valor</t>
  </si>
  <si>
    <t xml:space="preserve">Mejor ciudad</t>
  </si>
  <si>
    <t xml:space="preserve">Último lugar</t>
  </si>
  <si>
    <t xml:space="preserve">Ranking </t>
  </si>
  <si>
    <t xml:space="preserve">Accesibilidad y funcionamiento  de la infraestructura urbana </t>
  </si>
  <si>
    <t xml:space="preserve">Variables Ancla</t>
  </si>
  <si>
    <t xml:space="preserve">Definición</t>
  </si>
  <si>
    <t xml:space="preserve">Valor</t>
  </si>
</sst>
</file>

<file path=xl/styles.xml><?xml version="1.0" encoding="utf-8"?>
<styleSheet xmlns="http://schemas.openxmlformats.org/spreadsheetml/2006/main">
  <numFmts count="10">
    <numFmt numFmtId="164" formatCode="General"/>
    <numFmt numFmtId="165" formatCode="0"/>
    <numFmt numFmtId="166" formatCode="@"/>
    <numFmt numFmtId="167" formatCode="0.00"/>
    <numFmt numFmtId="168" formatCode="0%"/>
    <numFmt numFmtId="169" formatCode="0.00%"/>
    <numFmt numFmtId="170" formatCode="_-\$* #,##0.00_-;&quot;-$&quot;* #,##0.00_-;_-\$* \-??_-;_-@_-"/>
    <numFmt numFmtId="171" formatCode="0.0"/>
    <numFmt numFmtId="172" formatCode="0.0%"/>
    <numFmt numFmtId="173" formatCode="0.0000"/>
  </numFmts>
  <fonts count="29">
    <font>
      <sz val="11"/>
      <color rgb="FF000000"/>
      <name val="Calibri"/>
      <family val="2"/>
      <charset val="1"/>
    </font>
    <font>
      <sz val="10"/>
      <name val="Arial"/>
      <family val="0"/>
    </font>
    <font>
      <sz val="10"/>
      <name val="Arial"/>
      <family val="0"/>
    </font>
    <font>
      <sz val="10"/>
      <name val="Arial"/>
      <family val="0"/>
    </font>
    <font>
      <sz val="12"/>
      <color rgb="FF000000"/>
      <name val="Calibri"/>
      <family val="2"/>
      <charset val="1"/>
    </font>
    <font>
      <b val="true"/>
      <sz val="16"/>
      <color rgb="FF000000"/>
      <name val="Calibri"/>
      <family val="2"/>
      <charset val="1"/>
    </font>
    <font>
      <sz val="11"/>
      <color rgb="FFFFFFFF"/>
      <name val="Calibri"/>
      <family val="2"/>
      <charset val="1"/>
    </font>
    <font>
      <sz val="11"/>
      <name val="Calibri"/>
      <family val="2"/>
      <charset val="1"/>
    </font>
    <font>
      <sz val="8"/>
      <name val="Arial"/>
      <family val="2"/>
      <charset val="1"/>
    </font>
    <font>
      <sz val="10"/>
      <color rgb="FF0070C0"/>
      <name val="Calibri"/>
      <family val="2"/>
      <charset val="1"/>
    </font>
    <font>
      <sz val="8"/>
      <color rgb="FFFFFFFF"/>
      <name val="Arial"/>
      <family val="2"/>
      <charset val="1"/>
    </font>
    <font>
      <sz val="8"/>
      <color rgb="FF000000"/>
      <name val="Arial"/>
      <family val="2"/>
      <charset val="1"/>
    </font>
    <font>
      <b val="true"/>
      <sz val="10"/>
      <color rgb="FFFFFFFF"/>
      <name val="Arial"/>
      <family val="2"/>
      <charset val="1"/>
    </font>
    <font>
      <b val="true"/>
      <sz val="11"/>
      <color rgb="FFFFFFFF"/>
      <name val="Calibri"/>
      <family val="2"/>
      <charset val="1"/>
    </font>
    <font>
      <b val="true"/>
      <sz val="11"/>
      <color rgb="FF000000"/>
      <name val="Calibri"/>
      <family val="2"/>
      <charset val="1"/>
    </font>
    <font>
      <b val="true"/>
      <sz val="8"/>
      <name val="Arial"/>
      <family val="2"/>
      <charset val="1"/>
    </font>
    <font>
      <sz val="9"/>
      <color rgb="FF000000"/>
      <name val="Calibri"/>
      <family val="2"/>
      <charset val="1"/>
    </font>
    <font>
      <sz val="9"/>
      <color rgb="FFFF0000"/>
      <name val="Calibri"/>
      <family val="2"/>
      <charset val="1"/>
    </font>
    <font>
      <sz val="9"/>
      <name val="Calibri"/>
      <family val="2"/>
      <charset val="1"/>
    </font>
    <font>
      <b val="true"/>
      <sz val="8"/>
      <color rgb="FFFFFFFF"/>
      <name val="Arial"/>
      <family val="2"/>
      <charset val="1"/>
    </font>
    <font>
      <i val="true"/>
      <sz val="12"/>
      <color rgb="FFFFFFFF"/>
      <name val="Calibri"/>
      <family val="2"/>
      <charset val="1"/>
    </font>
    <font>
      <sz val="11"/>
      <color rgb="FFFF0000"/>
      <name val="Calibri"/>
      <family val="2"/>
      <charset val="1"/>
    </font>
    <font>
      <b val="true"/>
      <sz val="8"/>
      <color rgb="FF000000"/>
      <name val="Arial"/>
      <family val="2"/>
      <charset val="1"/>
    </font>
    <font>
      <b val="true"/>
      <sz val="8"/>
      <color rgb="FFFFFFFF"/>
      <name val=" : "/>
      <family val="0"/>
      <charset val="1"/>
    </font>
    <font>
      <sz val="11"/>
      <color rgb="FF70AD47"/>
      <name val="Calibri"/>
      <family val="2"/>
      <charset val="1"/>
    </font>
    <font>
      <sz val="8"/>
      <color rgb="FF000000"/>
      <name val="Arial"/>
      <family val="2"/>
    </font>
    <font>
      <sz val="10"/>
      <color rgb="FF000000"/>
      <name val="Calibri"/>
      <family val="2"/>
    </font>
    <font>
      <sz val="10"/>
      <color rgb="FF000000"/>
      <name val="Calibri"/>
      <family val="2"/>
      <charset val="1"/>
    </font>
    <font>
      <sz val="9"/>
      <color rgb="FF000000"/>
      <name val="Arial"/>
      <family val="2"/>
      <charset val="1"/>
    </font>
  </fonts>
  <fills count="14">
    <fill>
      <patternFill patternType="none"/>
    </fill>
    <fill>
      <patternFill patternType="gray125"/>
    </fill>
    <fill>
      <patternFill patternType="solid">
        <fgColor rgb="FF000000"/>
        <bgColor rgb="FF003300"/>
      </patternFill>
    </fill>
    <fill>
      <patternFill patternType="solid">
        <fgColor rgb="FFD9D9D9"/>
        <bgColor rgb="FFD6DCE5"/>
      </patternFill>
    </fill>
    <fill>
      <patternFill patternType="solid">
        <fgColor rgb="FFD6DCE5"/>
        <bgColor rgb="FFD9D9D9"/>
      </patternFill>
    </fill>
    <fill>
      <patternFill patternType="solid">
        <fgColor rgb="FF7030A0"/>
        <bgColor rgb="FF993366"/>
      </patternFill>
    </fill>
    <fill>
      <patternFill patternType="solid">
        <fgColor rgb="FFED7D31"/>
        <bgColor rgb="FFFF8080"/>
      </patternFill>
    </fill>
    <fill>
      <patternFill patternType="solid">
        <fgColor rgb="FFAFABAB"/>
        <bgColor rgb="FF8B8B8B"/>
      </patternFill>
    </fill>
    <fill>
      <patternFill patternType="solid">
        <fgColor rgb="FF5B9BD5"/>
        <bgColor rgb="FF8B8B8B"/>
      </patternFill>
    </fill>
    <fill>
      <patternFill patternType="solid">
        <fgColor rgb="FF333F50"/>
        <bgColor rgb="FF333F4F"/>
      </patternFill>
    </fill>
    <fill>
      <patternFill patternType="solid">
        <fgColor rgb="FFC00000"/>
        <bgColor rgb="FFFF0000"/>
      </patternFill>
    </fill>
    <fill>
      <patternFill patternType="solid">
        <fgColor rgb="FF44546A"/>
        <bgColor rgb="FF333F50"/>
      </patternFill>
    </fill>
    <fill>
      <patternFill patternType="solid">
        <fgColor rgb="FF7F7F7F"/>
        <bgColor rgb="FF8B8B8B"/>
      </patternFill>
    </fill>
    <fill>
      <patternFill patternType="solid">
        <fgColor rgb="FFE7E6E6"/>
        <bgColor rgb="FFD6DCE5"/>
      </patternFill>
    </fill>
  </fills>
  <borders count="15">
    <border diagonalUp="false" diagonalDown="false">
      <left/>
      <right/>
      <top/>
      <bottom/>
      <diagonal/>
    </border>
    <border diagonalUp="false" diagonalDown="false">
      <left style="thin">
        <color rgb="FFFFFFFF"/>
      </left>
      <right/>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right style="thin">
        <color rgb="FFFFFFFF"/>
      </right>
      <top style="thin">
        <color rgb="FFFFFFFF"/>
      </top>
      <bottom style="thin">
        <color rgb="FFFFFFFF"/>
      </bottom>
      <diagonal/>
    </border>
    <border diagonalUp="false" diagonalDown="false">
      <left/>
      <right/>
      <top/>
      <bottom style="thin">
        <color rgb="FFFFFFFF"/>
      </bottom>
      <diagonal/>
    </border>
    <border diagonalUp="false" diagonalDown="false">
      <left/>
      <right style="thin">
        <color rgb="FFFFFFFF"/>
      </right>
      <top/>
      <bottom/>
      <diagonal/>
    </border>
    <border diagonalUp="false" diagonalDown="false">
      <left style="thin">
        <color rgb="FFFFFFFF"/>
      </left>
      <right/>
      <top style="thin">
        <color rgb="FFFFFFFF"/>
      </top>
      <bottom style="thin">
        <color rgb="FFFFFFFF"/>
      </bottom>
      <diagonal/>
    </border>
    <border diagonalUp="false" diagonalDown="false">
      <left style="thin">
        <color rgb="FFFFFFFF"/>
      </left>
      <right style="thin">
        <color rgb="FFFFFFFF"/>
      </right>
      <top/>
      <bottom/>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style="thin">
        <color rgb="FFFFFFFF"/>
      </right>
      <top style="thin">
        <color rgb="FFFFFFFF"/>
      </top>
      <bottom/>
      <diagonal/>
    </border>
    <border diagonalUp="false" diagonalDown="false">
      <left style="thin">
        <color rgb="FFFFFFFF"/>
      </left>
      <right/>
      <top style="thin">
        <color rgb="FFFFFFFF"/>
      </top>
      <bottom/>
      <diagonal/>
    </border>
    <border diagonalUp="false" diagonalDown="false">
      <left/>
      <right/>
      <top style="thin">
        <color rgb="FFFFFFFF"/>
      </top>
      <bottom/>
      <diagonal/>
    </border>
    <border diagonalUp="false" diagonalDown="false">
      <left/>
      <right/>
      <top style="thin">
        <color rgb="FFFFFFFF"/>
      </top>
      <bottom style="thin">
        <color rgb="FFFFFFFF"/>
      </bottom>
      <diagonal/>
    </border>
    <border diagonalUp="false" diagonalDown="false">
      <left style="thin">
        <color rgb="FFFFFFFF"/>
      </left>
      <right/>
      <top/>
      <bottom style="thin">
        <color rgb="FFFFFFFF"/>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0" fontId="0"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168"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6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0" applyFont="true" applyBorder="false" applyAlignment="true" applyProtection="false">
      <alignment horizontal="general" vertical="center" textRotation="0" wrapText="true" indent="0" shrinkToFit="false"/>
      <protection locked="true" hidden="false"/>
    </xf>
    <xf numFmtId="164" fontId="4" fillId="0" borderId="0" xfId="20" applyFont="tru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false">
      <alignment horizontal="general" vertical="center" textRotation="0" wrapText="true" indent="0" shrinkToFit="false"/>
      <protection locked="true" hidden="false"/>
    </xf>
    <xf numFmtId="164" fontId="6" fillId="2" borderId="0" xfId="20" applyFont="true" applyBorder="false" applyAlignment="true" applyProtection="false">
      <alignment horizontal="center" vertical="center" textRotation="0" wrapText="true" indent="0" shrinkToFit="false"/>
      <protection locked="true" hidden="false"/>
    </xf>
    <xf numFmtId="164" fontId="6" fillId="2" borderId="0" xfId="20" applyFont="true" applyBorder="false" applyAlignment="true" applyProtection="false">
      <alignment horizontal="general" vertical="center" textRotation="0" wrapText="true" indent="0" shrinkToFit="false"/>
      <protection locked="true" hidden="false"/>
    </xf>
    <xf numFmtId="164" fontId="0" fillId="3" borderId="0" xfId="20" applyFont="true" applyBorder="false" applyAlignment="true" applyProtection="false">
      <alignment horizontal="general" vertical="center" textRotation="0" wrapText="true" indent="0" shrinkToFit="false"/>
      <protection locked="true" hidden="false"/>
    </xf>
    <xf numFmtId="164" fontId="0" fillId="4" borderId="0" xfId="20" applyFont="true" applyBorder="false" applyAlignment="true" applyProtection="false">
      <alignment horizontal="general" vertical="center" textRotation="0" wrapText="true" indent="0" shrinkToFit="false"/>
      <protection locked="true" hidden="false"/>
    </xf>
    <xf numFmtId="164" fontId="7" fillId="3" borderId="0" xfId="20" applyFont="true" applyBorder="false" applyAlignment="true" applyProtection="false">
      <alignment horizontal="general" vertical="center" textRotation="0" wrapText="true" indent="0" shrinkToFit="false"/>
      <protection locked="true" hidden="false"/>
    </xf>
    <xf numFmtId="164" fontId="0" fillId="0" borderId="0" xfId="20" applyFont="false" applyBorder="false" applyAlignment="false" applyProtection="false">
      <alignment horizontal="general" vertical="bottom" textRotation="0" wrapText="false" indent="0" shrinkToFit="false"/>
      <protection locked="true" hidden="false"/>
    </xf>
    <xf numFmtId="164" fontId="7" fillId="0" borderId="0" xfId="20" applyFont="true" applyBorder="false" applyAlignment="false" applyProtection="false">
      <alignment horizontal="general" vertical="bottom" textRotation="0" wrapText="false" indent="0" shrinkToFit="false"/>
      <protection locked="true" hidden="false"/>
    </xf>
    <xf numFmtId="164" fontId="8" fillId="0" borderId="0" xfId="20" applyFont="true" applyBorder="false" applyAlignment="false" applyProtection="false">
      <alignment horizontal="general" vertical="bottom" textRotation="0" wrapText="false" indent="0" shrinkToFit="false"/>
      <protection locked="true" hidden="false"/>
    </xf>
    <xf numFmtId="164" fontId="7" fillId="0" borderId="0" xfId="20" applyFont="true" applyBorder="false" applyAlignment="true" applyProtection="false">
      <alignment horizontal="general" vertical="bottom" textRotation="0" wrapText="false" indent="0" shrinkToFit="false"/>
      <protection locked="true" hidden="false"/>
    </xf>
    <xf numFmtId="165" fontId="8" fillId="0" borderId="0" xfId="20" applyFont="true" applyBorder="false" applyAlignment="true" applyProtection="false">
      <alignment horizontal="center" vertical="bottom" textRotation="0" wrapText="false" indent="0" shrinkToFit="false"/>
      <protection locked="true" hidden="false"/>
    </xf>
    <xf numFmtId="164" fontId="9" fillId="0" borderId="0" xfId="20" applyFont="true" applyBorder="false" applyAlignment="false" applyProtection="false">
      <alignment horizontal="general" vertical="bottom" textRotation="0" wrapText="false" indent="0" shrinkToFit="false"/>
      <protection locked="true" hidden="false"/>
    </xf>
    <xf numFmtId="164" fontId="10" fillId="2" borderId="1" xfId="20" applyFont="true" applyBorder="true" applyAlignment="true" applyProtection="false">
      <alignment horizontal="center" vertical="center" textRotation="0" wrapText="true" indent="0" shrinkToFit="false"/>
      <protection locked="true" hidden="false"/>
    </xf>
    <xf numFmtId="164" fontId="11" fillId="3" borderId="2" xfId="20" applyFont="true" applyBorder="true" applyAlignment="true" applyProtection="false">
      <alignment horizontal="center" vertical="center" textRotation="0" wrapText="true" indent="0" shrinkToFit="false"/>
      <protection locked="true" hidden="false"/>
    </xf>
    <xf numFmtId="164" fontId="10" fillId="2" borderId="3" xfId="20" applyFont="true" applyBorder="true" applyAlignment="true" applyProtection="false">
      <alignment horizontal="center" vertical="center" textRotation="0" wrapText="true" indent="0" shrinkToFit="false"/>
      <protection locked="true" hidden="false"/>
    </xf>
    <xf numFmtId="164" fontId="12" fillId="5" borderId="1" xfId="20" applyFont="true" applyBorder="true" applyAlignment="true" applyProtection="false">
      <alignment horizontal="center" vertical="center" textRotation="0" wrapText="true" indent="0" shrinkToFit="false"/>
      <protection locked="true" hidden="false"/>
    </xf>
    <xf numFmtId="164" fontId="12" fillId="6" borderId="4" xfId="20" applyFont="true" applyBorder="true" applyAlignment="true" applyProtection="false">
      <alignment horizontal="center" vertical="center" textRotation="0" wrapText="true" indent="0" shrinkToFit="false"/>
      <protection locked="true" hidden="false"/>
    </xf>
    <xf numFmtId="164" fontId="12" fillId="7" borderId="4" xfId="20" applyFont="true" applyBorder="true" applyAlignment="true" applyProtection="false">
      <alignment horizontal="center" vertical="center" textRotation="0" wrapText="true" indent="0" shrinkToFit="false"/>
      <protection locked="true" hidden="false"/>
    </xf>
    <xf numFmtId="164" fontId="13" fillId="8" borderId="0" xfId="20" applyFont="true" applyBorder="true" applyAlignment="true" applyProtection="false">
      <alignment horizontal="center" vertical="center" textRotation="0" wrapText="false" indent="0" shrinkToFit="false"/>
      <protection locked="true" hidden="false"/>
    </xf>
    <xf numFmtId="164" fontId="13" fillId="9" borderId="0" xfId="20" applyFont="true" applyBorder="true" applyAlignment="true" applyProtection="false">
      <alignment horizontal="center" vertical="center" textRotation="0" wrapText="true" indent="0" shrinkToFit="false"/>
      <protection locked="true" hidden="false"/>
    </xf>
    <xf numFmtId="164" fontId="13" fillId="10" borderId="0" xfId="20" applyFont="true" applyBorder="true" applyAlignment="true" applyProtection="false">
      <alignment horizontal="center" vertical="center" textRotation="0" wrapText="true" indent="0" shrinkToFit="false"/>
      <protection locked="true" hidden="false"/>
    </xf>
    <xf numFmtId="164" fontId="12" fillId="11" borderId="0" xfId="20" applyFont="true" applyBorder="true" applyAlignment="true" applyProtection="false">
      <alignment horizontal="center" vertical="center" textRotation="0" wrapText="true" indent="0" shrinkToFit="false"/>
      <protection locked="true" hidden="false"/>
    </xf>
    <xf numFmtId="164" fontId="0" fillId="0" borderId="5" xfId="20" applyFont="false" applyBorder="true" applyAlignment="false" applyProtection="false">
      <alignment horizontal="general" vertical="bottom" textRotation="0" wrapText="false" indent="0" shrinkToFit="false"/>
      <protection locked="true" hidden="false"/>
    </xf>
    <xf numFmtId="164" fontId="10" fillId="12" borderId="6" xfId="20" applyFont="true" applyBorder="true" applyAlignment="true" applyProtection="false">
      <alignment horizontal="center" vertical="center" textRotation="0" wrapText="true" indent="0" shrinkToFit="false"/>
      <protection locked="true" hidden="false"/>
    </xf>
    <xf numFmtId="164" fontId="10" fillId="12" borderId="2" xfId="20" applyFont="true" applyBorder="true" applyAlignment="true" applyProtection="false">
      <alignment horizontal="center" vertical="center" textRotation="0" wrapText="true" indent="0" shrinkToFit="false"/>
      <protection locked="true" hidden="false"/>
    </xf>
    <xf numFmtId="164" fontId="10" fillId="0" borderId="0" xfId="20" applyFont="true" applyBorder="true" applyAlignment="true" applyProtection="false">
      <alignment horizontal="center" vertical="center" textRotation="0" wrapText="true" indent="0" shrinkToFit="false"/>
      <protection locked="true" hidden="false"/>
    </xf>
    <xf numFmtId="164" fontId="10" fillId="2" borderId="1" xfId="20" applyFont="true" applyBorder="true" applyAlignment="true" applyProtection="false">
      <alignment horizontal="center" vertical="center" textRotation="0" wrapText="false" indent="0" shrinkToFit="false"/>
      <protection locked="true" hidden="false"/>
    </xf>
    <xf numFmtId="164" fontId="8" fillId="3" borderId="2" xfId="20" applyFont="true" applyBorder="true" applyAlignment="true" applyProtection="false">
      <alignment horizontal="center" vertical="center" textRotation="0" wrapText="true" indent="0" shrinkToFit="false"/>
      <protection locked="true" hidden="false"/>
    </xf>
    <xf numFmtId="164" fontId="11" fillId="3" borderId="7" xfId="20" applyFont="true" applyBorder="true" applyAlignment="true" applyProtection="false">
      <alignment horizontal="center" vertical="center" textRotation="0" wrapText="true" indent="0" shrinkToFit="false"/>
      <protection locked="true" hidden="false"/>
    </xf>
    <xf numFmtId="164" fontId="11" fillId="3" borderId="6" xfId="20" applyFont="true" applyBorder="true" applyAlignment="true" applyProtection="false">
      <alignment horizontal="center" vertical="center" textRotation="0" wrapText="true" indent="0" shrinkToFit="false"/>
      <protection locked="true" hidden="false"/>
    </xf>
    <xf numFmtId="164" fontId="11" fillId="0" borderId="0" xfId="20" applyFont="true" applyBorder="true" applyAlignment="true" applyProtection="false">
      <alignment horizontal="center" vertical="center" textRotation="0" wrapText="true" indent="0" shrinkToFit="false"/>
      <protection locked="true" hidden="false"/>
    </xf>
    <xf numFmtId="164" fontId="11" fillId="3" borderId="3" xfId="20" applyFont="true" applyBorder="true" applyAlignment="true" applyProtection="false">
      <alignment horizontal="center" vertical="center" textRotation="0" wrapText="true" indent="0" shrinkToFit="false"/>
      <protection locked="true" hidden="false"/>
    </xf>
    <xf numFmtId="164" fontId="11" fillId="3" borderId="8" xfId="20" applyFont="true" applyBorder="true" applyAlignment="true" applyProtection="false">
      <alignment horizontal="center" vertical="center" textRotation="0" wrapText="true" indent="0" shrinkToFit="false"/>
      <protection locked="true" hidden="false"/>
    </xf>
    <xf numFmtId="164" fontId="11" fillId="0" borderId="0" xfId="20" applyFont="true" applyBorder="true" applyAlignment="true" applyProtection="false">
      <alignment horizontal="general" vertical="center" textRotation="0" wrapText="true" indent="0" shrinkToFit="false"/>
      <protection locked="true" hidden="false"/>
    </xf>
    <xf numFmtId="164" fontId="8" fillId="3" borderId="3" xfId="20" applyFont="true" applyBorder="true" applyAlignment="true" applyProtection="false">
      <alignment horizontal="center" vertical="center" textRotation="0" wrapText="true" indent="0" shrinkToFit="false"/>
      <protection locked="true" hidden="false"/>
    </xf>
    <xf numFmtId="164" fontId="10" fillId="2" borderId="0" xfId="20" applyFont="true" applyBorder="true" applyAlignment="true" applyProtection="false">
      <alignment horizontal="center" vertical="center" textRotation="0" wrapText="true" indent="0" shrinkToFit="false"/>
      <protection locked="true" hidden="false"/>
    </xf>
    <xf numFmtId="164" fontId="11" fillId="3" borderId="9" xfId="20" applyFont="true" applyBorder="true" applyAlignment="true" applyProtection="false">
      <alignment horizontal="center" vertical="center" textRotation="0" wrapText="true" indent="0" shrinkToFit="false"/>
      <protection locked="true" hidden="false"/>
    </xf>
    <xf numFmtId="164" fontId="11" fillId="3" borderId="10" xfId="20" applyFont="true" applyBorder="true" applyAlignment="true" applyProtection="false">
      <alignment horizontal="center" vertical="center" textRotation="0" wrapText="true" indent="0" shrinkToFit="false"/>
      <protection locked="true" hidden="false"/>
    </xf>
    <xf numFmtId="164" fontId="11" fillId="3" borderId="11" xfId="20" applyFont="true" applyBorder="true" applyAlignment="true" applyProtection="false">
      <alignment horizontal="center" vertical="center" textRotation="0" wrapText="true" indent="0" shrinkToFit="false"/>
      <protection locked="true" hidden="false"/>
    </xf>
    <xf numFmtId="164" fontId="8" fillId="3" borderId="9" xfId="20" applyFont="true" applyBorder="true" applyAlignment="true" applyProtection="false">
      <alignment horizontal="center" vertical="center" textRotation="0" wrapText="true" indent="0" shrinkToFit="false"/>
      <protection locked="true" hidden="false"/>
    </xf>
    <xf numFmtId="164" fontId="0" fillId="0" borderId="0" xfId="20" applyFont="false" applyBorder="true" applyAlignment="false" applyProtection="false">
      <alignment horizontal="general" vertical="bottom" textRotation="0" wrapText="false" indent="0" shrinkToFit="false"/>
      <protection locked="true" hidden="false"/>
    </xf>
    <xf numFmtId="164" fontId="0" fillId="0" borderId="11" xfId="20" applyFont="false" applyBorder="true" applyAlignment="false" applyProtection="false">
      <alignment horizontal="general" vertical="bottom" textRotation="0" wrapText="false" indent="0" shrinkToFit="false"/>
      <protection locked="true" hidden="false"/>
    </xf>
    <xf numFmtId="164" fontId="12" fillId="0" borderId="0" xfId="20" applyFont="true" applyBorder="true" applyAlignment="true" applyProtection="false">
      <alignment horizontal="general" vertical="center" textRotation="0" wrapText="true" indent="0" shrinkToFit="false"/>
      <protection locked="true" hidden="false"/>
    </xf>
    <xf numFmtId="164" fontId="14" fillId="0" borderId="0" xfId="20" applyFont="true" applyBorder="false" applyAlignment="false" applyProtection="false">
      <alignment horizontal="general" vertical="bottom" textRotation="0" wrapText="false" indent="0" shrinkToFit="false"/>
      <protection locked="true" hidden="false"/>
    </xf>
    <xf numFmtId="164" fontId="13" fillId="0" borderId="0" xfId="20" applyFont="true" applyBorder="false" applyAlignment="true" applyProtection="false">
      <alignment horizontal="general" vertical="center" textRotation="0" wrapText="false" indent="0" shrinkToFit="false"/>
      <protection locked="true" hidden="false"/>
    </xf>
    <xf numFmtId="164" fontId="13" fillId="0" borderId="0" xfId="20" applyFont="true" applyBorder="false" applyAlignment="true" applyProtection="false">
      <alignment horizontal="general" vertical="center" textRotation="0" wrapText="true" indent="0" shrinkToFit="false"/>
      <protection locked="true" hidden="false"/>
    </xf>
    <xf numFmtId="166" fontId="0" fillId="0" borderId="0" xfId="20" applyFont="true" applyBorder="false" applyAlignment="true" applyProtection="false">
      <alignment horizontal="center" vertical="bottom" textRotation="0" wrapText="false" indent="0" shrinkToFit="false"/>
      <protection locked="true" hidden="false"/>
    </xf>
    <xf numFmtId="164" fontId="0" fillId="0" borderId="0" xfId="20" applyFont="false" applyBorder="false" applyAlignment="true" applyProtection="false">
      <alignment horizontal="center" vertical="bottom" textRotation="0" wrapText="false" indent="0" shrinkToFit="false"/>
      <protection locked="true" hidden="false"/>
    </xf>
    <xf numFmtId="164" fontId="8" fillId="0" borderId="0" xfId="20" applyFont="true" applyBorder="false" applyAlignment="true" applyProtection="false">
      <alignment horizontal="center" vertical="bottom" textRotation="0" wrapText="false" indent="0" shrinkToFit="false"/>
      <protection locked="true" hidden="false"/>
    </xf>
    <xf numFmtId="167" fontId="8" fillId="0" borderId="0" xfId="20" applyFont="true" applyBorder="false" applyAlignment="true" applyProtection="false">
      <alignment horizontal="center" vertical="bottom" textRotation="0" wrapText="false" indent="0" shrinkToFit="false"/>
      <protection locked="true" hidden="false"/>
    </xf>
    <xf numFmtId="167" fontId="8" fillId="0" borderId="0" xfId="19" applyFont="true" applyBorder="true" applyAlignment="true" applyProtection="true">
      <alignment horizontal="center" vertical="bottom" textRotation="0" wrapText="false" indent="0" shrinkToFit="false"/>
      <protection locked="true" hidden="false"/>
    </xf>
    <xf numFmtId="169" fontId="8" fillId="0" borderId="0" xfId="19" applyFont="true" applyBorder="true" applyAlignment="true" applyProtection="true">
      <alignment horizontal="center" vertical="bottom" textRotation="0" wrapText="false" indent="0" shrinkToFit="false"/>
      <protection locked="true" hidden="false"/>
    </xf>
    <xf numFmtId="170" fontId="8" fillId="0" borderId="0" xfId="20" applyFont="true" applyBorder="true" applyAlignment="true" applyProtection="false">
      <alignment horizontal="center" vertical="bottom" textRotation="0" wrapText="false" indent="0" shrinkToFit="false"/>
      <protection locked="true" hidden="false"/>
    </xf>
    <xf numFmtId="165" fontId="8" fillId="0" borderId="0" xfId="19" applyFont="true" applyBorder="true" applyAlignment="true" applyProtection="true">
      <alignment horizontal="center" vertical="bottom" textRotation="0" wrapText="false" indent="0" shrinkToFit="false"/>
      <protection locked="true" hidden="false"/>
    </xf>
    <xf numFmtId="164" fontId="15" fillId="0" borderId="0" xfId="20" applyFont="true" applyBorder="false" applyAlignment="true" applyProtection="false">
      <alignment horizontal="center" vertical="center" textRotation="0" wrapText="false" indent="0" shrinkToFit="false"/>
      <protection locked="true" hidden="false"/>
    </xf>
    <xf numFmtId="168" fontId="8" fillId="0" borderId="0" xfId="19" applyFont="true" applyBorder="true" applyAlignment="true" applyProtection="true">
      <alignment horizontal="center" vertical="bottom" textRotation="0" wrapText="false" indent="0" shrinkToFit="false"/>
      <protection locked="true" hidden="false"/>
    </xf>
    <xf numFmtId="170" fontId="8" fillId="0" borderId="0" xfId="17" applyFont="true" applyBorder="true" applyAlignment="true" applyProtection="true">
      <alignment horizontal="general" vertical="bottom" textRotation="0" wrapText="false" indent="0" shrinkToFit="false"/>
      <protection locked="true" hidden="false"/>
    </xf>
    <xf numFmtId="171" fontId="8" fillId="0" borderId="0" xfId="20" applyFont="true" applyBorder="false" applyAlignment="true" applyProtection="false">
      <alignment horizontal="center" vertical="bottom" textRotation="0" wrapText="false" indent="0" shrinkToFit="false"/>
      <protection locked="true" hidden="false"/>
    </xf>
    <xf numFmtId="170" fontId="8" fillId="0" borderId="0" xfId="20" applyFont="true" applyBorder="false" applyAlignment="true" applyProtection="false">
      <alignment horizontal="center" vertical="bottom" textRotation="0" wrapText="false" indent="0" shrinkToFit="false"/>
      <protection locked="true" hidden="false"/>
    </xf>
    <xf numFmtId="164" fontId="8" fillId="0" borderId="0" xfId="20" applyFont="true" applyBorder="false" applyAlignment="true" applyProtection="false">
      <alignment horizontal="center" vertical="center" textRotation="0" wrapText="false" indent="0" shrinkToFit="false"/>
      <protection locked="true" hidden="false"/>
    </xf>
    <xf numFmtId="164" fontId="10" fillId="2" borderId="3" xfId="20" applyFont="true" applyBorder="true" applyAlignment="true" applyProtection="false">
      <alignment horizontal="center" vertical="center" textRotation="0" wrapText="false" indent="0" shrinkToFit="false"/>
      <protection locked="true" hidden="false"/>
    </xf>
    <xf numFmtId="164" fontId="8" fillId="3" borderId="7" xfId="20" applyFont="true" applyBorder="true" applyAlignment="true" applyProtection="false">
      <alignment horizontal="center" vertical="center" textRotation="0" wrapText="true" indent="0" shrinkToFit="false"/>
      <protection locked="true" hidden="false"/>
    </xf>
    <xf numFmtId="164" fontId="8" fillId="0" borderId="0" xfId="20" applyFont="true" applyBorder="true" applyAlignment="true" applyProtection="false">
      <alignment horizontal="center" vertical="center" textRotation="0" wrapText="true" indent="0" shrinkToFit="false"/>
      <protection locked="true" hidden="false"/>
    </xf>
    <xf numFmtId="164" fontId="8" fillId="3" borderId="5" xfId="20" applyFont="true" applyBorder="true" applyAlignment="true" applyProtection="false">
      <alignment horizontal="center" vertical="center" textRotation="0" wrapText="true" indent="0" shrinkToFit="false"/>
      <protection locked="true" hidden="false"/>
    </xf>
    <xf numFmtId="164" fontId="8" fillId="3" borderId="1" xfId="20" applyFont="true" applyBorder="true" applyAlignment="true" applyProtection="false">
      <alignment horizontal="center" vertical="center" textRotation="0" wrapText="true" indent="0" shrinkToFit="false"/>
      <protection locked="true" hidden="false"/>
    </xf>
    <xf numFmtId="167" fontId="8" fillId="3" borderId="2" xfId="20" applyFont="true" applyBorder="true" applyAlignment="true" applyProtection="false">
      <alignment horizontal="center" vertical="center" textRotation="0" wrapText="true" indent="0" shrinkToFit="false"/>
      <protection locked="true" hidden="false"/>
    </xf>
    <xf numFmtId="164" fontId="12" fillId="6" borderId="12" xfId="20" applyFont="true" applyBorder="true" applyAlignment="true" applyProtection="false">
      <alignment horizontal="center" vertical="center" textRotation="0" wrapText="true" indent="0" shrinkToFit="false"/>
      <protection locked="true" hidden="false"/>
    </xf>
    <xf numFmtId="164" fontId="12" fillId="7" borderId="12" xfId="20" applyFont="true" applyBorder="true" applyAlignment="true" applyProtection="false">
      <alignment horizontal="center" vertical="center" textRotation="0" wrapText="true" indent="0" shrinkToFit="false"/>
      <protection locked="true" hidden="false"/>
    </xf>
    <xf numFmtId="164" fontId="13" fillId="8" borderId="12" xfId="20" applyFont="true" applyBorder="true" applyAlignment="true" applyProtection="false">
      <alignment horizontal="center" vertical="center" textRotation="0" wrapText="false" indent="0" shrinkToFit="false"/>
      <protection locked="true" hidden="false"/>
    </xf>
    <xf numFmtId="164" fontId="13" fillId="9" borderId="4" xfId="20" applyFont="true" applyBorder="true" applyAlignment="true" applyProtection="false">
      <alignment horizontal="center" vertical="center" textRotation="0" wrapText="true" indent="0" shrinkToFit="false"/>
      <protection locked="true" hidden="false"/>
    </xf>
    <xf numFmtId="164" fontId="13" fillId="10" borderId="12" xfId="20" applyFont="true" applyBorder="true" applyAlignment="true" applyProtection="false">
      <alignment horizontal="center" vertical="center" textRotation="0" wrapText="true" indent="0" shrinkToFit="false"/>
      <protection locked="true" hidden="false"/>
    </xf>
    <xf numFmtId="164" fontId="12" fillId="11" borderId="12" xfId="20" applyFont="true" applyBorder="true" applyAlignment="true" applyProtection="false">
      <alignment horizontal="center" vertical="center" textRotation="0" wrapText="true" indent="0" shrinkToFit="false"/>
      <protection locked="true" hidden="false"/>
    </xf>
    <xf numFmtId="164" fontId="10" fillId="12" borderId="13" xfId="20" applyFont="true" applyBorder="true" applyAlignment="true" applyProtection="false">
      <alignment horizontal="center" vertical="center" textRotation="0" wrapText="true" indent="0" shrinkToFit="false"/>
      <protection locked="true" hidden="false"/>
    </xf>
    <xf numFmtId="164" fontId="16" fillId="0" borderId="0" xfId="20" applyFont="true" applyBorder="true" applyAlignment="false" applyProtection="false">
      <alignment horizontal="general" vertical="bottom" textRotation="0" wrapText="false" indent="0" shrinkToFit="false"/>
      <protection locked="true" hidden="false"/>
    </xf>
    <xf numFmtId="164" fontId="17" fillId="0" borderId="0" xfId="20" applyFont="true" applyBorder="true" applyAlignment="false" applyProtection="false">
      <alignment horizontal="general" vertical="bottom" textRotation="0" wrapText="false" indent="0" shrinkToFit="false"/>
      <protection locked="true" hidden="false"/>
    </xf>
    <xf numFmtId="164" fontId="13" fillId="0" borderId="0" xfId="20" applyFont="true" applyBorder="true" applyAlignment="true" applyProtection="false">
      <alignment horizontal="general" vertical="center" textRotation="0" wrapText="true" indent="0" shrinkToFit="false"/>
      <protection locked="true" hidden="false"/>
    </xf>
    <xf numFmtId="164" fontId="13" fillId="0" borderId="0" xfId="20" applyFont="true" applyBorder="false" applyAlignment="true" applyProtection="false">
      <alignment horizontal="center" vertical="center" textRotation="0" wrapText="true" indent="0" shrinkToFit="false"/>
      <protection locked="true" hidden="false"/>
    </xf>
    <xf numFmtId="164" fontId="7" fillId="0" borderId="0" xfId="20" applyFont="true" applyBorder="false" applyAlignment="true" applyProtection="false">
      <alignment horizontal="left" vertical="center" textRotation="0" wrapText="false" indent="0" shrinkToFit="false"/>
      <protection locked="true" hidden="false"/>
    </xf>
    <xf numFmtId="164" fontId="7" fillId="0" borderId="0" xfId="20" applyFont="true" applyBorder="false" applyAlignment="true" applyProtection="false">
      <alignment horizontal="center" vertical="center" textRotation="0" wrapText="false" indent="0" shrinkToFit="false"/>
      <protection locked="true" hidden="false"/>
    </xf>
    <xf numFmtId="172" fontId="8" fillId="0" borderId="0" xfId="19" applyFont="true" applyBorder="true" applyAlignment="true" applyProtection="true">
      <alignment horizontal="center" vertical="bottom" textRotation="0" wrapText="false" indent="0" shrinkToFit="false"/>
      <protection locked="true" hidden="false"/>
    </xf>
    <xf numFmtId="167" fontId="18" fillId="0" borderId="0" xfId="20" applyFont="true" applyBorder="true" applyAlignment="true" applyProtection="false">
      <alignment horizontal="center" vertical="bottom" textRotation="0" wrapText="false" indent="0" shrinkToFit="false"/>
      <protection locked="true" hidden="false"/>
    </xf>
    <xf numFmtId="173" fontId="18" fillId="0" borderId="0" xfId="20" applyFont="true" applyBorder="true" applyAlignment="true" applyProtection="false">
      <alignment horizontal="center" vertical="bottom" textRotation="0" wrapText="false" indent="0" shrinkToFit="false"/>
      <protection locked="true" hidden="false"/>
    </xf>
    <xf numFmtId="164" fontId="18" fillId="0" borderId="0" xfId="20" applyFont="true" applyBorder="true" applyAlignment="true" applyProtection="false">
      <alignment horizontal="center" vertical="bottom" textRotation="0" wrapText="false" indent="0" shrinkToFit="false"/>
      <protection locked="true" hidden="false"/>
    </xf>
    <xf numFmtId="171" fontId="8" fillId="0" borderId="0" xfId="20" applyFont="true" applyBorder="true" applyAlignment="true" applyProtection="false">
      <alignment horizontal="center" vertical="center" textRotation="0" wrapText="true" indent="0" shrinkToFit="false"/>
      <protection locked="true" hidden="false"/>
    </xf>
    <xf numFmtId="170" fontId="8" fillId="0" borderId="0" xfId="20" applyFont="true" applyBorder="true" applyAlignment="false" applyProtection="false">
      <alignment horizontal="general" vertical="bottom" textRotation="0" wrapText="false" indent="0" shrinkToFit="false"/>
      <protection locked="true" hidden="false"/>
    </xf>
    <xf numFmtId="164" fontId="8" fillId="0" borderId="0" xfId="20" applyFont="true" applyBorder="false" applyAlignment="true" applyProtection="false">
      <alignment horizontal="center" vertical="center" textRotation="0" wrapText="true" indent="0" shrinkToFit="false"/>
      <protection locked="true" hidden="false"/>
    </xf>
    <xf numFmtId="172" fontId="8" fillId="0" borderId="0" xfId="20" applyFont="true" applyBorder="false" applyAlignment="true" applyProtection="false">
      <alignment horizontal="center" vertical="bottom" textRotation="0" wrapText="false" indent="0" shrinkToFit="false"/>
      <protection locked="true" hidden="false"/>
    </xf>
    <xf numFmtId="167" fontId="8" fillId="0" borderId="0" xfId="20" applyFont="true" applyBorder="true" applyAlignment="true" applyProtection="false">
      <alignment horizontal="center" vertical="bottom" textRotation="0" wrapText="false" indent="0" shrinkToFit="false"/>
      <protection locked="true" hidden="false"/>
    </xf>
    <xf numFmtId="171" fontId="8" fillId="0" borderId="0" xfId="19" applyFont="true" applyBorder="true" applyAlignment="true" applyProtection="true">
      <alignment horizontal="center" vertical="bottom" textRotation="0" wrapText="false" indent="0" shrinkToFit="false"/>
      <protection locked="true" hidden="false"/>
    </xf>
    <xf numFmtId="171" fontId="11" fillId="0" borderId="0" xfId="20" applyFont="true" applyBorder="false" applyAlignment="true" applyProtection="false">
      <alignment horizontal="center" vertical="bottom" textRotation="0" wrapText="false" indent="0" shrinkToFit="false"/>
      <protection locked="true" hidden="false"/>
    </xf>
    <xf numFmtId="167" fontId="11" fillId="0" borderId="0" xfId="19" applyFont="true" applyBorder="true" applyAlignment="true" applyProtection="true">
      <alignment horizontal="center" vertical="bottom" textRotation="0" wrapText="false" indent="0" shrinkToFit="false"/>
      <protection locked="true" hidden="false"/>
    </xf>
    <xf numFmtId="167" fontId="11" fillId="0" borderId="0" xfId="20" applyFont="true" applyBorder="false" applyAlignment="true" applyProtection="false">
      <alignment horizontal="center" vertical="bottom" textRotation="0" wrapText="false" indent="0" shrinkToFit="false"/>
      <protection locked="true" hidden="false"/>
    </xf>
    <xf numFmtId="164" fontId="8" fillId="3" borderId="6" xfId="20" applyFont="true" applyBorder="true" applyAlignment="true" applyProtection="false">
      <alignment horizontal="center" vertical="center" textRotation="0" wrapText="true" indent="0" shrinkToFit="false"/>
      <protection locked="true" hidden="false"/>
    </xf>
    <xf numFmtId="165" fontId="10" fillId="0" borderId="0" xfId="19" applyFont="true" applyBorder="true" applyAlignment="true" applyProtection="true">
      <alignment horizontal="center" vertical="bottom" textRotation="0" wrapText="false" indent="0" shrinkToFit="false"/>
      <protection locked="true" hidden="false"/>
    </xf>
    <xf numFmtId="164" fontId="19" fillId="2" borderId="0" xfId="20" applyFont="true" applyBorder="true" applyAlignment="true" applyProtection="false">
      <alignment horizontal="left" vertical="center" textRotation="0" wrapText="false" indent="4" shrinkToFit="false"/>
      <protection locked="true" hidden="false"/>
    </xf>
    <xf numFmtId="164" fontId="19" fillId="2" borderId="0" xfId="20" applyFont="true" applyBorder="true" applyAlignment="true" applyProtection="false">
      <alignment horizontal="center" vertical="center" textRotation="0" wrapText="false" indent="0" shrinkToFit="false"/>
      <protection locked="true" hidden="false"/>
    </xf>
    <xf numFmtId="164" fontId="19" fillId="2" borderId="0" xfId="20" applyFont="true" applyBorder="true" applyAlignment="true" applyProtection="false">
      <alignment horizontal="center" vertical="center" textRotation="0" wrapText="true" indent="0" shrinkToFit="false"/>
      <protection locked="true" hidden="false"/>
    </xf>
    <xf numFmtId="164" fontId="19" fillId="2" borderId="0" xfId="20" applyFont="true" applyBorder="true" applyAlignment="true" applyProtection="false">
      <alignment horizontal="left" vertical="center" textRotation="0" wrapText="true" indent="0" shrinkToFit="false"/>
      <protection locked="true" hidden="false"/>
    </xf>
    <xf numFmtId="164" fontId="19" fillId="0" borderId="0" xfId="20" applyFont="true" applyBorder="true" applyAlignment="true" applyProtection="false">
      <alignment horizontal="center" vertical="center" textRotation="0" wrapText="false" indent="0" shrinkToFit="false"/>
      <protection locked="true" hidden="false"/>
    </xf>
    <xf numFmtId="165" fontId="8" fillId="13" borderId="14" xfId="20" applyFont="true" applyBorder="true" applyAlignment="true" applyProtection="false">
      <alignment horizontal="left" vertical="center" textRotation="0" wrapText="false" indent="4" shrinkToFit="false"/>
      <protection locked="true" hidden="false"/>
    </xf>
    <xf numFmtId="165" fontId="8" fillId="13" borderId="14" xfId="20" applyFont="true" applyBorder="true" applyAlignment="true" applyProtection="false">
      <alignment horizontal="center" vertical="center" textRotation="0" wrapText="false" indent="0" shrinkToFit="false"/>
      <protection locked="true" hidden="false"/>
    </xf>
    <xf numFmtId="167" fontId="11" fillId="13" borderId="14" xfId="20" applyFont="true" applyBorder="true" applyAlignment="true" applyProtection="false">
      <alignment horizontal="center" vertical="center" textRotation="0" wrapText="false" indent="0" shrinkToFit="false"/>
      <protection locked="true" hidden="false"/>
    </xf>
    <xf numFmtId="165" fontId="11" fillId="13" borderId="14" xfId="20" applyFont="true" applyBorder="true" applyAlignment="true" applyProtection="false">
      <alignment horizontal="center" vertical="center" textRotation="0" wrapText="false" indent="0" shrinkToFit="false"/>
      <protection locked="true" hidden="false"/>
    </xf>
    <xf numFmtId="164" fontId="20" fillId="0" borderId="0" xfId="20" applyFont="true" applyBorder="false" applyAlignment="false" applyProtection="false">
      <alignment horizontal="general" vertical="bottom" textRotation="0" wrapText="false" indent="0" shrinkToFit="false"/>
      <protection locked="true" hidden="false"/>
    </xf>
    <xf numFmtId="164" fontId="21" fillId="0" borderId="0" xfId="2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false" applyProtection="false">
      <alignment horizontal="general" vertical="bottom" textRotation="0" wrapText="false" indent="0" shrinkToFit="false"/>
      <protection locked="true" hidden="false"/>
    </xf>
    <xf numFmtId="165" fontId="8" fillId="3" borderId="14" xfId="20" applyFont="true" applyBorder="true" applyAlignment="true" applyProtection="false">
      <alignment horizontal="left" vertical="center" textRotation="0" wrapText="false" indent="4" shrinkToFit="false"/>
      <protection locked="true" hidden="false"/>
    </xf>
    <xf numFmtId="165" fontId="8" fillId="3" borderId="14" xfId="20" applyFont="true" applyBorder="true" applyAlignment="true" applyProtection="false">
      <alignment horizontal="center" vertical="center" textRotation="0" wrapText="false" indent="0" shrinkToFit="false"/>
      <protection locked="true" hidden="false"/>
    </xf>
    <xf numFmtId="167" fontId="11" fillId="3" borderId="14" xfId="20" applyFont="true" applyBorder="true" applyAlignment="true" applyProtection="false">
      <alignment horizontal="center" vertical="center" textRotation="0" wrapText="false" indent="0" shrinkToFit="false"/>
      <protection locked="true" hidden="false"/>
    </xf>
    <xf numFmtId="164" fontId="22" fillId="0" borderId="0" xfId="20" applyFont="true" applyBorder="false" applyAlignment="true" applyProtection="false">
      <alignment horizontal="left" vertical="center" textRotation="0" wrapText="false" indent="4" shrinkToFit="false"/>
      <protection locked="true" hidden="false"/>
    </xf>
    <xf numFmtId="165" fontId="8" fillId="13" borderId="14" xfId="20" applyFont="true" applyBorder="true" applyAlignment="true" applyProtection="false">
      <alignment horizontal="center" vertical="center" textRotation="0" wrapText="true" indent="0" shrinkToFit="false"/>
      <protection locked="true" hidden="false"/>
    </xf>
    <xf numFmtId="164" fontId="10" fillId="2" borderId="0" xfId="20" applyFont="true" applyBorder="true" applyAlignment="true" applyProtection="false">
      <alignment horizontal="center" vertical="center" textRotation="0" wrapText="false" indent="0" shrinkToFit="false"/>
      <protection locked="true" hidden="false"/>
    </xf>
    <xf numFmtId="167" fontId="8" fillId="13" borderId="14" xfId="19" applyFont="true" applyBorder="true" applyAlignment="true" applyProtection="true">
      <alignment horizontal="center" vertical="center" textRotation="0" wrapText="false" indent="0" shrinkToFit="false"/>
      <protection locked="true" hidden="false"/>
    </xf>
    <xf numFmtId="167" fontId="8" fillId="3" borderId="14" xfId="20" applyFont="true" applyBorder="true" applyAlignment="true" applyProtection="false">
      <alignment horizontal="center" vertical="center" textRotation="0" wrapText="false" indent="0" shrinkToFit="false"/>
      <protection locked="true" hidden="false"/>
    </xf>
    <xf numFmtId="167" fontId="8" fillId="13" borderId="14" xfId="20" applyFont="true" applyBorder="true" applyAlignment="true" applyProtection="false">
      <alignment horizontal="center" vertical="center" textRotation="0" wrapText="false" indent="0" shrinkToFit="false"/>
      <protection locked="true" hidden="false"/>
    </xf>
    <xf numFmtId="164" fontId="11" fillId="0" borderId="0" xfId="20" applyFont="true" applyBorder="false" applyAlignment="true" applyProtection="false">
      <alignment horizontal="left" vertical="center" textRotation="0" wrapText="false" indent="4" shrinkToFit="false"/>
      <protection locked="true" hidden="false"/>
    </xf>
    <xf numFmtId="167" fontId="11" fillId="0" borderId="0" xfId="20" applyFont="true" applyBorder="false" applyAlignment="true" applyProtection="false">
      <alignment horizontal="center" vertical="center" textRotation="0" wrapText="false" indent="0" shrinkToFit="false"/>
      <protection locked="true" hidden="false"/>
    </xf>
    <xf numFmtId="164" fontId="24" fillId="0" borderId="0" xfId="20" applyFont="true" applyBorder="false" applyAlignment="false" applyProtection="false">
      <alignment horizontal="general" vertical="bottom" textRotation="0" wrapText="false" indent="0" shrinkToFit="false"/>
      <protection locked="true" hidden="false"/>
    </xf>
    <xf numFmtId="164" fontId="6" fillId="0" borderId="0" xfId="20" applyFont="true" applyBorder="false" applyAlignment="true" applyProtection="false">
      <alignment horizontal="general" vertical="bottom" textRotation="0" wrapText="false" indent="0" shrinkToFit="false"/>
      <protection locked="true" hidden="false"/>
    </xf>
    <xf numFmtId="164" fontId="0" fillId="0" borderId="0" xfId="20" applyFont="true" applyBorder="false" applyAlignment="true" applyProtection="false">
      <alignment horizontal="general" vertical="center" textRotation="0" wrapText="false" indent="0" shrinkToFit="false"/>
      <protection locked="true" hidden="false"/>
    </xf>
    <xf numFmtId="164" fontId="10" fillId="0" borderId="0" xfId="20" applyFont="true" applyBorder="false" applyAlignment="false" applyProtection="false">
      <alignment horizontal="general" vertical="bottom" textRotation="0" wrapText="false" indent="0" shrinkToFit="false"/>
      <protection locked="true" hidden="false"/>
    </xf>
    <xf numFmtId="164" fontId="0" fillId="0" borderId="0" xfId="20" applyFont="true" applyBorder="false" applyAlignment="false" applyProtection="false">
      <alignment horizontal="general" vertical="bottom" textRotation="0" wrapText="false" indent="0" shrinkToFit="false"/>
      <protection locked="true" hidden="false"/>
    </xf>
    <xf numFmtId="168" fontId="11" fillId="13" borderId="2" xfId="19" applyFont="true" applyBorder="true" applyAlignment="true" applyProtection="true">
      <alignment horizontal="center" vertical="center" textRotation="0" wrapText="false" indent="0" shrinkToFit="false"/>
      <protection locked="true" hidden="false"/>
    </xf>
    <xf numFmtId="168" fontId="8" fillId="13" borderId="2" xfId="19" applyFont="true" applyBorder="true" applyAlignment="true" applyProtection="true">
      <alignment horizontal="center" vertical="bottom" textRotation="0" wrapText="false" indent="0" shrinkToFit="false"/>
      <protection locked="true" hidden="false"/>
    </xf>
    <xf numFmtId="167" fontId="8" fillId="13" borderId="2" xfId="20" applyFont="true" applyBorder="true" applyAlignment="true" applyProtection="false">
      <alignment horizontal="center" vertical="bottom" textRotation="0" wrapText="false" indent="0" shrinkToFit="false"/>
      <protection locked="true" hidden="false"/>
    </xf>
    <xf numFmtId="172" fontId="8" fillId="13" borderId="2" xfId="19" applyFont="true" applyBorder="true" applyAlignment="true" applyProtection="true">
      <alignment horizontal="center" vertical="bottom" textRotation="0" wrapText="false" indent="0" shrinkToFit="false"/>
      <protection locked="true" hidden="false"/>
    </xf>
    <xf numFmtId="171" fontId="8" fillId="13" borderId="2" xfId="20" applyFont="true" applyBorder="true" applyAlignment="true" applyProtection="false">
      <alignment horizontal="center" vertical="bottom" textRotation="0" wrapText="false" indent="0" shrinkToFit="false"/>
      <protection locked="true" hidden="false"/>
    </xf>
    <xf numFmtId="167" fontId="16" fillId="13" borderId="2" xfId="20" applyFont="true" applyBorder="true" applyAlignment="true" applyProtection="false">
      <alignment horizontal="center" vertical="bottom" textRotation="0" wrapText="false" indent="0" shrinkToFit="false"/>
      <protection locked="true" hidden="false"/>
    </xf>
    <xf numFmtId="173" fontId="18" fillId="13" borderId="2" xfId="20" applyFont="true" applyBorder="true" applyAlignment="true" applyProtection="false">
      <alignment horizontal="center" vertical="bottom" textRotation="0" wrapText="false" indent="0" shrinkToFit="false"/>
      <protection locked="true" hidden="false"/>
    </xf>
    <xf numFmtId="164" fontId="16" fillId="13" borderId="2" xfId="20" applyFont="true" applyBorder="true" applyAlignment="true" applyProtection="false">
      <alignment horizontal="center" vertical="bottom" textRotation="0" wrapText="false" indent="0" shrinkToFit="false"/>
      <protection locked="true" hidden="false"/>
    </xf>
    <xf numFmtId="171" fontId="8" fillId="13" borderId="2" xfId="20" applyFont="true" applyBorder="true" applyAlignment="true" applyProtection="false">
      <alignment horizontal="center" vertical="center" textRotation="0" wrapText="true" indent="0" shrinkToFit="false"/>
      <protection locked="true" hidden="false"/>
    </xf>
    <xf numFmtId="170" fontId="8" fillId="13" borderId="2" xfId="20" applyFont="true" applyBorder="true" applyAlignment="false" applyProtection="false">
      <alignment horizontal="general" vertical="bottom" textRotation="0" wrapText="false" indent="0" shrinkToFit="false"/>
      <protection locked="true" hidden="false"/>
    </xf>
    <xf numFmtId="164" fontId="8" fillId="13" borderId="2" xfId="20" applyFont="true" applyBorder="true" applyAlignment="true" applyProtection="false">
      <alignment horizontal="center" vertical="center" textRotation="0" wrapText="true" indent="0" shrinkToFit="false"/>
      <protection locked="true" hidden="false"/>
    </xf>
    <xf numFmtId="168" fontId="8" fillId="13" borderId="2" xfId="20" applyFont="true" applyBorder="true" applyAlignment="true" applyProtection="false">
      <alignment horizontal="center" vertical="bottom" textRotation="0" wrapText="false" indent="0" shrinkToFit="false"/>
      <protection locked="true" hidden="false"/>
    </xf>
    <xf numFmtId="165" fontId="8" fillId="13" borderId="2" xfId="20" applyFont="true" applyBorder="true" applyAlignment="true" applyProtection="false">
      <alignment horizontal="center" vertical="bottom" textRotation="0" wrapText="false" indent="0" shrinkToFit="false"/>
      <protection locked="true" hidden="false"/>
    </xf>
    <xf numFmtId="164" fontId="8" fillId="13" borderId="2" xfId="20" applyFont="true" applyBorder="true" applyAlignment="true" applyProtection="false">
      <alignment horizontal="center" vertical="bottom" textRotation="0" wrapText="false" indent="0" shrinkToFit="false"/>
      <protection locked="true" hidden="false"/>
    </xf>
    <xf numFmtId="167" fontId="8" fillId="13" borderId="2" xfId="19" applyFont="true" applyBorder="true" applyAlignment="true" applyProtection="true">
      <alignment horizontal="center" vertical="bottom" textRotation="0" wrapText="false" indent="0" shrinkToFit="false"/>
      <protection locked="true" hidden="false"/>
    </xf>
    <xf numFmtId="170" fontId="8" fillId="13" borderId="2" xfId="17" applyFont="true" applyBorder="true" applyAlignment="true" applyProtection="true">
      <alignment horizontal="general" vertical="bottom" textRotation="0" wrapText="false" indent="0" shrinkToFit="false"/>
      <protection locked="true" hidden="false"/>
    </xf>
    <xf numFmtId="165" fontId="8" fillId="3" borderId="2" xfId="19" applyFont="true" applyBorder="true" applyAlignment="true" applyProtection="true">
      <alignment horizontal="center" vertical="bottom" textRotation="0" wrapText="false" indent="0" shrinkToFit="false"/>
      <protection locked="true" hidden="false"/>
    </xf>
    <xf numFmtId="165" fontId="11" fillId="13" borderId="2" xfId="19" applyFont="true" applyBorder="true" applyAlignment="true" applyProtection="true">
      <alignment horizontal="center" vertical="center" textRotation="0" wrapText="false" indent="0" shrinkToFit="false"/>
      <protection locked="true" hidden="false"/>
    </xf>
    <xf numFmtId="168" fontId="11" fillId="3" borderId="2" xfId="19" applyFont="true" applyBorder="true" applyAlignment="true" applyProtection="true">
      <alignment horizontal="center" vertical="center" textRotation="0" wrapText="false" indent="0" shrinkToFit="false"/>
      <protection locked="true" hidden="false"/>
    </xf>
    <xf numFmtId="168" fontId="8" fillId="3" borderId="2" xfId="19" applyFont="true" applyBorder="true" applyAlignment="true" applyProtection="true">
      <alignment horizontal="center" vertical="bottom" textRotation="0" wrapText="false" indent="0" shrinkToFit="false"/>
      <protection locked="true" hidden="false"/>
    </xf>
    <xf numFmtId="167" fontId="8" fillId="3" borderId="2" xfId="20" applyFont="true" applyBorder="true" applyAlignment="true" applyProtection="false">
      <alignment horizontal="center" vertical="bottom" textRotation="0" wrapText="false" indent="0" shrinkToFit="false"/>
      <protection locked="true" hidden="false"/>
    </xf>
    <xf numFmtId="172" fontId="8" fillId="3" borderId="2" xfId="19" applyFont="true" applyBorder="true" applyAlignment="true" applyProtection="true">
      <alignment horizontal="center" vertical="bottom" textRotation="0" wrapText="false" indent="0" shrinkToFit="false"/>
      <protection locked="true" hidden="false"/>
    </xf>
    <xf numFmtId="171" fontId="8" fillId="3" borderId="2" xfId="20" applyFont="true" applyBorder="true" applyAlignment="true" applyProtection="false">
      <alignment horizontal="center" vertical="bottom" textRotation="0" wrapText="false" indent="0" shrinkToFit="false"/>
      <protection locked="true" hidden="false"/>
    </xf>
    <xf numFmtId="167" fontId="16" fillId="3" borderId="2" xfId="20" applyFont="true" applyBorder="true" applyAlignment="true" applyProtection="false">
      <alignment horizontal="center" vertical="bottom" textRotation="0" wrapText="false" indent="0" shrinkToFit="false"/>
      <protection locked="true" hidden="false"/>
    </xf>
    <xf numFmtId="173" fontId="18" fillId="3" borderId="2" xfId="20" applyFont="true" applyBorder="true" applyAlignment="true" applyProtection="false">
      <alignment horizontal="center" vertical="bottom" textRotation="0" wrapText="false" indent="0" shrinkToFit="false"/>
      <protection locked="true" hidden="false"/>
    </xf>
    <xf numFmtId="164" fontId="16" fillId="3" borderId="2" xfId="20" applyFont="true" applyBorder="true" applyAlignment="true" applyProtection="false">
      <alignment horizontal="center" vertical="bottom" textRotation="0" wrapText="false" indent="0" shrinkToFit="false"/>
      <protection locked="true" hidden="false"/>
    </xf>
    <xf numFmtId="171" fontId="8" fillId="3" borderId="2" xfId="20" applyFont="true" applyBorder="true" applyAlignment="true" applyProtection="false">
      <alignment horizontal="center" vertical="center" textRotation="0" wrapText="true" indent="0" shrinkToFit="false"/>
      <protection locked="true" hidden="false"/>
    </xf>
    <xf numFmtId="170" fontId="8" fillId="3" borderId="2" xfId="20" applyFont="true" applyBorder="true" applyAlignment="false" applyProtection="false">
      <alignment horizontal="general" vertical="bottom" textRotation="0" wrapText="false" indent="0" shrinkToFit="false"/>
      <protection locked="true" hidden="false"/>
    </xf>
    <xf numFmtId="168" fontId="8" fillId="3" borderId="2" xfId="20" applyFont="true" applyBorder="true" applyAlignment="true" applyProtection="false">
      <alignment horizontal="center" vertical="bottom" textRotation="0" wrapText="false" indent="0" shrinkToFit="false"/>
      <protection locked="true" hidden="false"/>
    </xf>
    <xf numFmtId="165" fontId="8" fillId="3" borderId="2" xfId="20" applyFont="true" applyBorder="true" applyAlignment="true" applyProtection="false">
      <alignment horizontal="center" vertical="bottom" textRotation="0" wrapText="false" indent="0" shrinkToFit="false"/>
      <protection locked="true" hidden="false"/>
    </xf>
    <xf numFmtId="164" fontId="8" fillId="3" borderId="2" xfId="20" applyFont="true" applyBorder="true" applyAlignment="true" applyProtection="false">
      <alignment horizontal="center" vertical="bottom" textRotation="0" wrapText="false" indent="0" shrinkToFit="false"/>
      <protection locked="true" hidden="false"/>
    </xf>
    <xf numFmtId="167" fontId="8" fillId="3" borderId="2" xfId="19" applyFont="true" applyBorder="true" applyAlignment="true" applyProtection="true">
      <alignment horizontal="center" vertical="bottom" textRotation="0" wrapText="false" indent="0" shrinkToFit="false"/>
      <protection locked="true" hidden="false"/>
    </xf>
    <xf numFmtId="170" fontId="8" fillId="3" borderId="2" xfId="17" applyFont="true" applyBorder="true" applyAlignment="true" applyProtection="true">
      <alignment horizontal="general" vertical="bottom" textRotation="0" wrapText="false" indent="0" shrinkToFit="false"/>
      <protection locked="true" hidden="false"/>
    </xf>
    <xf numFmtId="169" fontId="8" fillId="13" borderId="2" xfId="19" applyFont="true" applyBorder="true" applyAlignment="true" applyProtection="true">
      <alignment horizontal="center" vertical="bottom" textRotation="0" wrapText="false" indent="0" shrinkToFit="false"/>
      <protection locked="true" hidden="false"/>
    </xf>
    <xf numFmtId="164" fontId="15" fillId="0" borderId="0" xfId="20" applyFont="true" applyBorder="true" applyAlignment="true" applyProtection="false">
      <alignment horizontal="general" vertical="center" textRotation="0" wrapText="true" indent="0" shrinkToFit="false"/>
      <protection locked="true" hidden="false"/>
    </xf>
    <xf numFmtId="164" fontId="8" fillId="0" borderId="0" xfId="20" applyFont="true" applyBorder="true" applyAlignment="false" applyProtection="false">
      <alignment horizontal="general" vertical="bottom" textRotation="0" wrapText="false" indent="0" shrinkToFit="false"/>
      <protection locked="true" hidden="false"/>
    </xf>
    <xf numFmtId="164" fontId="15" fillId="0" borderId="0" xfId="20" applyFont="true" applyBorder="false" applyAlignment="true" applyProtection="false">
      <alignment horizontal="center" vertical="center" textRotation="0" wrapText="true" indent="0" shrinkToFit="false"/>
      <protection locked="true" hidden="false"/>
    </xf>
    <xf numFmtId="170" fontId="8" fillId="0" borderId="0" xfId="20" applyFont="true" applyBorder="false" applyAlignment="false" applyProtection="false">
      <alignment horizontal="general" vertical="bottom" textRotation="0" wrapText="false" indent="0" shrinkToFit="false"/>
      <protection locked="true" hidden="false"/>
    </xf>
    <xf numFmtId="164" fontId="22" fillId="0" borderId="0" xfId="20" applyFont="true" applyBorder="false" applyAlignment="true" applyProtection="false">
      <alignment horizontal="left" vertical="center" textRotation="0" wrapText="true" indent="4" shrinkToFit="false"/>
      <protection locked="true" hidden="false"/>
    </xf>
    <xf numFmtId="164" fontId="27" fillId="0" borderId="0" xfId="20" applyFont="true" applyBorder="false" applyAlignment="true" applyProtection="false">
      <alignment horizontal="center" vertical="bottom" textRotation="0" wrapText="false" indent="0" shrinkToFit="false"/>
      <protection locked="true" hidden="false"/>
    </xf>
    <xf numFmtId="164" fontId="28" fillId="0" borderId="0" xfId="20" applyFont="true" applyBorder="false" applyAlignment="true" applyProtection="false">
      <alignment horizontal="left" vertical="center" textRotation="0" wrapText="true" indent="4" shrinkToFit="false"/>
      <protection locked="true" hidden="false"/>
    </xf>
    <xf numFmtId="164" fontId="11" fillId="0" borderId="0" xfId="20" applyFont="true" applyBorder="false" applyAlignment="true" applyProtection="false">
      <alignment horizontal="left" vertical="center" textRotation="0" wrapText="true" indent="4"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AFABAB"/>
      <rgbColor rgb="FF7F7F7F"/>
      <rgbColor rgb="FF5B9BD5"/>
      <rgbColor rgb="FF7030A0"/>
      <rgbColor rgb="FFE7E6E6"/>
      <rgbColor rgb="FFCCFFFF"/>
      <rgbColor rgb="FF660066"/>
      <rgbColor rgb="FFFF8080"/>
      <rgbColor rgb="FF0070C0"/>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ED7D31"/>
      <rgbColor rgb="FF44546A"/>
      <rgbColor rgb="FF8B8B8B"/>
      <rgbColor rgb="FF003366"/>
      <rgbColor rgb="FF70AD47"/>
      <rgbColor rgb="FF003300"/>
      <rgbColor rgb="FF333300"/>
      <rgbColor rgb="FF993300"/>
      <rgbColor rgb="FF993366"/>
      <rgbColor rgb="FF333F50"/>
      <rgbColor rgb="FF333F4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564641341476038"/>
          <c:y val="0"/>
          <c:w val="0.941103405444571"/>
          <c:h val="0.914393840532429"/>
        </c:manualLayout>
      </c:layout>
      <c:barChart>
        <c:barDir val="col"/>
        <c:grouping val="clustered"/>
        <c:varyColors val="0"/>
        <c:ser>
          <c:idx val="0"/>
          <c:order val="0"/>
          <c:spPr>
            <a:solidFill>
              <a:srgbClr val="5b9bd5"/>
            </a:solidFill>
            <a:ln w="22320">
              <a:solidFill>
                <a:srgbClr val="333f4f"/>
              </a:solidFill>
              <a:round/>
            </a:ln>
          </c:spPr>
          <c:invertIfNegative val="0"/>
          <c:dLbls>
            <c:numFmt formatCode="0" sourceLinked="1"/>
            <c:dLblPos val="outEnd"/>
            <c:showLegendKey val="0"/>
            <c:showVal val="0"/>
            <c:showCatName val="0"/>
            <c:showSerName val="0"/>
            <c:showPercent val="0"/>
            <c:showLeaderLines val="0"/>
          </c:dLbls>
          <c:cat>
            <c:strRef>
              <c:f>categories</c:f>
              <c:strCache>
                <c:ptCount val="6"/>
                <c:pt idx="0">
                  <c:v>1</c:v>
                </c:pt>
                <c:pt idx="1">
                  <c:v>2</c:v>
                </c:pt>
                <c:pt idx="2">
                  <c:v>3</c:v>
                </c:pt>
                <c:pt idx="3">
                  <c:v>4</c:v>
                </c:pt>
                <c:pt idx="4">
                  <c:v>5</c:v>
                </c:pt>
                <c:pt idx="5">
                  <c:v>6</c:v>
                </c:pt>
              </c:strCache>
            </c:strRef>
          </c:cat>
          <c:val>
            <c:numRef>
              <c:f>0</c:f>
              <c:numCache>
                <c:formatCode>General</c:formatCode>
                <c:ptCount val="6"/>
                <c:pt idx="0">
                  <c:v>0</c:v>
                </c:pt>
                <c:pt idx="1">
                  <c:v>3</c:v>
                </c:pt>
                <c:pt idx="2">
                  <c:v>5</c:v>
                </c:pt>
                <c:pt idx="3">
                  <c:v>10</c:v>
                </c:pt>
                <c:pt idx="4">
                  <c:v>2</c:v>
                </c:pt>
                <c:pt idx="5">
                  <c:v>0</c:v>
                </c:pt>
              </c:numCache>
            </c:numRef>
          </c:val>
        </c:ser>
        <c:gapWidth val="0"/>
        <c:overlap val="0"/>
        <c:axId val="8013911"/>
        <c:axId val="75070643"/>
      </c:barChart>
      <c:catAx>
        <c:axId val="8013911"/>
        <c:scaling>
          <c:orientation val="maxMin"/>
        </c:scaling>
        <c:delete val="0"/>
        <c:axPos val="b"/>
        <c:numFmt formatCode="MM/DD/YYYY" sourceLinked="1"/>
        <c:majorTickMark val="none"/>
        <c:minorTickMark val="none"/>
        <c:tickLblPos val="nextTo"/>
        <c:spPr>
          <a:ln w="6480">
            <a:noFill/>
          </a:ln>
        </c:spPr>
        <c:txPr>
          <a:bodyPr/>
          <a:lstStyle/>
          <a:p>
            <a:pPr>
              <a:defRPr b="0" sz="800" spc="-1" strike="noStrike">
                <a:solidFill>
                  <a:srgbClr val="000000"/>
                </a:solidFill>
                <a:latin typeface="Arial"/>
              </a:defRPr>
            </a:pPr>
          </a:p>
        </c:txPr>
        <c:crossAx val="75070643"/>
        <c:crosses val="autoZero"/>
        <c:auto val="1"/>
        <c:lblAlgn val="ctr"/>
        <c:lblOffset val="100"/>
      </c:catAx>
      <c:valAx>
        <c:axId val="75070643"/>
        <c:scaling>
          <c:orientation val="minMax"/>
        </c:scaling>
        <c:delete val="1"/>
        <c:axPos val="l"/>
        <c:numFmt formatCode="0" sourceLinked="0"/>
        <c:majorTickMark val="out"/>
        <c:minorTickMark val="none"/>
        <c:tickLblPos val="nextTo"/>
        <c:spPr>
          <a:ln w="6480">
            <a:solidFill>
              <a:srgbClr val="8b8b8b"/>
            </a:solidFill>
            <a:round/>
          </a:ln>
        </c:spPr>
        <c:txPr>
          <a:bodyPr/>
          <a:lstStyle/>
          <a:p>
            <a:pPr>
              <a:defRPr b="0" sz="1000" spc="-1" strike="noStrike">
                <a:solidFill>
                  <a:srgbClr val="000000"/>
                </a:solidFill>
                <a:latin typeface="Calibri"/>
              </a:defRPr>
            </a:pPr>
          </a:p>
        </c:txPr>
        <c:crossAx val="8013911"/>
        <c:crosses val="autoZero"/>
      </c:valAx>
      <c:spPr>
        <a:noFill/>
        <a:ln w="25560">
          <a:noFill/>
        </a:ln>
      </c:spPr>
    </c:plotArea>
    <c:plotVisOnly val="1"/>
    <c:dispBlanksAs val="gap"/>
  </c:chart>
  <c:spPr>
    <a:noFill/>
    <a:ln>
      <a:noFill/>
    </a:ln>
  </c:spPr>
</c:chartSpace>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352440</xdr:colOff>
      <xdr:row>7</xdr:row>
      <xdr:rowOff>0</xdr:rowOff>
    </xdr:from>
    <xdr:to>
      <xdr:col>3</xdr:col>
      <xdr:colOff>2856960</xdr:colOff>
      <xdr:row>8</xdr:row>
      <xdr:rowOff>64080</xdr:rowOff>
    </xdr:to>
    <xdr:pic>
      <xdr:nvPicPr>
        <xdr:cNvPr id="0" name="1 Imagen" descr=""/>
        <xdr:cNvPicPr/>
      </xdr:nvPicPr>
      <xdr:blipFill>
        <a:blip r:embed="rId1"/>
        <a:srcRect l="74346" t="32231" r="15685" b="51122"/>
        <a:stretch/>
      </xdr:blipFill>
      <xdr:spPr>
        <a:xfrm>
          <a:off x="8089560" y="2565720"/>
          <a:ext cx="2504520" cy="15692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266760</xdr:colOff>
      <xdr:row>11</xdr:row>
      <xdr:rowOff>133200</xdr:rowOff>
    </xdr:from>
    <xdr:to>
      <xdr:col>16</xdr:col>
      <xdr:colOff>110520</xdr:colOff>
      <xdr:row>26</xdr:row>
      <xdr:rowOff>34200</xdr:rowOff>
    </xdr:to>
    <xdr:graphicFrame>
      <xdr:nvGraphicFramePr>
        <xdr:cNvPr id="1" name="2 Gráfico"/>
        <xdr:cNvGraphicFramePr/>
      </xdr:nvGraphicFramePr>
      <xdr:xfrm>
        <a:off x="11187360" y="2323800"/>
        <a:ext cx="6955560" cy="27583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7.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1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zeroHeight="false" outlineLevelRow="0" outlineLevelCol="0"/>
  <cols>
    <col collapsed="false" customWidth="true" hidden="false" outlineLevel="0" max="1" min="1" style="1" width="22.43"/>
    <col collapsed="false" customWidth="true" hidden="false" outlineLevel="0" max="2" min="2" style="1" width="1.29"/>
    <col collapsed="false" customWidth="true" hidden="false" outlineLevel="0" max="3" min="3" style="1" width="63.29"/>
    <col collapsed="false" customWidth="true" hidden="false" outlineLevel="0" max="4" min="4" style="1" width="52.14"/>
    <col collapsed="false" customWidth="true" hidden="false" outlineLevel="0" max="1025" min="5" style="2" width="10.85"/>
  </cols>
  <sheetData>
    <row r="1" customFormat="false" ht="21" hidden="false" customHeight="true" outlineLevel="0" collapsed="false">
      <c r="A1" s="3" t="s">
        <v>0</v>
      </c>
      <c r="B1" s="3"/>
      <c r="C1" s="3"/>
      <c r="D1" s="3"/>
    </row>
    <row r="2" customFormat="false" ht="15.75" hidden="false" customHeight="false" outlineLevel="0" collapsed="false">
      <c r="A2" s="4" t="s">
        <v>1</v>
      </c>
      <c r="B2" s="5"/>
      <c r="C2" s="5" t="s">
        <v>2</v>
      </c>
      <c r="D2" s="5" t="s">
        <v>3</v>
      </c>
    </row>
    <row r="3" customFormat="false" ht="5.1" hidden="false" customHeight="true" outlineLevel="0" collapsed="false"/>
    <row r="4" customFormat="false" ht="60" hidden="false" customHeight="false" outlineLevel="0" collapsed="false">
      <c r="A4" s="6" t="s">
        <v>4</v>
      </c>
      <c r="B4" s="6"/>
      <c r="C4" s="6" t="s">
        <v>5</v>
      </c>
      <c r="D4" s="6" t="s">
        <v>6</v>
      </c>
    </row>
    <row r="5" customFormat="false" ht="5.1" hidden="false" customHeight="true" outlineLevel="0" collapsed="false"/>
    <row r="6" customFormat="false" ht="90" hidden="false" customHeight="false" outlineLevel="0" collapsed="false">
      <c r="A6" s="7" t="s">
        <v>7</v>
      </c>
      <c r="B6" s="7"/>
      <c r="C6" s="7" t="s">
        <v>8</v>
      </c>
      <c r="D6" s="7"/>
    </row>
    <row r="7" customFormat="false" ht="5.1" hidden="false" customHeight="true" outlineLevel="0" collapsed="false"/>
    <row r="8" customFormat="false" ht="118.5" hidden="false" customHeight="true" outlineLevel="0" collapsed="false">
      <c r="A8" s="6" t="s">
        <v>9</v>
      </c>
      <c r="B8" s="6"/>
      <c r="C8" s="6" t="s">
        <v>10</v>
      </c>
      <c r="D8" s="6"/>
    </row>
    <row r="9" customFormat="false" ht="5.1" hidden="false" customHeight="true" outlineLevel="0" collapsed="false"/>
    <row r="10" customFormat="false" ht="120" hidden="false" customHeight="false" outlineLevel="0" collapsed="false">
      <c r="A10" s="7" t="s">
        <v>11</v>
      </c>
      <c r="B10" s="7"/>
      <c r="C10" s="7" t="s">
        <v>12</v>
      </c>
      <c r="D10" s="7" t="s">
        <v>13</v>
      </c>
    </row>
    <row r="11" customFormat="false" ht="3.95" hidden="false" customHeight="true" outlineLevel="0" collapsed="false"/>
    <row r="12" customFormat="false" ht="105" hidden="false" customHeight="false" outlineLevel="0" collapsed="false">
      <c r="A12" s="6" t="s">
        <v>14</v>
      </c>
      <c r="B12" s="6"/>
      <c r="C12" s="6" t="s">
        <v>15</v>
      </c>
      <c r="D12" s="8" t="s">
        <v>16</v>
      </c>
    </row>
    <row r="13" customFormat="false" ht="3.95" hidden="false" customHeight="true" outlineLevel="0" collapsed="false"/>
    <row r="14" customFormat="false" ht="30" hidden="false" customHeight="false" outlineLevel="0" collapsed="false">
      <c r="A14" s="7" t="s">
        <v>17</v>
      </c>
      <c r="B14" s="7"/>
      <c r="C14" s="7" t="s">
        <v>18</v>
      </c>
      <c r="D14" s="7"/>
    </row>
    <row r="15" customFormat="false" ht="3.95" hidden="false" customHeight="true" outlineLevel="0" collapsed="false"/>
    <row r="16" customFormat="false" ht="15.75" hidden="false" customHeight="false" outlineLevel="0" collapsed="false">
      <c r="A16" s="6" t="s">
        <v>19</v>
      </c>
      <c r="B16" s="6"/>
      <c r="C16" s="6" t="s">
        <v>20</v>
      </c>
      <c r="D16" s="6"/>
    </row>
    <row r="17" customFormat="false" ht="3.95" hidden="false" customHeight="true" outlineLevel="0" collapsed="false"/>
  </sheetData>
  <mergeCells count="1">
    <mergeCell ref="A1:D1"/>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FC2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false" hidden="false" outlineLevel="0" max="2" min="1" style="9" width="11.43"/>
    <col collapsed="false" customWidth="true" hidden="false" outlineLevel="0" max="3" min="3" style="9" width="34"/>
    <col collapsed="false" customWidth="true" hidden="false" outlineLevel="0" max="4" min="4" style="9" width="16.85"/>
    <col collapsed="false" customWidth="true" hidden="false" outlineLevel="0" max="5" min="5" style="9" width="10.85"/>
    <col collapsed="false" customWidth="true" hidden="false" outlineLevel="0" max="6" min="6" style="9" width="22"/>
    <col collapsed="false" customWidth="true" hidden="false" outlineLevel="0" max="7" min="7" style="9" width="10.85"/>
    <col collapsed="false" customWidth="true" hidden="false" outlineLevel="0" max="8" min="8" style="10" width="12.28"/>
    <col collapsed="false" customWidth="false" hidden="false" outlineLevel="0" max="49" min="9" style="11" width="11.43"/>
    <col collapsed="false" customWidth="true" hidden="false" outlineLevel="0" max="50" min="50" style="11" width="11.71"/>
    <col collapsed="false" customWidth="false" hidden="false" outlineLevel="0" max="57" min="51" style="11" width="11.43"/>
    <col collapsed="false" customWidth="false" hidden="false" outlineLevel="0" max="58" min="58" style="12" width="11.43"/>
    <col collapsed="false" customWidth="false" hidden="false" outlineLevel="0" max="90" min="59" style="11" width="11.43"/>
    <col collapsed="false" customWidth="true" hidden="false" outlineLevel="0" max="94" min="91" style="11" width="10.85"/>
    <col collapsed="false" customWidth="true" hidden="false" outlineLevel="0" max="95" min="95" style="11" width="15.14"/>
    <col collapsed="false" customWidth="true" hidden="false" outlineLevel="0" max="117" min="96" style="11" width="10.85"/>
    <col collapsed="false" customWidth="true" hidden="false" outlineLevel="0" max="118" min="118" style="11" width="12.57"/>
    <col collapsed="false" customWidth="true" hidden="false" outlineLevel="0" max="119" min="119" style="11" width="12.28"/>
    <col collapsed="false" customWidth="true" hidden="false" outlineLevel="0" max="120" min="120" style="11" width="12"/>
    <col collapsed="false" customWidth="true" hidden="false" outlineLevel="0" max="155" min="121" style="11" width="10.85"/>
    <col collapsed="false" customWidth="true" hidden="false" outlineLevel="0" max="156" min="156" style="11" width="15.43"/>
    <col collapsed="false" customWidth="true" hidden="false" outlineLevel="0" max="157" min="157" style="13" width="13.14"/>
    <col collapsed="false" customWidth="true" hidden="false" outlineLevel="0" max="1025" min="158" style="11" width="10.85"/>
  </cols>
  <sheetData>
    <row r="1" customFormat="false" ht="15" hidden="false" customHeight="true" outlineLevel="0" collapsed="false">
      <c r="A1" s="14" t="s">
        <v>21</v>
      </c>
      <c r="AX1" s="9"/>
      <c r="BC1" s="9"/>
      <c r="BF1" s="9"/>
      <c r="BK1" s="9"/>
      <c r="BM1" s="9"/>
      <c r="BO1" s="9"/>
      <c r="BP1" s="9"/>
      <c r="BU1" s="9"/>
      <c r="BW1" s="9"/>
      <c r="BY1" s="9"/>
      <c r="CA1" s="9"/>
      <c r="CF1" s="9"/>
      <c r="CQ1" s="9"/>
      <c r="DN1" s="9"/>
      <c r="DO1" s="9"/>
      <c r="DP1" s="9"/>
      <c r="DS1" s="9"/>
      <c r="DT1" s="9"/>
      <c r="DV1" s="9"/>
      <c r="DX1" s="9"/>
      <c r="EA1" s="9"/>
      <c r="EE1" s="9"/>
      <c r="EG1" s="9"/>
      <c r="EJ1" s="15" t="s">
        <v>22</v>
      </c>
      <c r="EK1" s="15"/>
      <c r="EL1" s="15"/>
      <c r="EM1" s="15"/>
      <c r="EN1" s="15"/>
      <c r="EX1" s="9"/>
      <c r="EY1" s="9"/>
    </row>
    <row r="2" customFormat="false" ht="15" hidden="false" customHeight="true" outlineLevel="0" collapsed="false">
      <c r="A2" s="16" t="s">
        <v>23</v>
      </c>
      <c r="B2" s="16" t="s">
        <v>24</v>
      </c>
      <c r="C2" s="16" t="s">
        <v>25</v>
      </c>
      <c r="D2" s="16" t="s">
        <v>26</v>
      </c>
      <c r="E2" s="16" t="s">
        <v>27</v>
      </c>
      <c r="F2" s="16" t="s">
        <v>28</v>
      </c>
      <c r="G2" s="17" t="s">
        <v>29</v>
      </c>
      <c r="H2" s="18" t="s">
        <v>30</v>
      </c>
      <c r="I2" s="18"/>
      <c r="J2" s="18"/>
      <c r="K2" s="18"/>
      <c r="L2" s="18"/>
      <c r="M2" s="18"/>
      <c r="N2" s="18"/>
      <c r="O2" s="18"/>
      <c r="P2" s="18"/>
      <c r="Q2" s="19" t="s">
        <v>31</v>
      </c>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20" t="s">
        <v>32</v>
      </c>
      <c r="BB2" s="20"/>
      <c r="BC2" s="20"/>
      <c r="BD2" s="20"/>
      <c r="BE2" s="20"/>
      <c r="BF2" s="20"/>
      <c r="BG2" s="20"/>
      <c r="BH2" s="20"/>
      <c r="BI2" s="20"/>
      <c r="BJ2" s="20"/>
      <c r="BK2" s="20"/>
      <c r="BL2" s="20"/>
      <c r="BM2" s="20"/>
      <c r="BN2" s="20"/>
      <c r="BO2" s="20"/>
      <c r="BP2" s="20"/>
      <c r="BQ2" s="20"/>
      <c r="BR2" s="20"/>
      <c r="BS2" s="20"/>
      <c r="BT2" s="20"/>
      <c r="BU2" s="20"/>
      <c r="BV2" s="21" t="s">
        <v>33</v>
      </c>
      <c r="BW2" s="21"/>
      <c r="BX2" s="21"/>
      <c r="BY2" s="21"/>
      <c r="BZ2" s="21"/>
      <c r="CA2" s="21"/>
      <c r="CB2" s="21"/>
      <c r="CC2" s="21"/>
      <c r="CD2" s="21"/>
      <c r="CE2" s="21"/>
      <c r="CF2" s="21"/>
      <c r="CG2" s="21"/>
      <c r="CH2" s="21"/>
      <c r="CI2" s="21"/>
      <c r="CJ2" s="21"/>
      <c r="CK2" s="21"/>
      <c r="CL2" s="21"/>
      <c r="CM2" s="22" t="s">
        <v>34</v>
      </c>
      <c r="CN2" s="22"/>
      <c r="CO2" s="22"/>
      <c r="CP2" s="22"/>
      <c r="CQ2" s="22"/>
      <c r="CR2" s="22"/>
      <c r="CS2" s="22"/>
      <c r="CT2" s="22"/>
      <c r="CU2" s="22"/>
      <c r="CV2" s="23" t="s">
        <v>35</v>
      </c>
      <c r="CW2" s="23"/>
      <c r="CX2" s="23"/>
      <c r="CY2" s="23"/>
      <c r="CZ2" s="23"/>
      <c r="DA2" s="23"/>
      <c r="DB2" s="23"/>
      <c r="DC2" s="23"/>
      <c r="DD2" s="23"/>
      <c r="DE2" s="23"/>
      <c r="DF2" s="23"/>
      <c r="DG2" s="23"/>
      <c r="DH2" s="23"/>
      <c r="DI2" s="23"/>
      <c r="DJ2" s="23"/>
      <c r="DK2" s="23"/>
      <c r="DL2" s="23"/>
      <c r="DM2" s="23"/>
      <c r="DN2" s="23"/>
      <c r="DO2" s="23"/>
      <c r="DP2" s="23"/>
      <c r="DQ2" s="23"/>
      <c r="DR2" s="24" t="s">
        <v>36</v>
      </c>
      <c r="DS2" s="24"/>
      <c r="DT2" s="24"/>
      <c r="DU2" s="24"/>
      <c r="DV2" s="24"/>
      <c r="DW2" s="24"/>
      <c r="DX2" s="24"/>
      <c r="DY2" s="24"/>
      <c r="DZ2" s="24"/>
      <c r="EA2" s="24"/>
      <c r="EB2" s="24"/>
      <c r="EC2" s="24"/>
      <c r="ED2" s="24"/>
      <c r="EE2" s="24"/>
      <c r="EF2" s="24"/>
      <c r="EG2" s="24"/>
      <c r="EH2" s="24"/>
      <c r="EI2" s="25"/>
      <c r="EJ2" s="26" t="s">
        <v>37</v>
      </c>
      <c r="EK2" s="26"/>
      <c r="EL2" s="26"/>
      <c r="EM2" s="27" t="s">
        <v>38</v>
      </c>
      <c r="EN2" s="27"/>
      <c r="EO2" s="28"/>
      <c r="EP2" s="28"/>
      <c r="EQ2" s="28"/>
      <c r="ES2" s="29" t="s">
        <v>39</v>
      </c>
      <c r="ET2" s="29"/>
      <c r="EU2" s="29"/>
      <c r="EV2" s="29"/>
      <c r="EW2" s="29"/>
      <c r="EX2" s="29"/>
      <c r="EY2" s="29"/>
      <c r="EZ2" s="29"/>
      <c r="FA2" s="29"/>
      <c r="FB2" s="29"/>
      <c r="FC2" s="29"/>
    </row>
    <row r="3" customFormat="false" ht="41.25" hidden="false" customHeight="true" outlineLevel="0" collapsed="false">
      <c r="A3" s="16"/>
      <c r="B3" s="16"/>
      <c r="C3" s="16"/>
      <c r="D3" s="16"/>
      <c r="E3" s="16"/>
      <c r="F3" s="16"/>
      <c r="G3" s="17" t="s">
        <v>40</v>
      </c>
      <c r="H3" s="16" t="s">
        <v>41</v>
      </c>
      <c r="I3" s="16" t="s">
        <v>42</v>
      </c>
      <c r="J3" s="16" t="s">
        <v>43</v>
      </c>
      <c r="K3" s="16" t="s">
        <v>44</v>
      </c>
      <c r="L3" s="16" t="s">
        <v>45</v>
      </c>
      <c r="M3" s="16" t="s">
        <v>46</v>
      </c>
      <c r="N3" s="16" t="s">
        <v>47</v>
      </c>
      <c r="O3" s="16" t="s">
        <v>48</v>
      </c>
      <c r="P3" s="16" t="s">
        <v>49</v>
      </c>
      <c r="Q3" s="16" t="s">
        <v>50</v>
      </c>
      <c r="R3" s="16" t="s">
        <v>51</v>
      </c>
      <c r="S3" s="16" t="s">
        <v>52</v>
      </c>
      <c r="T3" s="16"/>
      <c r="U3" s="16" t="s">
        <v>53</v>
      </c>
      <c r="V3" s="16"/>
      <c r="W3" s="16" t="s">
        <v>54</v>
      </c>
      <c r="X3" s="16"/>
      <c r="Y3" s="16" t="s">
        <v>55</v>
      </c>
      <c r="Z3" s="16"/>
      <c r="AA3" s="16" t="s">
        <v>56</v>
      </c>
      <c r="AB3" s="16"/>
      <c r="AC3" s="16" t="s">
        <v>57</v>
      </c>
      <c r="AD3" s="16"/>
      <c r="AE3" s="16" t="s">
        <v>58</v>
      </c>
      <c r="AF3" s="16"/>
      <c r="AG3" s="16" t="s">
        <v>59</v>
      </c>
      <c r="AH3" s="16"/>
      <c r="AI3" s="16" t="s">
        <v>60</v>
      </c>
      <c r="AJ3" s="16" t="s">
        <v>61</v>
      </c>
      <c r="AK3" s="16"/>
      <c r="AL3" s="16" t="s">
        <v>62</v>
      </c>
      <c r="AM3" s="16"/>
      <c r="AN3" s="16" t="s">
        <v>63</v>
      </c>
      <c r="AO3" s="16"/>
      <c r="AP3" s="16" t="s">
        <v>64</v>
      </c>
      <c r="AQ3" s="16"/>
      <c r="AR3" s="16" t="s">
        <v>65</v>
      </c>
      <c r="AS3" s="16"/>
      <c r="AT3" s="16" t="s">
        <v>66</v>
      </c>
      <c r="AU3" s="16"/>
      <c r="AV3" s="16" t="s">
        <v>67</v>
      </c>
      <c r="AW3" s="16" t="s">
        <v>68</v>
      </c>
      <c r="AX3" s="16"/>
      <c r="AY3" s="16" t="s">
        <v>69</v>
      </c>
      <c r="AZ3" s="16" t="s">
        <v>70</v>
      </c>
      <c r="BA3" s="16" t="s">
        <v>71</v>
      </c>
      <c r="BB3" s="16" t="s">
        <v>72</v>
      </c>
      <c r="BC3" s="16"/>
      <c r="BD3" s="16" t="s">
        <v>73</v>
      </c>
      <c r="BE3" s="16" t="s">
        <v>74</v>
      </c>
      <c r="BF3" s="16"/>
      <c r="BG3" s="16" t="s">
        <v>75</v>
      </c>
      <c r="BH3" s="16" t="s">
        <v>76</v>
      </c>
      <c r="BI3" s="16" t="s">
        <v>77</v>
      </c>
      <c r="BJ3" s="16" t="s">
        <v>78</v>
      </c>
      <c r="BK3" s="16"/>
      <c r="BL3" s="16" t="s">
        <v>79</v>
      </c>
      <c r="BM3" s="16"/>
      <c r="BN3" s="16" t="s">
        <v>80</v>
      </c>
      <c r="BO3" s="16"/>
      <c r="BP3" s="16" t="s">
        <v>81</v>
      </c>
      <c r="BQ3" s="16"/>
      <c r="BR3" s="16" t="s">
        <v>82</v>
      </c>
      <c r="BS3" s="16" t="s">
        <v>83</v>
      </c>
      <c r="BT3" s="16" t="s">
        <v>84</v>
      </c>
      <c r="BU3" s="16"/>
      <c r="BV3" s="30" t="s">
        <v>85</v>
      </c>
      <c r="BW3" s="30"/>
      <c r="BX3" s="30" t="s">
        <v>86</v>
      </c>
      <c r="BY3" s="30"/>
      <c r="BZ3" s="30" t="s">
        <v>87</v>
      </c>
      <c r="CA3" s="30"/>
      <c r="CB3" s="16" t="s">
        <v>88</v>
      </c>
      <c r="CC3" s="16" t="s">
        <v>89</v>
      </c>
      <c r="CD3" s="16" t="s">
        <v>90</v>
      </c>
      <c r="CE3" s="16" t="s">
        <v>91</v>
      </c>
      <c r="CF3" s="16"/>
      <c r="CG3" s="16" t="s">
        <v>92</v>
      </c>
      <c r="CH3" s="16" t="s">
        <v>93</v>
      </c>
      <c r="CI3" s="16" t="s">
        <v>94</v>
      </c>
      <c r="CJ3" s="16" t="s">
        <v>95</v>
      </c>
      <c r="CK3" s="16" t="s">
        <v>96</v>
      </c>
      <c r="CL3" s="16" t="s">
        <v>97</v>
      </c>
      <c r="CM3" s="16" t="s">
        <v>98</v>
      </c>
      <c r="CN3" s="16" t="s">
        <v>99</v>
      </c>
      <c r="CO3" s="16" t="s">
        <v>100</v>
      </c>
      <c r="CP3" s="16" t="s">
        <v>101</v>
      </c>
      <c r="CQ3" s="16"/>
      <c r="CR3" s="16" t="s">
        <v>102</v>
      </c>
      <c r="CS3" s="16" t="s">
        <v>103</v>
      </c>
      <c r="CT3" s="16" t="s">
        <v>104</v>
      </c>
      <c r="CU3" s="16" t="s">
        <v>105</v>
      </c>
      <c r="CV3" s="16" t="s">
        <v>106</v>
      </c>
      <c r="CW3" s="16" t="s">
        <v>107</v>
      </c>
      <c r="CX3" s="16" t="s">
        <v>108</v>
      </c>
      <c r="CY3" s="16" t="s">
        <v>109</v>
      </c>
      <c r="CZ3" s="16" t="s">
        <v>110</v>
      </c>
      <c r="DA3" s="16" t="s">
        <v>111</v>
      </c>
      <c r="DB3" s="16" t="s">
        <v>112</v>
      </c>
      <c r="DC3" s="16" t="s">
        <v>113</v>
      </c>
      <c r="DD3" s="16" t="s">
        <v>114</v>
      </c>
      <c r="DE3" s="16" t="s">
        <v>115</v>
      </c>
      <c r="DF3" s="16" t="s">
        <v>116</v>
      </c>
      <c r="DG3" s="16" t="s">
        <v>117</v>
      </c>
      <c r="DH3" s="16" t="s">
        <v>118</v>
      </c>
      <c r="DI3" s="16" t="s">
        <v>119</v>
      </c>
      <c r="DJ3" s="16" t="s">
        <v>120</v>
      </c>
      <c r="DK3" s="16" t="s">
        <v>121</v>
      </c>
      <c r="DL3" s="16" t="s">
        <v>122</v>
      </c>
      <c r="DM3" s="16" t="s">
        <v>123</v>
      </c>
      <c r="DN3" s="16" t="s">
        <v>124</v>
      </c>
      <c r="DO3" s="16"/>
      <c r="DP3" s="16"/>
      <c r="DQ3" s="16" t="s">
        <v>125</v>
      </c>
      <c r="DR3" s="31" t="s">
        <v>126</v>
      </c>
      <c r="DS3" s="31"/>
      <c r="DT3" s="31"/>
      <c r="DU3" s="16" t="s">
        <v>127</v>
      </c>
      <c r="DV3" s="16"/>
      <c r="DW3" s="16" t="s">
        <v>128</v>
      </c>
      <c r="DX3" s="16"/>
      <c r="DY3" s="16" t="s">
        <v>129</v>
      </c>
      <c r="DZ3" s="16" t="s">
        <v>130</v>
      </c>
      <c r="EA3" s="16"/>
      <c r="EB3" s="16" t="s">
        <v>131</v>
      </c>
      <c r="EC3" s="16" t="s">
        <v>132</v>
      </c>
      <c r="ED3" s="16" t="s">
        <v>133</v>
      </c>
      <c r="EE3" s="16"/>
      <c r="EF3" s="16" t="s">
        <v>134</v>
      </c>
      <c r="EG3" s="16"/>
      <c r="EH3" s="32" t="s">
        <v>135</v>
      </c>
      <c r="EI3" s="33"/>
      <c r="EJ3" s="34" t="s">
        <v>136</v>
      </c>
      <c r="EK3" s="35" t="s">
        <v>137</v>
      </c>
      <c r="EL3" s="34" t="s">
        <v>138</v>
      </c>
      <c r="EM3" s="34" t="s">
        <v>139</v>
      </c>
      <c r="EN3" s="34" t="s">
        <v>140</v>
      </c>
      <c r="EO3" s="36"/>
      <c r="EP3" s="36"/>
      <c r="EQ3" s="36"/>
      <c r="ES3" s="30" t="s">
        <v>141</v>
      </c>
      <c r="ET3" s="30" t="s">
        <v>142</v>
      </c>
      <c r="EU3" s="30"/>
      <c r="EV3" s="30"/>
      <c r="EW3" s="30"/>
      <c r="EX3" s="30"/>
      <c r="EY3" s="37" t="s">
        <v>143</v>
      </c>
      <c r="EZ3" s="30" t="s">
        <v>144</v>
      </c>
      <c r="FA3" s="30" t="s">
        <v>145</v>
      </c>
      <c r="FB3" s="30" t="s">
        <v>146</v>
      </c>
      <c r="FC3" s="30" t="s">
        <v>147</v>
      </c>
    </row>
    <row r="4" customFormat="false" ht="74.25" hidden="false" customHeight="true" outlineLevel="0" collapsed="false">
      <c r="A4" s="16"/>
      <c r="B4" s="16"/>
      <c r="C4" s="16"/>
      <c r="D4" s="16"/>
      <c r="E4" s="16"/>
      <c r="F4" s="16"/>
      <c r="G4" s="17" t="s">
        <v>148</v>
      </c>
      <c r="H4" s="16" t="s">
        <v>149</v>
      </c>
      <c r="I4" s="16" t="s">
        <v>149</v>
      </c>
      <c r="J4" s="16" t="s">
        <v>149</v>
      </c>
      <c r="K4" s="16" t="s">
        <v>150</v>
      </c>
      <c r="L4" s="16" t="s">
        <v>151</v>
      </c>
      <c r="M4" s="16" t="s">
        <v>151</v>
      </c>
      <c r="N4" s="16" t="s">
        <v>152</v>
      </c>
      <c r="O4" s="16" t="s">
        <v>153</v>
      </c>
      <c r="P4" s="16" t="s">
        <v>154</v>
      </c>
      <c r="Q4" s="16" t="s">
        <v>155</v>
      </c>
      <c r="R4" s="16" t="s">
        <v>155</v>
      </c>
      <c r="S4" s="16" t="s">
        <v>156</v>
      </c>
      <c r="T4" s="16" t="s">
        <v>157</v>
      </c>
      <c r="U4" s="16" t="s">
        <v>158</v>
      </c>
      <c r="V4" s="16" t="s">
        <v>157</v>
      </c>
      <c r="W4" s="16" t="s">
        <v>159</v>
      </c>
      <c r="X4" s="16" t="s">
        <v>157</v>
      </c>
      <c r="Y4" s="16" t="s">
        <v>160</v>
      </c>
      <c r="Z4" s="16" t="s">
        <v>157</v>
      </c>
      <c r="AA4" s="16" t="s">
        <v>161</v>
      </c>
      <c r="AB4" s="16" t="s">
        <v>157</v>
      </c>
      <c r="AC4" s="16" t="s">
        <v>162</v>
      </c>
      <c r="AD4" s="16" t="s">
        <v>157</v>
      </c>
      <c r="AE4" s="16" t="s">
        <v>163</v>
      </c>
      <c r="AF4" s="16" t="s">
        <v>157</v>
      </c>
      <c r="AG4" s="16" t="s">
        <v>164</v>
      </c>
      <c r="AH4" s="16" t="s">
        <v>165</v>
      </c>
      <c r="AI4" s="16" t="s">
        <v>166</v>
      </c>
      <c r="AJ4" s="16" t="s">
        <v>167</v>
      </c>
      <c r="AK4" s="16" t="s">
        <v>165</v>
      </c>
      <c r="AL4" s="16" t="s">
        <v>62</v>
      </c>
      <c r="AM4" s="16" t="s">
        <v>165</v>
      </c>
      <c r="AN4" s="16" t="s">
        <v>63</v>
      </c>
      <c r="AO4" s="16" t="s">
        <v>165</v>
      </c>
      <c r="AP4" s="16" t="s">
        <v>168</v>
      </c>
      <c r="AQ4" s="16" t="s">
        <v>165</v>
      </c>
      <c r="AR4" s="16" t="s">
        <v>65</v>
      </c>
      <c r="AS4" s="16" t="s">
        <v>165</v>
      </c>
      <c r="AT4" s="16" t="s">
        <v>66</v>
      </c>
      <c r="AU4" s="16" t="s">
        <v>165</v>
      </c>
      <c r="AV4" s="16" t="s">
        <v>169</v>
      </c>
      <c r="AW4" s="16" t="s">
        <v>170</v>
      </c>
      <c r="AX4" s="16" t="s">
        <v>171</v>
      </c>
      <c r="AY4" s="16" t="s">
        <v>172</v>
      </c>
      <c r="AZ4" s="16" t="s">
        <v>173</v>
      </c>
      <c r="BA4" s="16" t="s">
        <v>174</v>
      </c>
      <c r="BB4" s="16" t="s">
        <v>175</v>
      </c>
      <c r="BC4" s="16" t="s">
        <v>176</v>
      </c>
      <c r="BD4" s="16" t="s">
        <v>177</v>
      </c>
      <c r="BE4" s="16" t="s">
        <v>178</v>
      </c>
      <c r="BF4" s="16" t="s">
        <v>179</v>
      </c>
      <c r="BG4" s="16" t="s">
        <v>180</v>
      </c>
      <c r="BH4" s="16" t="s">
        <v>180</v>
      </c>
      <c r="BI4" s="16" t="s">
        <v>181</v>
      </c>
      <c r="BJ4" s="16" t="s">
        <v>182</v>
      </c>
      <c r="BK4" s="16" t="s">
        <v>183</v>
      </c>
      <c r="BL4" s="16" t="s">
        <v>184</v>
      </c>
      <c r="BM4" s="16" t="s">
        <v>185</v>
      </c>
      <c r="BN4" s="16" t="s">
        <v>186</v>
      </c>
      <c r="BO4" s="16" t="s">
        <v>187</v>
      </c>
      <c r="BP4" s="16" t="s">
        <v>188</v>
      </c>
      <c r="BQ4" s="16"/>
      <c r="BR4" s="16" t="s">
        <v>189</v>
      </c>
      <c r="BS4" s="16" t="s">
        <v>190</v>
      </c>
      <c r="BT4" s="16" t="s">
        <v>191</v>
      </c>
      <c r="BU4" s="16" t="s">
        <v>192</v>
      </c>
      <c r="BV4" s="30" t="s">
        <v>193</v>
      </c>
      <c r="BW4" s="30" t="s">
        <v>194</v>
      </c>
      <c r="BX4" s="30" t="s">
        <v>195</v>
      </c>
      <c r="BY4" s="30" t="s">
        <v>194</v>
      </c>
      <c r="BZ4" s="30" t="s">
        <v>196</v>
      </c>
      <c r="CA4" s="30" t="s">
        <v>194</v>
      </c>
      <c r="CB4" s="16" t="s">
        <v>197</v>
      </c>
      <c r="CC4" s="16" t="s">
        <v>197</v>
      </c>
      <c r="CD4" s="16" t="s">
        <v>197</v>
      </c>
      <c r="CE4" s="16" t="s">
        <v>198</v>
      </c>
      <c r="CF4" s="16" t="s">
        <v>199</v>
      </c>
      <c r="CG4" s="16" t="s">
        <v>200</v>
      </c>
      <c r="CH4" s="16" t="s">
        <v>201</v>
      </c>
      <c r="CI4" s="16" t="s">
        <v>202</v>
      </c>
      <c r="CJ4" s="16" t="s">
        <v>203</v>
      </c>
      <c r="CK4" s="16" t="s">
        <v>204</v>
      </c>
      <c r="CL4" s="16" t="s">
        <v>205</v>
      </c>
      <c r="CM4" s="16" t="str">
        <f aca="false">'Cds 2018'!BJ5</f>
        <v>Índice (muy frecuente:1, nunca:4)</v>
      </c>
      <c r="CN4" s="16" t="s">
        <v>206</v>
      </c>
      <c r="CO4" s="16" t="s">
        <v>207</v>
      </c>
      <c r="CP4" s="16" t="s">
        <v>208</v>
      </c>
      <c r="CQ4" s="16" t="s">
        <v>209</v>
      </c>
      <c r="CR4" s="16" t="s">
        <v>210</v>
      </c>
      <c r="CS4" s="16" t="s">
        <v>210</v>
      </c>
      <c r="CT4" s="16" t="s">
        <v>210</v>
      </c>
      <c r="CU4" s="16" t="s">
        <v>211</v>
      </c>
      <c r="CV4" s="16" t="s">
        <v>212</v>
      </c>
      <c r="CW4" s="16" t="s">
        <v>212</v>
      </c>
      <c r="CX4" s="16" t="s">
        <v>212</v>
      </c>
      <c r="CY4" s="16" t="s">
        <v>212</v>
      </c>
      <c r="CZ4" s="16" t="s">
        <v>213</v>
      </c>
      <c r="DA4" s="16" t="s">
        <v>212</v>
      </c>
      <c r="DB4" s="16" t="s">
        <v>212</v>
      </c>
      <c r="DC4" s="16" t="s">
        <v>212</v>
      </c>
      <c r="DD4" s="16" t="s">
        <v>212</v>
      </c>
      <c r="DE4" s="16" t="s">
        <v>212</v>
      </c>
      <c r="DF4" s="16" t="s">
        <v>212</v>
      </c>
      <c r="DG4" s="16" t="s">
        <v>212</v>
      </c>
      <c r="DH4" s="16" t="s">
        <v>212</v>
      </c>
      <c r="DI4" s="16" t="s">
        <v>212</v>
      </c>
      <c r="DJ4" s="16" t="s">
        <v>212</v>
      </c>
      <c r="DK4" s="16" t="s">
        <v>212</v>
      </c>
      <c r="DL4" s="16" t="s">
        <v>212</v>
      </c>
      <c r="DM4" s="16" t="s">
        <v>212</v>
      </c>
      <c r="DN4" s="16" t="s">
        <v>214</v>
      </c>
      <c r="DO4" s="16" t="s">
        <v>215</v>
      </c>
      <c r="DP4" s="16" t="s">
        <v>216</v>
      </c>
      <c r="DQ4" s="16" t="s">
        <v>212</v>
      </c>
      <c r="DR4" s="16" t="s">
        <v>217</v>
      </c>
      <c r="DS4" s="16" t="s">
        <v>218</v>
      </c>
      <c r="DT4" s="16" t="s">
        <v>219</v>
      </c>
      <c r="DU4" s="16" t="s">
        <v>127</v>
      </c>
      <c r="DV4" s="16" t="s">
        <v>220</v>
      </c>
      <c r="DW4" s="16" t="s">
        <v>221</v>
      </c>
      <c r="DX4" s="16" t="s">
        <v>222</v>
      </c>
      <c r="DY4" s="16" t="s">
        <v>223</v>
      </c>
      <c r="DZ4" s="16" t="s">
        <v>224</v>
      </c>
      <c r="EA4" s="16" t="s">
        <v>225</v>
      </c>
      <c r="EB4" s="16" t="s">
        <v>131</v>
      </c>
      <c r="EC4" s="16" t="s">
        <v>226</v>
      </c>
      <c r="ED4" s="16" t="s">
        <v>133</v>
      </c>
      <c r="EE4" s="16" t="s">
        <v>227</v>
      </c>
      <c r="EF4" s="16" t="s">
        <v>228</v>
      </c>
      <c r="EG4" s="32" t="s">
        <v>222</v>
      </c>
      <c r="EH4" s="32" t="s">
        <v>229</v>
      </c>
      <c r="EI4" s="33"/>
      <c r="EJ4" s="34" t="s">
        <v>230</v>
      </c>
      <c r="EK4" s="34" t="s">
        <v>231</v>
      </c>
      <c r="EL4" s="34" t="s">
        <v>232</v>
      </c>
      <c r="EM4" s="34" t="s">
        <v>233</v>
      </c>
      <c r="EN4" s="34" t="s">
        <v>233</v>
      </c>
      <c r="EO4" s="33"/>
      <c r="EP4" s="33"/>
      <c r="EQ4" s="33"/>
      <c r="ES4" s="30" t="s">
        <v>234</v>
      </c>
      <c r="ET4" s="30" t="s">
        <v>235</v>
      </c>
      <c r="EU4" s="30"/>
      <c r="EV4" s="30"/>
      <c r="EW4" s="30"/>
      <c r="EX4" s="30"/>
      <c r="EY4" s="37" t="s">
        <v>236</v>
      </c>
      <c r="EZ4" s="30" t="s">
        <v>237</v>
      </c>
      <c r="FA4" s="30" t="s">
        <v>145</v>
      </c>
      <c r="FB4" s="30" t="s">
        <v>238</v>
      </c>
      <c r="FC4" s="30" t="s">
        <v>199</v>
      </c>
    </row>
    <row r="5" customFormat="false" ht="39.75" hidden="false" customHeight="true" outlineLevel="0" collapsed="false">
      <c r="A5" s="16"/>
      <c r="B5" s="16"/>
      <c r="C5" s="16"/>
      <c r="D5" s="16"/>
      <c r="E5" s="16"/>
      <c r="F5" s="16"/>
      <c r="G5" s="17" t="s">
        <v>239</v>
      </c>
      <c r="H5" s="16" t="s">
        <v>240</v>
      </c>
      <c r="I5" s="16" t="s">
        <v>240</v>
      </c>
      <c r="J5" s="16" t="s">
        <v>240</v>
      </c>
      <c r="K5" s="16" t="s">
        <v>240</v>
      </c>
      <c r="L5" s="16" t="s">
        <v>240</v>
      </c>
      <c r="M5" s="16" t="s">
        <v>240</v>
      </c>
      <c r="N5" s="16" t="s">
        <v>241</v>
      </c>
      <c r="O5" s="16" t="s">
        <v>242</v>
      </c>
      <c r="P5" s="16" t="s">
        <v>242</v>
      </c>
      <c r="Q5" s="16" t="s">
        <v>243</v>
      </c>
      <c r="R5" s="16" t="s">
        <v>243</v>
      </c>
      <c r="S5" s="16" t="s">
        <v>244</v>
      </c>
      <c r="T5" s="16"/>
      <c r="U5" s="16" t="s">
        <v>244</v>
      </c>
      <c r="V5" s="16"/>
      <c r="W5" s="16" t="s">
        <v>244</v>
      </c>
      <c r="X5" s="16"/>
      <c r="Y5" s="16" t="s">
        <v>244</v>
      </c>
      <c r="Z5" s="16"/>
      <c r="AA5" s="16" t="s">
        <v>244</v>
      </c>
      <c r="AB5" s="16"/>
      <c r="AC5" s="16" t="s">
        <v>244</v>
      </c>
      <c r="AD5" s="16"/>
      <c r="AE5" s="16" t="s">
        <v>244</v>
      </c>
      <c r="AF5" s="16"/>
      <c r="AG5" s="16" t="s">
        <v>242</v>
      </c>
      <c r="AH5" s="16"/>
      <c r="AI5" s="16" t="s">
        <v>242</v>
      </c>
      <c r="AJ5" s="16" t="s">
        <v>242</v>
      </c>
      <c r="AK5" s="16"/>
      <c r="AL5" s="16" t="s">
        <v>242</v>
      </c>
      <c r="AM5" s="16"/>
      <c r="AN5" s="16" t="s">
        <v>242</v>
      </c>
      <c r="AO5" s="16"/>
      <c r="AP5" s="16" t="s">
        <v>242</v>
      </c>
      <c r="AQ5" s="16"/>
      <c r="AR5" s="16" t="s">
        <v>242</v>
      </c>
      <c r="AS5" s="16"/>
      <c r="AT5" s="16" t="s">
        <v>242</v>
      </c>
      <c r="AU5" s="16"/>
      <c r="AV5" s="16" t="s">
        <v>245</v>
      </c>
      <c r="AW5" s="16" t="s">
        <v>242</v>
      </c>
      <c r="AX5" s="16"/>
      <c r="AY5" s="16" t="s">
        <v>246</v>
      </c>
      <c r="AZ5" s="16" t="s">
        <v>247</v>
      </c>
      <c r="BA5" s="32" t="s">
        <v>248</v>
      </c>
      <c r="BB5" s="16" t="s">
        <v>242</v>
      </c>
      <c r="BC5" s="16"/>
      <c r="BD5" s="16" t="s">
        <v>249</v>
      </c>
      <c r="BE5" s="16" t="s">
        <v>248</v>
      </c>
      <c r="BF5" s="16"/>
      <c r="BG5" s="32" t="s">
        <v>248</v>
      </c>
      <c r="BH5" s="32" t="s">
        <v>248</v>
      </c>
      <c r="BI5" s="16" t="s">
        <v>249</v>
      </c>
      <c r="BJ5" s="32" t="s">
        <v>250</v>
      </c>
      <c r="BK5" s="32" t="s">
        <v>248</v>
      </c>
      <c r="BL5" s="16" t="s">
        <v>248</v>
      </c>
      <c r="BM5" s="16"/>
      <c r="BN5" s="16" t="s">
        <v>251</v>
      </c>
      <c r="BO5" s="16"/>
      <c r="BP5" s="16" t="s">
        <v>252</v>
      </c>
      <c r="BQ5" s="16"/>
      <c r="BR5" s="16" t="s">
        <v>249</v>
      </c>
      <c r="BS5" s="16" t="s">
        <v>249</v>
      </c>
      <c r="BT5" s="16" t="s">
        <v>253</v>
      </c>
      <c r="BU5" s="16"/>
      <c r="BV5" s="30" t="s">
        <v>254</v>
      </c>
      <c r="BW5" s="30"/>
      <c r="BX5" s="30" t="s">
        <v>254</v>
      </c>
      <c r="BY5" s="30"/>
      <c r="BZ5" s="30" t="s">
        <v>254</v>
      </c>
      <c r="CA5" s="30"/>
      <c r="CB5" s="30" t="s">
        <v>254</v>
      </c>
      <c r="CC5" s="30" t="s">
        <v>254</v>
      </c>
      <c r="CD5" s="30" t="s">
        <v>254</v>
      </c>
      <c r="CE5" s="30" t="s">
        <v>254</v>
      </c>
      <c r="CF5" s="30" t="s">
        <v>255</v>
      </c>
      <c r="CG5" s="30" t="s">
        <v>254</v>
      </c>
      <c r="CH5" s="30" t="s">
        <v>254</v>
      </c>
      <c r="CI5" s="30" t="s">
        <v>254</v>
      </c>
      <c r="CJ5" s="30" t="s">
        <v>254</v>
      </c>
      <c r="CK5" s="30" t="s">
        <v>254</v>
      </c>
      <c r="CL5" s="30" t="s">
        <v>255</v>
      </c>
      <c r="CM5" s="16" t="s">
        <v>243</v>
      </c>
      <c r="CN5" s="16" t="s">
        <v>249</v>
      </c>
      <c r="CO5" s="16" t="s">
        <v>247</v>
      </c>
      <c r="CP5" s="16" t="s">
        <v>245</v>
      </c>
      <c r="CQ5" s="16"/>
      <c r="CR5" s="16" t="s">
        <v>245</v>
      </c>
      <c r="CS5" s="16" t="s">
        <v>245</v>
      </c>
      <c r="CT5" s="16" t="s">
        <v>245</v>
      </c>
      <c r="CU5" s="16" t="s">
        <v>247</v>
      </c>
      <c r="CV5" s="16" t="s">
        <v>247</v>
      </c>
      <c r="CW5" s="16" t="s">
        <v>247</v>
      </c>
      <c r="CX5" s="16" t="s">
        <v>247</v>
      </c>
      <c r="CY5" s="16" t="s">
        <v>247</v>
      </c>
      <c r="CZ5" s="16" t="s">
        <v>247</v>
      </c>
      <c r="DA5" s="16" t="s">
        <v>247</v>
      </c>
      <c r="DB5" s="16" t="s">
        <v>247</v>
      </c>
      <c r="DC5" s="16" t="s">
        <v>247</v>
      </c>
      <c r="DD5" s="16" t="s">
        <v>247</v>
      </c>
      <c r="DE5" s="16" t="s">
        <v>247</v>
      </c>
      <c r="DF5" s="16" t="s">
        <v>247</v>
      </c>
      <c r="DG5" s="16" t="s">
        <v>247</v>
      </c>
      <c r="DH5" s="16" t="s">
        <v>247</v>
      </c>
      <c r="DI5" s="16" t="s">
        <v>247</v>
      </c>
      <c r="DJ5" s="16" t="s">
        <v>247</v>
      </c>
      <c r="DK5" s="16" t="s">
        <v>247</v>
      </c>
      <c r="DL5" s="16" t="s">
        <v>247</v>
      </c>
      <c r="DM5" s="16" t="s">
        <v>247</v>
      </c>
      <c r="DN5" s="16" t="s">
        <v>247</v>
      </c>
      <c r="DO5" s="16"/>
      <c r="DP5" s="16"/>
      <c r="DQ5" s="16" t="s">
        <v>247</v>
      </c>
      <c r="DR5" s="16" t="s">
        <v>256</v>
      </c>
      <c r="DS5" s="16"/>
      <c r="DT5" s="16"/>
      <c r="DU5" s="16" t="s">
        <v>257</v>
      </c>
      <c r="DV5" s="16"/>
      <c r="DW5" s="16" t="s">
        <v>258</v>
      </c>
      <c r="DX5" s="16" t="s">
        <v>259</v>
      </c>
      <c r="DY5" s="16" t="s">
        <v>260</v>
      </c>
      <c r="DZ5" s="16" t="s">
        <v>261</v>
      </c>
      <c r="EA5" s="16"/>
      <c r="EB5" s="16" t="str">
        <f aca="false">DW5</f>
        <v>DENUE</v>
      </c>
      <c r="EC5" s="16" t="s">
        <v>262</v>
      </c>
      <c r="ED5" s="16" t="s">
        <v>261</v>
      </c>
      <c r="EE5" s="16"/>
      <c r="EF5" s="16" t="s">
        <v>261</v>
      </c>
      <c r="EG5" s="16"/>
      <c r="EH5" s="32" t="s">
        <v>263</v>
      </c>
      <c r="EI5" s="33"/>
      <c r="EJ5" s="16" t="s">
        <v>264</v>
      </c>
      <c r="EK5" s="16"/>
      <c r="EL5" s="16"/>
      <c r="EM5" s="16"/>
      <c r="EN5" s="16"/>
      <c r="EO5" s="36"/>
      <c r="EP5" s="36"/>
      <c r="EQ5" s="36"/>
      <c r="ES5" s="30" t="s">
        <v>240</v>
      </c>
      <c r="ET5" s="30" t="s">
        <v>265</v>
      </c>
      <c r="EU5" s="30"/>
      <c r="EV5" s="30"/>
      <c r="EW5" s="30"/>
      <c r="EX5" s="30"/>
      <c r="EY5" s="37" t="s">
        <v>265</v>
      </c>
      <c r="EZ5" s="30" t="s">
        <v>247</v>
      </c>
      <c r="FA5" s="30" t="s">
        <v>247</v>
      </c>
      <c r="FB5" s="30" t="s">
        <v>242</v>
      </c>
      <c r="FC5" s="30" t="s">
        <v>266</v>
      </c>
    </row>
    <row r="6" customFormat="false" ht="15" hidden="false" customHeight="false" outlineLevel="0" collapsed="false">
      <c r="A6" s="16"/>
      <c r="B6" s="16"/>
      <c r="C6" s="16"/>
      <c r="D6" s="16"/>
      <c r="E6" s="16"/>
      <c r="F6" s="16"/>
      <c r="G6" s="38" t="s">
        <v>267</v>
      </c>
      <c r="H6" s="39" t="n">
        <v>2017</v>
      </c>
      <c r="I6" s="39" t="n">
        <v>2017</v>
      </c>
      <c r="J6" s="39" t="n">
        <v>2017</v>
      </c>
      <c r="K6" s="39" t="n">
        <v>2017</v>
      </c>
      <c r="L6" s="39" t="n">
        <v>2017</v>
      </c>
      <c r="M6" s="39" t="n">
        <v>2017</v>
      </c>
      <c r="N6" s="39" t="n">
        <v>2016</v>
      </c>
      <c r="O6" s="39" t="n">
        <v>2015</v>
      </c>
      <c r="P6" s="39" t="n">
        <v>2015</v>
      </c>
      <c r="Q6" s="16" t="n">
        <v>2015</v>
      </c>
      <c r="R6" s="16" t="n">
        <v>2015</v>
      </c>
      <c r="S6" s="16" t="n">
        <v>2015</v>
      </c>
      <c r="T6" s="16"/>
      <c r="U6" s="16" t="n">
        <v>2015</v>
      </c>
      <c r="V6" s="16"/>
      <c r="W6" s="16" t="n">
        <v>2015</v>
      </c>
      <c r="X6" s="16"/>
      <c r="Y6" s="16" t="n">
        <v>2015</v>
      </c>
      <c r="Z6" s="16"/>
      <c r="AA6" s="16" t="n">
        <v>2015</v>
      </c>
      <c r="AB6" s="16"/>
      <c r="AC6" s="16" t="n">
        <v>2015</v>
      </c>
      <c r="AD6" s="16"/>
      <c r="AE6" s="39" t="n">
        <v>2015</v>
      </c>
      <c r="AF6" s="39"/>
      <c r="AG6" s="39" t="n">
        <v>2014</v>
      </c>
      <c r="AH6" s="39"/>
      <c r="AI6" s="39" t="n">
        <v>2015</v>
      </c>
      <c r="AJ6" s="39" t="n">
        <v>2014</v>
      </c>
      <c r="AK6" s="39"/>
      <c r="AL6" s="39" t="n">
        <v>2014</v>
      </c>
      <c r="AM6" s="39"/>
      <c r="AN6" s="39" t="n">
        <v>2014</v>
      </c>
      <c r="AO6" s="39"/>
      <c r="AP6" s="39" t="n">
        <v>2014</v>
      </c>
      <c r="AQ6" s="39"/>
      <c r="AR6" s="39" t="n">
        <v>2014</v>
      </c>
      <c r="AS6" s="39"/>
      <c r="AT6" s="39" t="n">
        <v>2014</v>
      </c>
      <c r="AU6" s="39"/>
      <c r="AV6" s="39" t="n">
        <v>2015</v>
      </c>
      <c r="AW6" s="39" t="n">
        <v>2015</v>
      </c>
      <c r="AX6" s="39"/>
      <c r="AY6" s="39" t="n">
        <v>2016</v>
      </c>
      <c r="AZ6" s="39" t="n">
        <v>2016</v>
      </c>
      <c r="BA6" s="40" t="n">
        <v>2015</v>
      </c>
      <c r="BB6" s="39" t="n">
        <v>2015</v>
      </c>
      <c r="BC6" s="39"/>
      <c r="BD6" s="39" t="n">
        <v>2015</v>
      </c>
      <c r="BE6" s="39" t="n">
        <v>2015</v>
      </c>
      <c r="BF6" s="39"/>
      <c r="BG6" s="39" t="n">
        <v>2015</v>
      </c>
      <c r="BH6" s="39" t="n">
        <v>2015</v>
      </c>
      <c r="BI6" s="39" t="n">
        <v>2015</v>
      </c>
      <c r="BJ6" s="39" t="n">
        <v>2015</v>
      </c>
      <c r="BK6" s="39"/>
      <c r="BL6" s="39" t="n">
        <v>2015</v>
      </c>
      <c r="BM6" s="39"/>
      <c r="BN6" s="39" t="n">
        <v>2010</v>
      </c>
      <c r="BO6" s="39"/>
      <c r="BP6" s="41" t="n">
        <v>2015</v>
      </c>
      <c r="BQ6" s="40" t="n">
        <v>2016</v>
      </c>
      <c r="BR6" s="39" t="n">
        <v>2016</v>
      </c>
      <c r="BS6" s="39" t="n">
        <v>2015</v>
      </c>
      <c r="BT6" s="39" t="n">
        <v>2016</v>
      </c>
      <c r="BU6" s="39"/>
      <c r="BV6" s="42" t="n">
        <v>2015</v>
      </c>
      <c r="BW6" s="42"/>
      <c r="BX6" s="42" t="n">
        <v>2015</v>
      </c>
      <c r="BY6" s="42"/>
      <c r="BZ6" s="42" t="n">
        <v>2015</v>
      </c>
      <c r="CA6" s="42"/>
      <c r="CB6" s="42" t="n">
        <v>2015</v>
      </c>
      <c r="CC6" s="42" t="n">
        <v>2015</v>
      </c>
      <c r="CD6" s="42" t="n">
        <v>2015</v>
      </c>
      <c r="CE6" s="39" t="n">
        <v>2013</v>
      </c>
      <c r="CF6" s="39"/>
      <c r="CG6" s="39" t="n">
        <v>2013</v>
      </c>
      <c r="CH6" s="39" t="n">
        <v>2013</v>
      </c>
      <c r="CI6" s="39" t="n">
        <v>2013</v>
      </c>
      <c r="CJ6" s="39" t="n">
        <v>2013</v>
      </c>
      <c r="CK6" s="39" t="n">
        <v>2013</v>
      </c>
      <c r="CL6" s="39" t="n">
        <v>2016</v>
      </c>
      <c r="CM6" s="39" t="n">
        <v>2015</v>
      </c>
      <c r="CN6" s="39" t="n">
        <v>2017</v>
      </c>
      <c r="CO6" s="39" t="n">
        <v>2017</v>
      </c>
      <c r="CP6" s="39" t="n">
        <v>2015</v>
      </c>
      <c r="CQ6" s="39"/>
      <c r="CR6" s="39" t="n">
        <v>2015</v>
      </c>
      <c r="CS6" s="39" t="n">
        <v>2015</v>
      </c>
      <c r="CT6" s="39" t="n">
        <v>2015</v>
      </c>
      <c r="CU6" s="39" t="n">
        <v>2016</v>
      </c>
      <c r="CV6" s="39" t="n">
        <v>2017</v>
      </c>
      <c r="CW6" s="39" t="n">
        <v>2017</v>
      </c>
      <c r="CX6" s="39" t="n">
        <v>2017</v>
      </c>
      <c r="CY6" s="39" t="n">
        <v>2017</v>
      </c>
      <c r="CZ6" s="39" t="n">
        <v>2017</v>
      </c>
      <c r="DA6" s="39" t="n">
        <v>2017</v>
      </c>
      <c r="DB6" s="39" t="n">
        <v>2017</v>
      </c>
      <c r="DC6" s="39" t="n">
        <v>2017</v>
      </c>
      <c r="DD6" s="39" t="n">
        <v>2017</v>
      </c>
      <c r="DE6" s="39" t="n">
        <v>2017</v>
      </c>
      <c r="DF6" s="39" t="n">
        <v>2017</v>
      </c>
      <c r="DG6" s="39" t="n">
        <v>2017</v>
      </c>
      <c r="DH6" s="39" t="n">
        <v>2017</v>
      </c>
      <c r="DI6" s="39" t="n">
        <v>2017</v>
      </c>
      <c r="DJ6" s="39" t="n">
        <v>2017</v>
      </c>
      <c r="DK6" s="39" t="n">
        <v>2017</v>
      </c>
      <c r="DL6" s="39" t="n">
        <v>2017</v>
      </c>
      <c r="DM6" s="39" t="n">
        <v>2017</v>
      </c>
      <c r="DN6" s="39" t="n">
        <v>2018</v>
      </c>
      <c r="DO6" s="39"/>
      <c r="DP6" s="39"/>
      <c r="DQ6" s="39" t="n">
        <v>2017</v>
      </c>
      <c r="DR6" s="31" t="n">
        <v>2016</v>
      </c>
      <c r="DS6" s="31"/>
      <c r="DT6" s="31"/>
      <c r="DU6" s="39" t="n">
        <v>2015</v>
      </c>
      <c r="DV6" s="39"/>
      <c r="DW6" s="39" t="n">
        <v>2015</v>
      </c>
      <c r="DX6" s="39"/>
      <c r="DY6" s="39" t="n">
        <v>2015</v>
      </c>
      <c r="DZ6" s="39" t="n">
        <v>2016</v>
      </c>
      <c r="EA6" s="39"/>
      <c r="EB6" s="16" t="n">
        <f aca="false">DW6</f>
        <v>2015</v>
      </c>
      <c r="EC6" s="39" t="n">
        <v>2016</v>
      </c>
      <c r="ED6" s="39" t="n">
        <v>2016</v>
      </c>
      <c r="EE6" s="39"/>
      <c r="EF6" s="39" t="n">
        <v>2016</v>
      </c>
      <c r="EG6" s="39"/>
      <c r="EH6" s="40" t="n">
        <v>2014</v>
      </c>
      <c r="EI6" s="33"/>
      <c r="EJ6" s="16" t="n">
        <v>2018</v>
      </c>
      <c r="EK6" s="16"/>
      <c r="EL6" s="16"/>
      <c r="EM6" s="16"/>
      <c r="EN6" s="16"/>
      <c r="EO6" s="43"/>
      <c r="EP6" s="43"/>
      <c r="EQ6" s="43"/>
      <c r="ES6" s="30" t="n">
        <v>2017</v>
      </c>
      <c r="ET6" s="30" t="n">
        <v>2013</v>
      </c>
      <c r="EU6" s="30" t="n">
        <v>2014</v>
      </c>
      <c r="EV6" s="30" t="n">
        <v>2015</v>
      </c>
      <c r="EW6" s="30" t="n">
        <v>2016</v>
      </c>
      <c r="EX6" s="30" t="n">
        <v>2017</v>
      </c>
      <c r="EY6" s="30" t="n">
        <v>2017</v>
      </c>
      <c r="EZ6" s="30" t="n">
        <v>2016</v>
      </c>
      <c r="FA6" s="30" t="s">
        <v>268</v>
      </c>
      <c r="FB6" s="30" t="n">
        <v>2015</v>
      </c>
      <c r="FC6" s="30" t="n">
        <v>2015</v>
      </c>
    </row>
    <row r="7" customFormat="false" ht="15" hidden="false" customHeight="false" outlineLevel="0" collapsed="false">
      <c r="A7" s="44"/>
      <c r="H7" s="36"/>
      <c r="I7" s="9"/>
      <c r="J7" s="9"/>
      <c r="K7" s="9"/>
      <c r="L7" s="9"/>
      <c r="M7" s="9"/>
      <c r="N7" s="9"/>
      <c r="O7" s="9"/>
      <c r="P7" s="9"/>
      <c r="Q7" s="45"/>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45"/>
      <c r="BE7" s="9"/>
      <c r="BG7" s="9"/>
      <c r="BH7" s="9"/>
      <c r="BI7" s="9"/>
      <c r="BJ7" s="9"/>
      <c r="BK7" s="9"/>
      <c r="BL7" s="9"/>
      <c r="BM7" s="9"/>
      <c r="BN7" s="9"/>
      <c r="BO7" s="9"/>
      <c r="BP7" s="9"/>
      <c r="BQ7" s="9"/>
      <c r="BR7" s="9"/>
      <c r="BS7" s="9"/>
      <c r="BT7" s="9"/>
      <c r="BU7" s="9"/>
      <c r="BV7" s="9"/>
      <c r="BW7" s="9"/>
      <c r="BX7" s="9"/>
      <c r="BY7" s="46"/>
      <c r="BZ7" s="47"/>
      <c r="CA7" s="47"/>
      <c r="CB7" s="9"/>
      <c r="CC7" s="9"/>
      <c r="CD7" s="9"/>
      <c r="CE7" s="9"/>
      <c r="CF7" s="9"/>
      <c r="CG7" s="9"/>
      <c r="CH7" s="9"/>
      <c r="CI7" s="9"/>
      <c r="CJ7" s="9"/>
      <c r="CK7" s="9"/>
      <c r="CL7" s="9"/>
      <c r="CM7" s="9"/>
      <c r="CN7" s="9"/>
      <c r="CO7" s="48"/>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45"/>
      <c r="DX7" s="45"/>
      <c r="DY7" s="9"/>
      <c r="DZ7" s="9"/>
      <c r="EA7" s="9"/>
      <c r="EB7" s="9"/>
      <c r="EC7" s="9"/>
      <c r="ED7" s="9"/>
      <c r="EE7" s="9"/>
      <c r="EF7" s="9"/>
      <c r="EG7" s="9"/>
      <c r="EH7" s="9"/>
      <c r="EI7" s="9"/>
      <c r="EJ7" s="9"/>
      <c r="EX7" s="9"/>
      <c r="EY7" s="9"/>
    </row>
    <row r="8" customFormat="false" ht="15" hidden="false" customHeight="false" outlineLevel="0" collapsed="false">
      <c r="A8" s="49" t="s">
        <v>269</v>
      </c>
      <c r="B8" s="50" t="n">
        <v>1001</v>
      </c>
      <c r="C8" s="9" t="s">
        <v>270</v>
      </c>
      <c r="D8" s="9" t="s">
        <v>270</v>
      </c>
      <c r="E8" s="50" t="n">
        <v>1</v>
      </c>
      <c r="F8" s="9" t="s">
        <v>270</v>
      </c>
      <c r="H8" s="51" t="n">
        <v>316418</v>
      </c>
      <c r="I8" s="51" t="n">
        <v>229270</v>
      </c>
      <c r="J8" s="51" t="n">
        <v>170017</v>
      </c>
      <c r="K8" s="51" t="n">
        <v>414597</v>
      </c>
      <c r="L8" s="51" t="n">
        <v>85351</v>
      </c>
      <c r="M8" s="51" t="n">
        <v>118402</v>
      </c>
      <c r="N8" s="51" t="n">
        <v>1244</v>
      </c>
      <c r="O8" s="51" t="n">
        <v>751</v>
      </c>
      <c r="P8" s="51" t="n">
        <v>328</v>
      </c>
      <c r="Q8" s="52" t="n">
        <v>2.63446281938806</v>
      </c>
      <c r="R8" s="52" t="n">
        <v>2.95705882463525</v>
      </c>
      <c r="S8" s="13" t="n">
        <v>228886</v>
      </c>
      <c r="T8" s="13" t="n">
        <v>370634</v>
      </c>
      <c r="U8" s="13" t="n">
        <v>210374</v>
      </c>
      <c r="V8" s="13" t="n">
        <v>373085</v>
      </c>
      <c r="W8" s="13" t="n">
        <v>46461</v>
      </c>
      <c r="X8" s="13" t="n">
        <v>367765</v>
      </c>
      <c r="Y8" s="13" t="n">
        <v>354126</v>
      </c>
      <c r="Z8" s="13" t="n">
        <v>745574</v>
      </c>
      <c r="AA8" s="13" t="n">
        <v>147989</v>
      </c>
      <c r="AB8" s="13" t="n">
        <v>374168</v>
      </c>
      <c r="AC8" s="13" t="n">
        <v>142802</v>
      </c>
      <c r="AD8" s="13" t="n">
        <v>372158</v>
      </c>
      <c r="AE8" s="13" t="n">
        <v>75766</v>
      </c>
      <c r="AF8" s="13" t="n">
        <v>373997</v>
      </c>
      <c r="AG8" s="13" t="n">
        <v>2632</v>
      </c>
      <c r="AH8" s="13" t="n">
        <v>82465</v>
      </c>
      <c r="AI8" s="51" t="n">
        <v>8</v>
      </c>
      <c r="AJ8" s="51" t="n">
        <v>2990</v>
      </c>
      <c r="AK8" s="51" t="n">
        <v>43712</v>
      </c>
      <c r="AL8" s="51" t="n">
        <v>4759</v>
      </c>
      <c r="AM8" s="51" t="n">
        <v>41255</v>
      </c>
      <c r="AN8" s="51" t="n">
        <v>3076</v>
      </c>
      <c r="AO8" s="51" t="n">
        <v>41248</v>
      </c>
      <c r="AP8" s="51" t="n">
        <v>26514</v>
      </c>
      <c r="AQ8" s="51" t="n">
        <v>41193</v>
      </c>
      <c r="AR8" s="51" t="n">
        <v>38313</v>
      </c>
      <c r="AS8" s="51" t="n">
        <v>41659</v>
      </c>
      <c r="AT8" s="51" t="n">
        <v>35455</v>
      </c>
      <c r="AU8" s="51" t="n">
        <v>39810</v>
      </c>
      <c r="AV8" s="51" t="n">
        <v>36.3</v>
      </c>
      <c r="AW8" s="13" t="n">
        <v>2600.058423</v>
      </c>
      <c r="AX8" s="52" t="n">
        <v>99.7893</v>
      </c>
      <c r="AY8" s="51" t="n">
        <v>1</v>
      </c>
      <c r="AZ8" s="52" t="n">
        <v>1.75</v>
      </c>
      <c r="BA8" s="53" t="n">
        <v>9978.93</v>
      </c>
      <c r="BB8" s="54" t="n">
        <v>0.0228845319719464</v>
      </c>
      <c r="BC8" s="54" t="n">
        <v>0.00275042023939975</v>
      </c>
      <c r="BD8" s="55" t="n">
        <v>21439.8721502094</v>
      </c>
      <c r="BE8" s="56" t="n">
        <v>155280</v>
      </c>
      <c r="BF8" s="56" t="n">
        <v>574392</v>
      </c>
      <c r="BG8" s="51" t="n">
        <v>190885</v>
      </c>
      <c r="BH8" s="51" t="n">
        <v>210017</v>
      </c>
      <c r="BI8" s="51" t="n">
        <v>5</v>
      </c>
      <c r="BJ8" s="51" t="n">
        <v>255583</v>
      </c>
      <c r="BK8" s="51" t="n">
        <v>203306</v>
      </c>
      <c r="BL8" s="51" t="n">
        <v>611987</v>
      </c>
      <c r="BM8" s="51" t="n">
        <v>623489</v>
      </c>
      <c r="BN8" s="51" t="n">
        <v>167119</v>
      </c>
      <c r="BO8" s="51" t="n">
        <v>727419</v>
      </c>
      <c r="BP8" s="51" t="n">
        <v>383303</v>
      </c>
      <c r="BQ8" s="51" t="n">
        <v>402249</v>
      </c>
      <c r="BR8" s="13" t="n">
        <v>593.481623050259</v>
      </c>
      <c r="BS8" s="13" t="n">
        <v>2253.75100692671</v>
      </c>
      <c r="BT8" s="51" t="n">
        <v>1166</v>
      </c>
      <c r="BU8" s="51" t="n">
        <v>10330</v>
      </c>
      <c r="BV8" s="51"/>
      <c r="BW8" s="51"/>
      <c r="BX8" s="51"/>
      <c r="BY8" s="51"/>
      <c r="BZ8" s="57"/>
      <c r="CA8" s="57"/>
      <c r="CB8" s="51" t="n">
        <v>0</v>
      </c>
      <c r="CC8" s="51" t="n">
        <v>0</v>
      </c>
      <c r="CD8" s="51" t="n">
        <v>0</v>
      </c>
      <c r="CE8" s="51" t="n">
        <v>410800</v>
      </c>
      <c r="CF8" s="51" t="n">
        <v>369002</v>
      </c>
      <c r="CG8" s="51" t="n">
        <v>427000</v>
      </c>
      <c r="CH8" s="51" t="n">
        <v>10427000</v>
      </c>
      <c r="CI8" s="51" t="n">
        <v>495000</v>
      </c>
      <c r="CJ8" s="51" t="n">
        <v>39521000</v>
      </c>
      <c r="CK8" s="51" t="n">
        <v>2107505000</v>
      </c>
      <c r="CL8" s="51" t="n">
        <v>452</v>
      </c>
      <c r="CM8" s="52" t="n">
        <v>1.8893223823258</v>
      </c>
      <c r="CN8" s="52" t="n">
        <v>41.6666666666667</v>
      </c>
      <c r="CO8" s="58" t="n">
        <v>0.849679568725153</v>
      </c>
      <c r="CP8" s="13" t="n">
        <v>0</v>
      </c>
      <c r="CQ8" s="13" t="n">
        <v>0</v>
      </c>
      <c r="CR8" s="13" t="n">
        <v>0</v>
      </c>
      <c r="CS8" s="13" t="n">
        <v>0</v>
      </c>
      <c r="CT8" s="13" t="n">
        <v>0</v>
      </c>
      <c r="CU8" s="58" t="n">
        <v>0.5875</v>
      </c>
      <c r="CV8" s="53" t="n">
        <v>0</v>
      </c>
      <c r="CW8" s="53" t="n">
        <v>0</v>
      </c>
      <c r="CX8" s="53" t="n">
        <v>0</v>
      </c>
      <c r="CY8" s="53" t="n">
        <v>0</v>
      </c>
      <c r="CZ8" s="53" t="n">
        <v>0</v>
      </c>
      <c r="DA8" s="53" t="n">
        <v>0</v>
      </c>
      <c r="DB8" s="53" t="n">
        <v>0</v>
      </c>
      <c r="DC8" s="53" t="n">
        <v>0</v>
      </c>
      <c r="DD8" s="53" t="n">
        <v>0</v>
      </c>
      <c r="DE8" s="53" t="n">
        <v>1</v>
      </c>
      <c r="DF8" s="53" t="n">
        <v>0</v>
      </c>
      <c r="DG8" s="53" t="n">
        <v>0</v>
      </c>
      <c r="DH8" s="53" t="n">
        <v>1</v>
      </c>
      <c r="DI8" s="53" t="n">
        <v>0</v>
      </c>
      <c r="DJ8" s="53" t="n">
        <v>0</v>
      </c>
      <c r="DK8" s="53" t="n">
        <v>0</v>
      </c>
      <c r="DL8" s="53" t="n">
        <v>1</v>
      </c>
      <c r="DM8" s="53" t="n">
        <v>0</v>
      </c>
      <c r="DN8" s="53" t="n">
        <v>1</v>
      </c>
      <c r="DO8" s="53" t="n">
        <v>0</v>
      </c>
      <c r="DP8" s="53" t="n">
        <v>0</v>
      </c>
      <c r="DQ8" s="53" t="n">
        <v>1</v>
      </c>
      <c r="DR8" s="51" t="n">
        <v>964358</v>
      </c>
      <c r="DS8" s="51" t="n">
        <v>239484</v>
      </c>
      <c r="DT8" s="51" t="n">
        <v>629743.074407088</v>
      </c>
      <c r="DU8" s="51" t="n">
        <v>213871</v>
      </c>
      <c r="DV8" s="51" t="n">
        <v>241699</v>
      </c>
      <c r="DW8" s="51" t="n">
        <v>42517</v>
      </c>
      <c r="DX8" s="51" t="n">
        <v>385831</v>
      </c>
      <c r="DY8" s="51" t="n">
        <v>179781.45</v>
      </c>
      <c r="DZ8" s="51" t="n">
        <v>138250</v>
      </c>
      <c r="EA8" s="51" t="n">
        <v>383589</v>
      </c>
      <c r="EB8" s="51" t="n">
        <v>3212</v>
      </c>
      <c r="EC8" s="59" t="n">
        <v>6465.4718</v>
      </c>
      <c r="ED8" s="51" t="n">
        <v>154789</v>
      </c>
      <c r="EE8" s="51" t="n">
        <v>383589</v>
      </c>
      <c r="EF8" s="51" t="n">
        <v>15707</v>
      </c>
      <c r="EG8" s="51" t="n">
        <v>399296</v>
      </c>
      <c r="EH8" s="60" t="n">
        <v>51.2610704746195</v>
      </c>
      <c r="EJ8" s="60" t="n">
        <v>45.3155127064675</v>
      </c>
      <c r="EK8" s="60" t="n">
        <v>14.2567821978691</v>
      </c>
      <c r="EL8" s="60" t="n">
        <v>2.37118125511185</v>
      </c>
      <c r="EM8" s="60" t="n">
        <v>2.6695790098</v>
      </c>
      <c r="EN8" s="60" t="n">
        <v>93.0341758534</v>
      </c>
      <c r="ES8" s="51" t="n">
        <v>570709</v>
      </c>
      <c r="ET8" s="13" t="n">
        <v>829289.1</v>
      </c>
      <c r="EU8" s="13" t="n">
        <v>853206.5</v>
      </c>
      <c r="EV8" s="13" t="n">
        <v>864687</v>
      </c>
      <c r="EW8" s="13" t="n">
        <v>875860.1</v>
      </c>
      <c r="EX8" s="13" t="n">
        <v>886741.3</v>
      </c>
      <c r="EY8" s="58" t="n">
        <f aca="false">EX8/SUMIF($E$8:$E$210,E8,$EX$8:$EX$210)</f>
        <v>0.849679568725153</v>
      </c>
      <c r="EZ8" s="13" t="s">
        <v>271</v>
      </c>
      <c r="FA8" s="13" t="s">
        <v>272</v>
      </c>
      <c r="FB8" s="51" t="n">
        <v>2937</v>
      </c>
      <c r="FC8" s="13" t="n">
        <v>383303</v>
      </c>
    </row>
    <row r="9" customFormat="false" ht="15" hidden="false" customHeight="false" outlineLevel="0" collapsed="false">
      <c r="A9" s="49" t="s">
        <v>273</v>
      </c>
      <c r="B9" s="50" t="n">
        <v>1005</v>
      </c>
      <c r="C9" s="9" t="s">
        <v>274</v>
      </c>
      <c r="D9" s="9" t="s">
        <v>270</v>
      </c>
      <c r="E9" s="50" t="n">
        <v>1</v>
      </c>
      <c r="F9" s="9" t="s">
        <v>270</v>
      </c>
      <c r="H9" s="51" t="n">
        <v>316418</v>
      </c>
      <c r="I9" s="51" t="n">
        <v>229270</v>
      </c>
      <c r="J9" s="51" t="n">
        <v>170017</v>
      </c>
      <c r="K9" s="51" t="n">
        <v>414597</v>
      </c>
      <c r="L9" s="51" t="n">
        <v>85351</v>
      </c>
      <c r="M9" s="51" t="n">
        <v>118402</v>
      </c>
      <c r="N9" s="51" t="n">
        <v>12</v>
      </c>
      <c r="O9" s="51" t="n">
        <v>173</v>
      </c>
      <c r="P9" s="51" t="n">
        <v>33</v>
      </c>
      <c r="Q9" s="52" t="n">
        <v>3.18711254172628</v>
      </c>
      <c r="R9" s="52" t="n">
        <v>3.04399141630901</v>
      </c>
      <c r="S9" s="13" t="n">
        <v>17078</v>
      </c>
      <c r="T9" s="13" t="n">
        <v>25240</v>
      </c>
      <c r="U9" s="13" t="n">
        <v>18647</v>
      </c>
      <c r="V9" s="13" t="n">
        <v>25240</v>
      </c>
      <c r="W9" s="13" t="n">
        <v>0</v>
      </c>
      <c r="X9" s="13" t="n">
        <v>25240</v>
      </c>
      <c r="Y9" s="13" t="n">
        <v>19631</v>
      </c>
      <c r="Z9" s="13" t="n">
        <v>50480</v>
      </c>
      <c r="AA9" s="13" t="n">
        <v>12734</v>
      </c>
      <c r="AB9" s="13" t="n">
        <v>25240</v>
      </c>
      <c r="AC9" s="13" t="n">
        <v>9611</v>
      </c>
      <c r="AD9" s="13" t="n">
        <v>24921</v>
      </c>
      <c r="AE9" s="13" t="n">
        <v>7805</v>
      </c>
      <c r="AF9" s="13" t="n">
        <v>25240</v>
      </c>
      <c r="AG9" s="13" t="n">
        <v>224</v>
      </c>
      <c r="AH9" s="13" t="n">
        <v>11366</v>
      </c>
      <c r="AI9" s="51" t="n">
        <v>2</v>
      </c>
      <c r="AJ9" s="51" t="n">
        <v>1352</v>
      </c>
      <c r="AK9" s="51" t="n">
        <v>5994</v>
      </c>
      <c r="AL9" s="51" t="n">
        <v>1603</v>
      </c>
      <c r="AM9" s="51" t="n">
        <v>5684</v>
      </c>
      <c r="AN9" s="51" t="n">
        <v>1068</v>
      </c>
      <c r="AO9" s="51" t="n">
        <v>5683</v>
      </c>
      <c r="AP9" s="51" t="n">
        <v>3617</v>
      </c>
      <c r="AQ9" s="51" t="n">
        <v>5679</v>
      </c>
      <c r="AR9" s="51" t="n">
        <v>5478</v>
      </c>
      <c r="AS9" s="51" t="n">
        <v>5671</v>
      </c>
      <c r="AT9" s="51" t="n">
        <v>5311</v>
      </c>
      <c r="AU9" s="51" t="n">
        <v>5646</v>
      </c>
      <c r="AV9" s="51" t="n">
        <v>36.3</v>
      </c>
      <c r="AW9" s="13" t="n">
        <v>478.5408507</v>
      </c>
      <c r="AX9" s="52" t="n">
        <v>12.7475</v>
      </c>
      <c r="AY9" s="51" t="n">
        <v>1</v>
      </c>
      <c r="AZ9" s="52" t="n">
        <v>1.75</v>
      </c>
      <c r="BA9" s="53" t="n">
        <v>1274.75</v>
      </c>
      <c r="BB9" s="54" t="n">
        <v>0.0228845319719464</v>
      </c>
      <c r="BC9" s="54" t="n">
        <v>0.00275042023939975</v>
      </c>
      <c r="BD9" s="61" t="n">
        <v>21439.8721502094</v>
      </c>
      <c r="BE9" s="56" t="n">
        <v>17506</v>
      </c>
      <c r="BF9" s="56" t="n">
        <v>81145</v>
      </c>
      <c r="BG9" s="51" t="n">
        <v>35510</v>
      </c>
      <c r="BH9" s="51" t="n">
        <v>25058</v>
      </c>
      <c r="BI9" s="51" t="n">
        <v>5</v>
      </c>
      <c r="BJ9" s="51" t="n">
        <v>23177</v>
      </c>
      <c r="BK9" s="51" t="n">
        <v>24464</v>
      </c>
      <c r="BL9" s="51" t="n">
        <v>85160</v>
      </c>
      <c r="BM9" s="51" t="n">
        <v>86984</v>
      </c>
      <c r="BN9" s="51" t="n">
        <v>7622</v>
      </c>
      <c r="BO9" s="51" t="n">
        <v>54601</v>
      </c>
      <c r="BP9" s="51" t="n">
        <v>38759</v>
      </c>
      <c r="BQ9" s="51" t="n">
        <v>41651</v>
      </c>
      <c r="BR9" s="13" t="n">
        <v>593.481623050259</v>
      </c>
      <c r="BS9" s="13" t="n">
        <v>2253.75100692671</v>
      </c>
      <c r="BT9" s="51" t="n">
        <v>24</v>
      </c>
      <c r="BU9" s="51" t="n">
        <v>1790</v>
      </c>
      <c r="BV9" s="51"/>
      <c r="BW9" s="51"/>
      <c r="BX9" s="51"/>
      <c r="BY9" s="51"/>
      <c r="BZ9" s="57"/>
      <c r="CA9" s="57"/>
      <c r="CB9" s="51" t="n">
        <v>0</v>
      </c>
      <c r="CC9" s="51" t="n">
        <v>0</v>
      </c>
      <c r="CD9" s="51" t="n">
        <v>0</v>
      </c>
      <c r="CE9" s="51" t="n">
        <v>33580</v>
      </c>
      <c r="CF9" s="51" t="n">
        <v>26358</v>
      </c>
      <c r="CG9" s="51" t="n">
        <v>35000</v>
      </c>
      <c r="CH9" s="51" t="n">
        <v>847000</v>
      </c>
      <c r="CI9" s="51" t="n">
        <v>37000</v>
      </c>
      <c r="CJ9" s="51" t="n">
        <v>2822000</v>
      </c>
      <c r="CK9" s="51" t="n">
        <v>157281000</v>
      </c>
      <c r="CL9" s="51" t="n">
        <v>41</v>
      </c>
      <c r="CM9" s="52" t="n">
        <v>1.94970939862077</v>
      </c>
      <c r="CN9" s="52" t="n">
        <v>41.6666666666667</v>
      </c>
      <c r="CO9" s="58" t="n">
        <v>0.110198987660701</v>
      </c>
      <c r="CP9" s="13" t="n">
        <v>0</v>
      </c>
      <c r="CQ9" s="13" t="n">
        <v>0</v>
      </c>
      <c r="CR9" s="13" t="n">
        <v>0</v>
      </c>
      <c r="CS9" s="13" t="n">
        <v>0</v>
      </c>
      <c r="CT9" s="13" t="n">
        <v>0</v>
      </c>
      <c r="CU9" s="58" t="n">
        <v>0.3375</v>
      </c>
      <c r="CV9" s="53" t="n">
        <v>0</v>
      </c>
      <c r="CW9" s="53" t="n">
        <v>0</v>
      </c>
      <c r="CX9" s="53" t="n">
        <v>0</v>
      </c>
      <c r="CY9" s="53" t="n">
        <v>0</v>
      </c>
      <c r="CZ9" s="53" t="n">
        <v>0</v>
      </c>
      <c r="DA9" s="53" t="n">
        <v>0</v>
      </c>
      <c r="DB9" s="53" t="n">
        <v>0</v>
      </c>
      <c r="DC9" s="53" t="n">
        <v>0</v>
      </c>
      <c r="DD9" s="53" t="n">
        <v>0</v>
      </c>
      <c r="DE9" s="53" t="n">
        <v>1</v>
      </c>
      <c r="DF9" s="53" t="n">
        <v>0</v>
      </c>
      <c r="DG9" s="53" t="n">
        <v>0</v>
      </c>
      <c r="DH9" s="53" t="n">
        <v>1</v>
      </c>
      <c r="DI9" s="53" t="n">
        <v>0</v>
      </c>
      <c r="DJ9" s="53" t="n">
        <v>0</v>
      </c>
      <c r="DK9" s="53" t="n">
        <v>0</v>
      </c>
      <c r="DL9" s="53" t="n">
        <v>1</v>
      </c>
      <c r="DM9" s="53" t="n">
        <v>0</v>
      </c>
      <c r="DN9" s="53" t="n">
        <v>1</v>
      </c>
      <c r="DO9" s="53" t="n">
        <v>0</v>
      </c>
      <c r="DP9" s="53" t="n">
        <v>0</v>
      </c>
      <c r="DQ9" s="53" t="n">
        <v>1</v>
      </c>
      <c r="DR9" s="51" t="n">
        <v>21703</v>
      </c>
      <c r="DS9" s="51" t="n">
        <v>10336</v>
      </c>
      <c r="DT9" s="51" t="n">
        <v>77582.2879704903</v>
      </c>
      <c r="DU9" s="51" t="n">
        <v>27184</v>
      </c>
      <c r="DV9" s="51" t="n">
        <v>30463</v>
      </c>
      <c r="DW9" s="51" t="n">
        <v>4184</v>
      </c>
      <c r="DX9" s="51" t="n">
        <v>54244</v>
      </c>
      <c r="DY9" s="51" t="n">
        <v>179781.45</v>
      </c>
      <c r="DZ9" s="51" t="n">
        <v>22106</v>
      </c>
      <c r="EA9" s="51" t="n">
        <v>57789</v>
      </c>
      <c r="EB9" s="51" t="n">
        <v>349</v>
      </c>
      <c r="EC9" s="59" t="n">
        <v>6465.4718</v>
      </c>
      <c r="ED9" s="51" t="n">
        <v>22180</v>
      </c>
      <c r="EE9" s="51" t="n">
        <v>57789</v>
      </c>
      <c r="EF9" s="51" t="n">
        <v>2170</v>
      </c>
      <c r="EG9" s="51" t="n">
        <v>59959</v>
      </c>
      <c r="EH9" s="60" t="n">
        <v>51.2610704746195</v>
      </c>
      <c r="EJ9" s="60" t="n">
        <v>45.3155127064675</v>
      </c>
      <c r="EK9" s="60" t="n">
        <v>14.2567821978691</v>
      </c>
      <c r="EL9" s="60" t="n">
        <v>2.37118125511185</v>
      </c>
      <c r="EM9" s="60" t="n">
        <v>2.6695790098</v>
      </c>
      <c r="EN9" s="60" t="n">
        <v>93.0341758534</v>
      </c>
      <c r="ES9" s="51" t="n">
        <v>570709</v>
      </c>
      <c r="ET9" s="13" t="n">
        <v>105352.5</v>
      </c>
      <c r="EU9" s="13" t="n">
        <v>109520.9</v>
      </c>
      <c r="EV9" s="13" t="n">
        <v>111431.3</v>
      </c>
      <c r="EW9" s="13" t="n">
        <v>113253.7</v>
      </c>
      <c r="EX9" s="13" t="n">
        <v>115005.7</v>
      </c>
      <c r="EY9" s="58" t="n">
        <f aca="false">EX9/SUMIF($E$8:$E$210,E9,$EX$8:$EX$210)</f>
        <v>0.110198987660701</v>
      </c>
      <c r="EZ9" s="13" t="s">
        <v>271</v>
      </c>
      <c r="FA9" s="13" t="s">
        <v>272</v>
      </c>
      <c r="FB9" s="51" t="n">
        <v>564</v>
      </c>
      <c r="FC9" s="13" t="n">
        <v>38759</v>
      </c>
    </row>
    <row r="10" customFormat="false" ht="15" hidden="false" customHeight="false" outlineLevel="0" collapsed="false">
      <c r="A10" s="49" t="s">
        <v>275</v>
      </c>
      <c r="B10" s="50" t="n">
        <v>1011</v>
      </c>
      <c r="C10" s="9" t="s">
        <v>276</v>
      </c>
      <c r="D10" s="9" t="s">
        <v>270</v>
      </c>
      <c r="E10" s="50" t="n">
        <v>1</v>
      </c>
      <c r="F10" s="9" t="s">
        <v>270</v>
      </c>
      <c r="H10" s="51" t="n">
        <v>316418</v>
      </c>
      <c r="I10" s="51" t="n">
        <v>229270</v>
      </c>
      <c r="J10" s="51" t="n">
        <v>170017</v>
      </c>
      <c r="K10" s="51" t="n">
        <v>414597</v>
      </c>
      <c r="L10" s="51" t="n">
        <v>85351</v>
      </c>
      <c r="M10" s="51" t="n">
        <v>118402</v>
      </c>
      <c r="N10" s="51" t="n">
        <v>35</v>
      </c>
      <c r="O10" s="51" t="n">
        <v>3</v>
      </c>
      <c r="P10" s="51" t="n">
        <v>4</v>
      </c>
      <c r="Q10" s="52" t="n">
        <v>0</v>
      </c>
      <c r="R10" s="52" t="n">
        <v>0</v>
      </c>
      <c r="S10" s="13" t="n">
        <v>0</v>
      </c>
      <c r="T10" s="13" t="n">
        <v>0</v>
      </c>
      <c r="U10" s="13" t="n">
        <v>0</v>
      </c>
      <c r="V10" s="13" t="n">
        <v>0</v>
      </c>
      <c r="W10" s="13" t="n">
        <v>0</v>
      </c>
      <c r="X10" s="13" t="n">
        <v>0</v>
      </c>
      <c r="Y10" s="13" t="n">
        <v>0</v>
      </c>
      <c r="Z10" s="13" t="n">
        <v>0</v>
      </c>
      <c r="AA10" s="13" t="n">
        <v>0</v>
      </c>
      <c r="AB10" s="13" t="n">
        <v>0</v>
      </c>
      <c r="AC10" s="13" t="n">
        <v>0</v>
      </c>
      <c r="AD10" s="13" t="n">
        <v>0</v>
      </c>
      <c r="AE10" s="13" t="n">
        <v>0</v>
      </c>
      <c r="AF10" s="13" t="n">
        <v>0</v>
      </c>
      <c r="AG10" s="13" t="n">
        <v>115</v>
      </c>
      <c r="AH10" s="13" t="n">
        <v>4532</v>
      </c>
      <c r="AI10" s="51" t="n">
        <v>0</v>
      </c>
      <c r="AJ10" s="51" t="n">
        <v>219</v>
      </c>
      <c r="AK10" s="51" t="n">
        <v>2300</v>
      </c>
      <c r="AL10" s="51" t="n">
        <v>514</v>
      </c>
      <c r="AM10" s="51" t="n">
        <v>2270</v>
      </c>
      <c r="AN10" s="51" t="n">
        <v>191</v>
      </c>
      <c r="AO10" s="51" t="n">
        <v>2270</v>
      </c>
      <c r="AP10" s="51" t="n">
        <v>1188</v>
      </c>
      <c r="AQ10" s="51" t="n">
        <v>2266</v>
      </c>
      <c r="AR10" s="51" t="n">
        <v>2241</v>
      </c>
      <c r="AS10" s="51" t="n">
        <v>2270</v>
      </c>
      <c r="AT10" s="51" t="n">
        <v>2227</v>
      </c>
      <c r="AU10" s="51" t="n">
        <v>2268</v>
      </c>
      <c r="AV10" s="51" t="n">
        <v>36.3</v>
      </c>
      <c r="AW10" s="13" t="n">
        <v>189.2358568</v>
      </c>
      <c r="AX10" s="52" t="n">
        <v>3.1207</v>
      </c>
      <c r="AY10" s="51" t="n">
        <v>1</v>
      </c>
      <c r="AZ10" s="52" t="n">
        <v>1.75</v>
      </c>
      <c r="BA10" s="53" t="n">
        <v>312.07</v>
      </c>
      <c r="BB10" s="54" t="n">
        <v>0.0228845319719464</v>
      </c>
      <c r="BC10" s="54" t="n">
        <v>0.00275042023939975</v>
      </c>
      <c r="BD10" s="61" t="n">
        <v>21439.8721502094</v>
      </c>
      <c r="BE10" s="56" t="n">
        <v>5851</v>
      </c>
      <c r="BF10" s="56" t="n">
        <v>28925</v>
      </c>
      <c r="BG10" s="51" t="n">
        <v>14790</v>
      </c>
      <c r="BH10" s="51" t="n">
        <v>6083</v>
      </c>
      <c r="BI10" s="51" t="n">
        <v>5</v>
      </c>
      <c r="BJ10" s="51" t="n">
        <v>8386</v>
      </c>
      <c r="BK10" s="51" t="n">
        <v>5849</v>
      </c>
      <c r="BL10" s="51" t="n">
        <v>29659</v>
      </c>
      <c r="BM10" s="51" t="n">
        <v>30922</v>
      </c>
      <c r="BN10" s="51" t="n">
        <v>0</v>
      </c>
      <c r="BO10" s="51" t="n">
        <v>16124</v>
      </c>
      <c r="BP10" s="51" t="n">
        <v>14300</v>
      </c>
      <c r="BQ10" s="51" t="n">
        <v>15291</v>
      </c>
      <c r="BR10" s="13" t="n">
        <v>593.481623050259</v>
      </c>
      <c r="BS10" s="13" t="n">
        <v>2253.75100692671</v>
      </c>
      <c r="BT10" s="51" t="n">
        <v>296</v>
      </c>
      <c r="BU10" s="51" t="n">
        <v>1289</v>
      </c>
      <c r="BV10" s="51"/>
      <c r="BW10" s="51"/>
      <c r="BX10" s="51"/>
      <c r="BY10" s="51"/>
      <c r="BZ10" s="57"/>
      <c r="CA10" s="57"/>
      <c r="CB10" s="51" t="n">
        <v>0</v>
      </c>
      <c r="CC10" s="51" t="n">
        <v>0</v>
      </c>
      <c r="CD10" s="51" t="n">
        <v>0</v>
      </c>
      <c r="CE10" s="51" t="n">
        <v>10870</v>
      </c>
      <c r="CF10" s="51" t="n">
        <v>10073</v>
      </c>
      <c r="CG10" s="51" t="n">
        <v>11000</v>
      </c>
      <c r="CH10" s="51" t="n">
        <v>289000</v>
      </c>
      <c r="CI10" s="51" t="n">
        <v>14000</v>
      </c>
      <c r="CJ10" s="51" t="n">
        <v>1052000</v>
      </c>
      <c r="CK10" s="51" t="n">
        <v>56792000</v>
      </c>
      <c r="CL10" s="51" t="n">
        <v>0</v>
      </c>
      <c r="CM10" s="52" t="n">
        <v>0</v>
      </c>
      <c r="CN10" s="52" t="n">
        <v>41.6666666666667</v>
      </c>
      <c r="CO10" s="58" t="n">
        <v>0</v>
      </c>
      <c r="CP10" s="13" t="n">
        <v>0</v>
      </c>
      <c r="CQ10" s="13" t="n">
        <v>0</v>
      </c>
      <c r="CR10" s="13" t="n">
        <v>0</v>
      </c>
      <c r="CS10" s="13" t="n">
        <v>0</v>
      </c>
      <c r="CT10" s="13" t="n">
        <v>0</v>
      </c>
      <c r="CU10" s="58" t="n">
        <v>0.3375</v>
      </c>
      <c r="CV10" s="53" t="n">
        <v>0</v>
      </c>
      <c r="CW10" s="53" t="n">
        <v>0</v>
      </c>
      <c r="CX10" s="53" t="n">
        <v>0</v>
      </c>
      <c r="CY10" s="53" t="n">
        <v>0</v>
      </c>
      <c r="CZ10" s="53" t="n">
        <v>0</v>
      </c>
      <c r="DA10" s="53" t="n">
        <v>0</v>
      </c>
      <c r="DB10" s="53" t="n">
        <v>0</v>
      </c>
      <c r="DC10" s="53" t="n">
        <v>0</v>
      </c>
      <c r="DD10" s="53" t="n">
        <v>0</v>
      </c>
      <c r="DE10" s="53" t="n">
        <v>1</v>
      </c>
      <c r="DF10" s="53" t="n">
        <v>0</v>
      </c>
      <c r="DG10" s="53" t="n">
        <v>0</v>
      </c>
      <c r="DH10" s="53" t="n">
        <v>1</v>
      </c>
      <c r="DI10" s="53" t="n">
        <v>0</v>
      </c>
      <c r="DJ10" s="53" t="n">
        <v>0</v>
      </c>
      <c r="DK10" s="53" t="n">
        <v>0</v>
      </c>
      <c r="DL10" s="53" t="n">
        <v>1</v>
      </c>
      <c r="DM10" s="53" t="n">
        <v>0</v>
      </c>
      <c r="DN10" s="53" t="n">
        <v>1</v>
      </c>
      <c r="DO10" s="53" t="n">
        <v>0</v>
      </c>
      <c r="DP10" s="53" t="n">
        <v>0</v>
      </c>
      <c r="DQ10" s="53" t="n">
        <v>1</v>
      </c>
      <c r="DR10" s="51" t="n">
        <v>9856</v>
      </c>
      <c r="DS10" s="51" t="n">
        <v>1555</v>
      </c>
      <c r="DT10" s="51" t="n">
        <v>27715.6235258018</v>
      </c>
      <c r="DU10" s="51" t="n">
        <v>6094</v>
      </c>
      <c r="DV10" s="51" t="n">
        <v>6808</v>
      </c>
      <c r="DW10" s="51" t="n">
        <v>968</v>
      </c>
      <c r="DX10" s="51" t="n">
        <v>19834</v>
      </c>
      <c r="DY10" s="51" t="n">
        <v>179781.45</v>
      </c>
      <c r="DZ10" s="51" t="n">
        <v>7798</v>
      </c>
      <c r="EA10" s="51" t="n">
        <v>17600</v>
      </c>
      <c r="EB10" s="51" t="n">
        <v>81</v>
      </c>
      <c r="EC10" s="59" t="n">
        <v>6465.4718</v>
      </c>
      <c r="ED10" s="51" t="n">
        <v>6272</v>
      </c>
      <c r="EE10" s="51" t="n">
        <v>17600</v>
      </c>
      <c r="EF10" s="51" t="n">
        <v>629</v>
      </c>
      <c r="EG10" s="51" t="n">
        <v>18229</v>
      </c>
      <c r="EH10" s="60" t="n">
        <v>51.2610704746195</v>
      </c>
      <c r="EJ10" s="60" t="n">
        <v>45.3155127064675</v>
      </c>
      <c r="EK10" s="60" t="n">
        <v>14.2567821978691</v>
      </c>
      <c r="EL10" s="60" t="n">
        <v>2.37118125511185</v>
      </c>
      <c r="EM10" s="60" t="n">
        <v>2.6695790098</v>
      </c>
      <c r="EN10" s="60" t="n">
        <v>93.0341758534</v>
      </c>
      <c r="ES10" s="51" t="n">
        <v>570709</v>
      </c>
      <c r="ET10" s="13" t="n">
        <v>38062.59</v>
      </c>
      <c r="EU10" s="13" t="n">
        <v>39721.65</v>
      </c>
      <c r="EV10" s="13" t="n">
        <v>40473.95</v>
      </c>
      <c r="EW10" s="13" t="n">
        <v>41187.86</v>
      </c>
      <c r="EX10" s="13" t="n">
        <v>41871.48</v>
      </c>
      <c r="EY10" s="58" t="n">
        <f aca="false">EX10/SUMIF($E$8:$E$210,E10,$EX$8:$EX$210)</f>
        <v>0.0401214436141453</v>
      </c>
      <c r="EZ10" s="13" t="s">
        <v>271</v>
      </c>
      <c r="FA10" s="13" t="s">
        <v>272</v>
      </c>
      <c r="FB10" s="51" t="n">
        <v>29</v>
      </c>
      <c r="FC10" s="13" t="n">
        <v>14300</v>
      </c>
    </row>
    <row r="11" customFormat="false" ht="15" hidden="false" customHeight="false" outlineLevel="0" collapsed="false">
      <c r="A11" s="49" t="s">
        <v>277</v>
      </c>
      <c r="B11" s="50" t="n">
        <v>2003</v>
      </c>
      <c r="C11" s="9" t="s">
        <v>278</v>
      </c>
      <c r="D11" s="9" t="s">
        <v>279</v>
      </c>
      <c r="E11" s="50" t="n">
        <v>2</v>
      </c>
      <c r="F11" s="9" t="s">
        <v>280</v>
      </c>
      <c r="H11" s="51" t="n">
        <v>754300</v>
      </c>
      <c r="I11" s="51" t="n">
        <v>501699</v>
      </c>
      <c r="J11" s="51" t="n">
        <v>319690</v>
      </c>
      <c r="K11" s="51" t="n">
        <v>862501</v>
      </c>
      <c r="L11" s="51" t="n">
        <v>192026</v>
      </c>
      <c r="M11" s="51" t="n">
        <v>237565</v>
      </c>
      <c r="N11" s="51" t="n">
        <v>285</v>
      </c>
      <c r="O11" s="51" t="n">
        <v>4</v>
      </c>
      <c r="P11" s="51" t="n">
        <v>16</v>
      </c>
      <c r="Q11" s="52" t="n">
        <v>0</v>
      </c>
      <c r="R11" s="52" t="n">
        <v>0</v>
      </c>
      <c r="S11" s="13" t="n">
        <v>0</v>
      </c>
      <c r="T11" s="13" t="n">
        <v>0</v>
      </c>
      <c r="U11" s="13" t="n">
        <v>0</v>
      </c>
      <c r="V11" s="13" t="n">
        <v>0</v>
      </c>
      <c r="W11" s="13" t="n">
        <v>0</v>
      </c>
      <c r="X11" s="13" t="n">
        <v>0</v>
      </c>
      <c r="Y11" s="13" t="n">
        <v>0</v>
      </c>
      <c r="Z11" s="13" t="n">
        <v>0</v>
      </c>
      <c r="AA11" s="13" t="n">
        <v>0</v>
      </c>
      <c r="AB11" s="13" t="n">
        <v>0</v>
      </c>
      <c r="AC11" s="13" t="n">
        <v>0</v>
      </c>
      <c r="AD11" s="13" t="n">
        <v>0</v>
      </c>
      <c r="AE11" s="13" t="n">
        <v>0</v>
      </c>
      <c r="AF11" s="13" t="n">
        <v>0</v>
      </c>
      <c r="AG11" s="13" t="n">
        <v>244</v>
      </c>
      <c r="AH11" s="13" t="n">
        <v>10284</v>
      </c>
      <c r="AI11" s="51" t="n">
        <v>1</v>
      </c>
      <c r="AJ11" s="51" t="n">
        <v>1824</v>
      </c>
      <c r="AK11" s="51" t="n">
        <v>5563</v>
      </c>
      <c r="AL11" s="51" t="n">
        <v>2781</v>
      </c>
      <c r="AM11" s="51" t="n">
        <v>5185</v>
      </c>
      <c r="AN11" s="51" t="n">
        <v>1220</v>
      </c>
      <c r="AO11" s="51" t="n">
        <v>5143</v>
      </c>
      <c r="AP11" s="51" t="n">
        <v>4977</v>
      </c>
      <c r="AQ11" s="51" t="n">
        <v>5178</v>
      </c>
      <c r="AR11" s="51" t="n">
        <v>5211</v>
      </c>
      <c r="AS11" s="51" t="n">
        <v>5240</v>
      </c>
      <c r="AT11" s="51" t="n">
        <v>5121</v>
      </c>
      <c r="AU11" s="51" t="n">
        <v>5182</v>
      </c>
      <c r="AV11" s="51" t="n">
        <v>11.5</v>
      </c>
      <c r="AW11" s="13" t="n">
        <v>968.1804832</v>
      </c>
      <c r="AX11" s="52" t="n">
        <v>29.723</v>
      </c>
      <c r="AY11" s="51" t="n">
        <v>3</v>
      </c>
      <c r="AZ11" s="52" t="n">
        <v>3.33333333333333</v>
      </c>
      <c r="BA11" s="53" t="n">
        <v>2972.3</v>
      </c>
      <c r="BB11" s="54" t="n">
        <v>0.00999335732833195</v>
      </c>
      <c r="BC11" s="54" t="n">
        <v>0.0031694548713499</v>
      </c>
      <c r="BD11" s="61" t="n">
        <v>22723.894314262</v>
      </c>
      <c r="BE11" s="56" t="n">
        <v>10283</v>
      </c>
      <c r="BF11" s="56" t="n">
        <v>66081</v>
      </c>
      <c r="BG11" s="51" t="n">
        <v>19162</v>
      </c>
      <c r="BH11" s="51" t="n">
        <v>32900</v>
      </c>
      <c r="BI11" s="51" t="n">
        <v>3</v>
      </c>
      <c r="BJ11" s="51" t="n">
        <v>30084</v>
      </c>
      <c r="BK11" s="51" t="n">
        <v>31908</v>
      </c>
      <c r="BL11" s="51" t="n">
        <v>68743</v>
      </c>
      <c r="BM11" s="51" t="n">
        <v>69075</v>
      </c>
      <c r="BN11" s="51" t="n">
        <v>17537</v>
      </c>
      <c r="BO11" s="51" t="n">
        <v>71368</v>
      </c>
      <c r="BP11" s="51" t="n">
        <v>43011</v>
      </c>
      <c r="BQ11" s="51" t="n">
        <v>45047</v>
      </c>
      <c r="BR11" s="13" t="n">
        <v>636.467177768361</v>
      </c>
      <c r="BS11" s="13" t="n">
        <v>2329.35575203731</v>
      </c>
      <c r="BT11" s="51" t="n">
        <v>0</v>
      </c>
      <c r="BU11" s="51" t="n">
        <v>111</v>
      </c>
      <c r="BV11" s="51"/>
      <c r="BW11" s="51"/>
      <c r="BX11" s="51"/>
      <c r="BY11" s="51"/>
      <c r="BZ11" s="57"/>
      <c r="CA11" s="57"/>
      <c r="CB11" s="51" t="n">
        <v>0</v>
      </c>
      <c r="CC11" s="51" t="n">
        <v>0</v>
      </c>
      <c r="CD11" s="51" t="n">
        <v>0</v>
      </c>
      <c r="CE11" s="51" t="n">
        <v>31770</v>
      </c>
      <c r="CF11" s="51" t="n">
        <v>42032</v>
      </c>
      <c r="CG11" s="51" t="n">
        <v>33000</v>
      </c>
      <c r="CH11" s="51" t="n">
        <v>1068000</v>
      </c>
      <c r="CI11" s="51" t="n">
        <v>35000</v>
      </c>
      <c r="CJ11" s="51" t="n">
        <v>5543000</v>
      </c>
      <c r="CK11" s="51" t="n">
        <v>139716000</v>
      </c>
      <c r="CL11" s="51" t="n">
        <v>0</v>
      </c>
      <c r="CM11" s="52" t="n">
        <v>0</v>
      </c>
      <c r="CN11" s="52" t="n">
        <v>75</v>
      </c>
      <c r="CO11" s="58" t="n">
        <v>0</v>
      </c>
      <c r="CP11" s="13" t="n">
        <v>52813233.51</v>
      </c>
      <c r="CQ11" s="13" t="n">
        <v>665193138.95</v>
      </c>
      <c r="CR11" s="13" t="n">
        <v>3542475.35</v>
      </c>
      <c r="CS11" s="13" t="n">
        <v>249976059.03</v>
      </c>
      <c r="CT11" s="13" t="n">
        <v>256158932.55</v>
      </c>
      <c r="CU11" s="58" t="n">
        <v>0.425</v>
      </c>
      <c r="CV11" s="53" t="n">
        <v>0</v>
      </c>
      <c r="CW11" s="53" t="n">
        <v>0.5</v>
      </c>
      <c r="CX11" s="53" t="n">
        <v>1</v>
      </c>
      <c r="CY11" s="53" t="n">
        <v>0</v>
      </c>
      <c r="CZ11" s="53" t="n">
        <v>0</v>
      </c>
      <c r="DA11" s="53" t="n">
        <v>0</v>
      </c>
      <c r="DB11" s="53" t="n">
        <v>0</v>
      </c>
      <c r="DC11" s="53" t="n">
        <v>0</v>
      </c>
      <c r="DD11" s="53" t="n">
        <v>0</v>
      </c>
      <c r="DE11" s="53" t="n">
        <v>0</v>
      </c>
      <c r="DF11" s="53" t="n">
        <v>0</v>
      </c>
      <c r="DG11" s="53" t="n">
        <v>0</v>
      </c>
      <c r="DH11" s="53" t="n">
        <v>0</v>
      </c>
      <c r="DI11" s="53" t="n">
        <v>0</v>
      </c>
      <c r="DJ11" s="53" t="n">
        <v>0</v>
      </c>
      <c r="DK11" s="53" t="n">
        <v>0</v>
      </c>
      <c r="DL11" s="53" t="n">
        <v>0</v>
      </c>
      <c r="DM11" s="53" t="n">
        <v>0</v>
      </c>
      <c r="DN11" s="53" t="n">
        <v>1</v>
      </c>
      <c r="DO11" s="53" t="n">
        <v>0</v>
      </c>
      <c r="DP11" s="53" t="n">
        <v>0</v>
      </c>
      <c r="DQ11" s="53" t="n">
        <v>0</v>
      </c>
      <c r="DR11" s="51" t="n">
        <v>97880</v>
      </c>
      <c r="DS11" s="51" t="n">
        <v>18873</v>
      </c>
      <c r="DT11" s="51" t="n">
        <v>388999.335061352</v>
      </c>
      <c r="DU11" s="51" t="n">
        <v>30443</v>
      </c>
      <c r="DV11" s="51" t="n">
        <v>35065</v>
      </c>
      <c r="DW11" s="51" t="n">
        <v>3712</v>
      </c>
      <c r="DX11" s="51" t="n">
        <v>79030</v>
      </c>
      <c r="DY11" s="51" t="n">
        <v>184706.57</v>
      </c>
      <c r="DZ11" s="51" t="n">
        <v>14760</v>
      </c>
      <c r="EA11" s="51" t="n">
        <v>69279</v>
      </c>
      <c r="EB11" s="51" t="n">
        <v>396</v>
      </c>
      <c r="EC11" s="59" t="n">
        <v>7664.8585</v>
      </c>
      <c r="ED11" s="51" t="n">
        <v>11890</v>
      </c>
      <c r="EE11" s="51" t="n">
        <v>69279</v>
      </c>
      <c r="EF11" s="51" t="n">
        <v>1856</v>
      </c>
      <c r="EG11" s="51" t="n">
        <v>71135</v>
      </c>
      <c r="EH11" s="60" t="n">
        <v>45.3082368088386</v>
      </c>
      <c r="EJ11" s="60" t="n">
        <v>47.3386233748615</v>
      </c>
      <c r="EK11" s="60" t="n">
        <v>15.5419470148767</v>
      </c>
      <c r="EL11" s="60" t="n">
        <v>2.3992660048114</v>
      </c>
      <c r="EM11" s="60" t="n">
        <v>1.7359930068</v>
      </c>
      <c r="EN11" s="60" t="n">
        <v>74.3985525236</v>
      </c>
      <c r="ES11" s="51" t="n">
        <v>1077917</v>
      </c>
      <c r="ET11" s="13" t="n">
        <v>106463.3</v>
      </c>
      <c r="EU11" s="13" t="n">
        <v>109575</v>
      </c>
      <c r="EV11" s="13" t="n">
        <v>111098.3</v>
      </c>
      <c r="EW11" s="13" t="n">
        <v>112603.8</v>
      </c>
      <c r="EX11" s="13" t="n">
        <v>114095.2</v>
      </c>
      <c r="EY11" s="58" t="n">
        <f aca="false">EX11/SUMIF($E$8:$E$210,E11,$EX$8:$EX$210)</f>
        <v>0.0571451181441129</v>
      </c>
      <c r="EZ11" s="13" t="s">
        <v>271</v>
      </c>
      <c r="FA11" s="13" t="s">
        <v>281</v>
      </c>
      <c r="FB11" s="51" t="n">
        <v>213</v>
      </c>
      <c r="FC11" s="13" t="n">
        <v>43011</v>
      </c>
    </row>
    <row r="12" customFormat="false" ht="15" hidden="false" customHeight="false" outlineLevel="0" collapsed="false">
      <c r="A12" s="49" t="s">
        <v>282</v>
      </c>
      <c r="B12" s="50" t="n">
        <v>2004</v>
      </c>
      <c r="C12" s="9" t="s">
        <v>280</v>
      </c>
      <c r="D12" s="9" t="s">
        <v>279</v>
      </c>
      <c r="E12" s="50" t="n">
        <v>2</v>
      </c>
      <c r="F12" s="9" t="s">
        <v>280</v>
      </c>
      <c r="H12" s="51" t="n">
        <v>754300</v>
      </c>
      <c r="I12" s="51" t="n">
        <v>501699</v>
      </c>
      <c r="J12" s="51" t="n">
        <v>319690</v>
      </c>
      <c r="K12" s="51" t="n">
        <v>862501</v>
      </c>
      <c r="L12" s="51" t="n">
        <v>192026</v>
      </c>
      <c r="M12" s="51" t="n">
        <v>237565</v>
      </c>
      <c r="N12" s="51" t="n">
        <v>2362</v>
      </c>
      <c r="O12" s="51" t="n">
        <v>1093</v>
      </c>
      <c r="P12" s="51" t="n">
        <v>529</v>
      </c>
      <c r="Q12" s="52" t="n">
        <v>4.1239961598978</v>
      </c>
      <c r="R12" s="52" t="n">
        <v>4.10955863621235</v>
      </c>
      <c r="S12" s="13" t="n">
        <v>476108</v>
      </c>
      <c r="T12" s="13" t="n">
        <v>698205</v>
      </c>
      <c r="U12" s="13" t="n">
        <v>206637</v>
      </c>
      <c r="V12" s="13" t="n">
        <v>705059</v>
      </c>
      <c r="W12" s="13" t="n">
        <v>40080</v>
      </c>
      <c r="X12" s="13" t="n">
        <v>695074</v>
      </c>
      <c r="Y12" s="13" t="n">
        <v>169911</v>
      </c>
      <c r="Z12" s="13" t="n">
        <v>1410118</v>
      </c>
      <c r="AA12" s="13" t="n">
        <v>161316</v>
      </c>
      <c r="AB12" s="13" t="n">
        <v>705059</v>
      </c>
      <c r="AC12" s="13" t="n">
        <v>368855</v>
      </c>
      <c r="AD12" s="13" t="n">
        <v>696155</v>
      </c>
      <c r="AE12" s="13" t="n">
        <v>199018</v>
      </c>
      <c r="AF12" s="13" t="n">
        <v>705059</v>
      </c>
      <c r="AG12" s="13" t="n">
        <v>5587</v>
      </c>
      <c r="AH12" s="13" t="n">
        <v>181177</v>
      </c>
      <c r="AI12" s="51" t="n">
        <v>0</v>
      </c>
      <c r="AJ12" s="51" t="n">
        <v>23778</v>
      </c>
      <c r="AK12" s="51" t="n">
        <v>102090</v>
      </c>
      <c r="AL12" s="51" t="n">
        <v>37917</v>
      </c>
      <c r="AM12" s="51" t="n">
        <v>91268</v>
      </c>
      <c r="AN12" s="51" t="n">
        <v>17386</v>
      </c>
      <c r="AO12" s="51" t="n">
        <v>90925</v>
      </c>
      <c r="AP12" s="51" t="n">
        <v>85583</v>
      </c>
      <c r="AQ12" s="51" t="n">
        <v>90752</v>
      </c>
      <c r="AR12" s="51" t="n">
        <v>85149</v>
      </c>
      <c r="AS12" s="51" t="n">
        <v>92040</v>
      </c>
      <c r="AT12" s="51" t="n">
        <v>79849</v>
      </c>
      <c r="AU12" s="51" t="n">
        <v>90231</v>
      </c>
      <c r="AV12" s="51" t="n">
        <v>11.5</v>
      </c>
      <c r="AW12" s="13" t="n">
        <v>5478.520561</v>
      </c>
      <c r="AX12" s="52" t="n">
        <v>261.5975</v>
      </c>
      <c r="AY12" s="51" t="n">
        <v>3</v>
      </c>
      <c r="AZ12" s="52" t="n">
        <v>3.33333333333333</v>
      </c>
      <c r="BA12" s="53" t="n">
        <v>26159.75</v>
      </c>
      <c r="BB12" s="54" t="n">
        <v>0.00999335732833195</v>
      </c>
      <c r="BC12" s="54" t="n">
        <v>0.0031694548713499</v>
      </c>
      <c r="BD12" s="61" t="n">
        <v>22723.894314262</v>
      </c>
      <c r="BE12" s="56" t="n">
        <v>339053</v>
      </c>
      <c r="BF12" s="56" t="n">
        <v>1074381</v>
      </c>
      <c r="BG12" s="51" t="n">
        <v>273123</v>
      </c>
      <c r="BH12" s="51" t="n">
        <v>423466</v>
      </c>
      <c r="BI12" s="51" t="n">
        <v>3</v>
      </c>
      <c r="BJ12" s="51" t="n">
        <v>421829</v>
      </c>
      <c r="BK12" s="51" t="n">
        <v>410548</v>
      </c>
      <c r="BL12" s="51" t="n">
        <v>1111710</v>
      </c>
      <c r="BM12" s="51" t="n">
        <v>1115168</v>
      </c>
      <c r="BN12" s="51" t="n">
        <v>308922</v>
      </c>
      <c r="BO12" s="51" t="n">
        <v>1509372</v>
      </c>
      <c r="BP12" s="51" t="n">
        <v>552613</v>
      </c>
      <c r="BQ12" s="51" t="n">
        <v>586903</v>
      </c>
      <c r="BR12" s="13" t="n">
        <v>636.467177768361</v>
      </c>
      <c r="BS12" s="13" t="n">
        <v>2329.35575203731</v>
      </c>
      <c r="BT12" s="51" t="n">
        <v>4115</v>
      </c>
      <c r="BU12" s="51" t="n">
        <v>10531</v>
      </c>
      <c r="BV12" s="51" t="n">
        <v>153</v>
      </c>
      <c r="BW12" s="51" t="n">
        <v>365</v>
      </c>
      <c r="BX12" s="51" t="n">
        <v>22</v>
      </c>
      <c r="BY12" s="51" t="n">
        <v>61</v>
      </c>
      <c r="BZ12" s="62" t="n">
        <v>10</v>
      </c>
      <c r="CA12" s="62" t="n">
        <v>365</v>
      </c>
      <c r="CB12" s="51" t="n">
        <v>0</v>
      </c>
      <c r="CC12" s="51" t="n">
        <v>0</v>
      </c>
      <c r="CD12" s="51" t="n">
        <v>0</v>
      </c>
      <c r="CE12" s="51" t="n">
        <v>250620</v>
      </c>
      <c r="CF12" s="51" t="n">
        <v>517289</v>
      </c>
      <c r="CG12" s="51" t="n">
        <v>267000</v>
      </c>
      <c r="CH12" s="51" t="n">
        <v>10562000</v>
      </c>
      <c r="CI12" s="51" t="n">
        <v>431000</v>
      </c>
      <c r="CJ12" s="51" t="n">
        <v>61851000</v>
      </c>
      <c r="CK12" s="51" t="n">
        <v>1721133000</v>
      </c>
      <c r="CL12" s="51" t="n">
        <v>753</v>
      </c>
      <c r="CM12" s="52" t="n">
        <v>1.60446990975092</v>
      </c>
      <c r="CN12" s="52" t="n">
        <v>75</v>
      </c>
      <c r="CO12" s="58" t="n">
        <v>0.888294374349828</v>
      </c>
      <c r="CP12" s="13" t="n">
        <v>52813233.51</v>
      </c>
      <c r="CQ12" s="13" t="n">
        <v>665193138.95</v>
      </c>
      <c r="CR12" s="13" t="n">
        <v>3542475.35</v>
      </c>
      <c r="CS12" s="13" t="n">
        <v>249976059.03</v>
      </c>
      <c r="CT12" s="13" t="n">
        <v>256158932.55</v>
      </c>
      <c r="CU12" s="58" t="n">
        <v>0.2875</v>
      </c>
      <c r="CV12" s="53" t="n">
        <v>0</v>
      </c>
      <c r="CW12" s="53" t="n">
        <v>0.5</v>
      </c>
      <c r="CX12" s="53" t="n">
        <v>1</v>
      </c>
      <c r="CY12" s="53" t="n">
        <v>0</v>
      </c>
      <c r="CZ12" s="53" t="n">
        <v>0</v>
      </c>
      <c r="DA12" s="53" t="n">
        <v>0</v>
      </c>
      <c r="DB12" s="53" t="n">
        <v>0</v>
      </c>
      <c r="DC12" s="53" t="n">
        <v>0</v>
      </c>
      <c r="DD12" s="53" t="n">
        <v>0</v>
      </c>
      <c r="DE12" s="53" t="n">
        <v>0</v>
      </c>
      <c r="DF12" s="53" t="n">
        <v>0</v>
      </c>
      <c r="DG12" s="53" t="n">
        <v>0</v>
      </c>
      <c r="DH12" s="53" t="n">
        <v>0</v>
      </c>
      <c r="DI12" s="53" t="n">
        <v>0</v>
      </c>
      <c r="DJ12" s="53" t="n">
        <v>0</v>
      </c>
      <c r="DK12" s="53" t="n">
        <v>0</v>
      </c>
      <c r="DL12" s="53" t="n">
        <v>0</v>
      </c>
      <c r="DM12" s="53" t="n">
        <v>0</v>
      </c>
      <c r="DN12" s="53" t="n">
        <v>1</v>
      </c>
      <c r="DO12" s="53" t="n">
        <v>0</v>
      </c>
      <c r="DP12" s="53" t="n">
        <v>0</v>
      </c>
      <c r="DQ12" s="53" t="n">
        <v>0</v>
      </c>
      <c r="DR12" s="51" t="n">
        <v>1755575</v>
      </c>
      <c r="DS12" s="51" t="n">
        <v>350482</v>
      </c>
      <c r="DT12" s="51" t="n">
        <v>774457.594735477</v>
      </c>
      <c r="DU12" s="51" t="n">
        <v>490390</v>
      </c>
      <c r="DV12" s="51" t="n">
        <v>539842</v>
      </c>
      <c r="DW12" s="51" t="n">
        <v>54054</v>
      </c>
      <c r="DX12" s="51" t="n">
        <v>784415</v>
      </c>
      <c r="DY12" s="51" t="n">
        <v>184706.57</v>
      </c>
      <c r="DZ12" s="51" t="n">
        <v>213355</v>
      </c>
      <c r="EA12" s="51" t="n">
        <v>768335</v>
      </c>
      <c r="EB12" s="51" t="n">
        <v>5484</v>
      </c>
      <c r="EC12" s="59" t="n">
        <v>7664.8585</v>
      </c>
      <c r="ED12" s="51" t="n">
        <v>275029</v>
      </c>
      <c r="EE12" s="51" t="n">
        <v>768335</v>
      </c>
      <c r="EF12" s="51" t="n">
        <v>24787</v>
      </c>
      <c r="EG12" s="51" t="n">
        <v>793122</v>
      </c>
      <c r="EH12" s="60" t="n">
        <v>45.3082368088386</v>
      </c>
      <c r="EJ12" s="60" t="n">
        <v>47.3386233748615</v>
      </c>
      <c r="EK12" s="60" t="n">
        <v>15.5419470148767</v>
      </c>
      <c r="EL12" s="60" t="n">
        <v>2.3992660048114</v>
      </c>
      <c r="EM12" s="60" t="n">
        <v>1.7359930068</v>
      </c>
      <c r="EN12" s="60" t="n">
        <v>74.3985525236</v>
      </c>
      <c r="ES12" s="51" t="n">
        <v>1077917</v>
      </c>
      <c r="ET12" s="13" t="n">
        <v>1644258</v>
      </c>
      <c r="EU12" s="13" t="n">
        <v>1696430</v>
      </c>
      <c r="EV12" s="13" t="n">
        <v>1722348</v>
      </c>
      <c r="EW12" s="13" t="n">
        <v>1748062</v>
      </c>
      <c r="EX12" s="13" t="n">
        <v>1773557</v>
      </c>
      <c r="EY12" s="58" t="n">
        <f aca="false">EX12/SUMIF($E$8:$E$210,E12,$EX$8:$EX$210)</f>
        <v>0.888294374349828</v>
      </c>
      <c r="EZ12" s="13" t="s">
        <v>271</v>
      </c>
      <c r="FA12" s="13" t="s">
        <v>281</v>
      </c>
      <c r="FB12" s="51" t="n">
        <v>8216</v>
      </c>
      <c r="FC12" s="13" t="n">
        <v>552613</v>
      </c>
    </row>
    <row r="13" customFormat="false" ht="15" hidden="false" customHeight="false" outlineLevel="0" collapsed="false">
      <c r="A13" s="49" t="s">
        <v>283</v>
      </c>
      <c r="B13" s="50" t="n">
        <v>2005</v>
      </c>
      <c r="C13" s="9" t="s">
        <v>284</v>
      </c>
      <c r="D13" s="9" t="s">
        <v>279</v>
      </c>
      <c r="E13" s="50" t="n">
        <v>2</v>
      </c>
      <c r="F13" s="9" t="s">
        <v>280</v>
      </c>
      <c r="H13" s="51" t="n">
        <v>754300</v>
      </c>
      <c r="I13" s="51" t="n">
        <v>501699</v>
      </c>
      <c r="J13" s="51" t="n">
        <v>319690</v>
      </c>
      <c r="K13" s="51" t="n">
        <v>862501</v>
      </c>
      <c r="L13" s="51" t="n">
        <v>192026</v>
      </c>
      <c r="M13" s="51" t="n">
        <v>237565</v>
      </c>
      <c r="N13" s="51" t="n">
        <v>178</v>
      </c>
      <c r="O13" s="51" t="n">
        <v>410</v>
      </c>
      <c r="P13" s="51" t="n">
        <v>80</v>
      </c>
      <c r="Q13" s="52" t="n">
        <v>0</v>
      </c>
      <c r="R13" s="52" t="n">
        <v>0</v>
      </c>
      <c r="S13" s="13" t="n">
        <v>0</v>
      </c>
      <c r="T13" s="13" t="n">
        <v>0</v>
      </c>
      <c r="U13" s="13" t="n">
        <v>0</v>
      </c>
      <c r="V13" s="13" t="n">
        <v>0</v>
      </c>
      <c r="W13" s="13" t="n">
        <v>0</v>
      </c>
      <c r="X13" s="13" t="n">
        <v>0</v>
      </c>
      <c r="Y13" s="13" t="n">
        <v>0</v>
      </c>
      <c r="Z13" s="13" t="n">
        <v>0</v>
      </c>
      <c r="AA13" s="13" t="n">
        <v>0</v>
      </c>
      <c r="AB13" s="13" t="n">
        <v>0</v>
      </c>
      <c r="AC13" s="13" t="n">
        <v>0</v>
      </c>
      <c r="AD13" s="13" t="n">
        <v>0</v>
      </c>
      <c r="AE13" s="13" t="n">
        <v>0</v>
      </c>
      <c r="AF13" s="13" t="n">
        <v>0</v>
      </c>
      <c r="AG13" s="13" t="n">
        <v>517</v>
      </c>
      <c r="AH13" s="13" t="n">
        <v>16845</v>
      </c>
      <c r="AI13" s="51" t="n">
        <v>51</v>
      </c>
      <c r="AJ13" s="51" t="n">
        <v>3875</v>
      </c>
      <c r="AK13" s="51" t="n">
        <v>9076</v>
      </c>
      <c r="AL13" s="51" t="n">
        <v>6259</v>
      </c>
      <c r="AM13" s="51" t="n">
        <v>8469</v>
      </c>
      <c r="AN13" s="51" t="n">
        <v>2526</v>
      </c>
      <c r="AO13" s="51" t="n">
        <v>8440</v>
      </c>
      <c r="AP13" s="51" t="n">
        <v>8261</v>
      </c>
      <c r="AQ13" s="51" t="n">
        <v>8450</v>
      </c>
      <c r="AR13" s="51" t="n">
        <v>8057</v>
      </c>
      <c r="AS13" s="51" t="n">
        <v>8475</v>
      </c>
      <c r="AT13" s="51" t="n">
        <v>7903</v>
      </c>
      <c r="AU13" s="51" t="n">
        <v>8409</v>
      </c>
      <c r="AV13" s="51" t="n">
        <v>11.5</v>
      </c>
      <c r="AW13" s="13" t="n">
        <v>953.6655052</v>
      </c>
      <c r="AX13" s="52" t="n">
        <v>31.5998</v>
      </c>
      <c r="AY13" s="51" t="n">
        <v>3</v>
      </c>
      <c r="AZ13" s="52" t="n">
        <v>3.33333333333333</v>
      </c>
      <c r="BA13" s="53" t="n">
        <v>3159.98</v>
      </c>
      <c r="BB13" s="54" t="n">
        <v>0.00999335732833195</v>
      </c>
      <c r="BC13" s="54" t="n">
        <v>0.0031694548713499</v>
      </c>
      <c r="BD13" s="61" t="n">
        <v>22723.894314262</v>
      </c>
      <c r="BE13" s="56" t="n">
        <v>16360</v>
      </c>
      <c r="BF13" s="56" t="n">
        <v>58368</v>
      </c>
      <c r="BG13" s="51" t="n">
        <v>16584</v>
      </c>
      <c r="BH13" s="51" t="n">
        <v>24652</v>
      </c>
      <c r="BI13" s="51" t="n">
        <v>3</v>
      </c>
      <c r="BJ13" s="51" t="n">
        <v>27607</v>
      </c>
      <c r="BK13" s="51" t="n">
        <v>23799</v>
      </c>
      <c r="BL13" s="51" t="n">
        <v>62251</v>
      </c>
      <c r="BM13" s="51" t="n">
        <v>62730</v>
      </c>
      <c r="BN13" s="51" t="n">
        <v>15756</v>
      </c>
      <c r="BO13" s="51" t="n">
        <v>71184</v>
      </c>
      <c r="BP13" s="51" t="n">
        <v>38710</v>
      </c>
      <c r="BQ13" s="51" t="n">
        <v>40850</v>
      </c>
      <c r="BR13" s="13" t="n">
        <v>636.467177768361</v>
      </c>
      <c r="BS13" s="13" t="n">
        <v>2329.35575203731</v>
      </c>
      <c r="BT13" s="51" t="n">
        <v>19</v>
      </c>
      <c r="BU13" s="51" t="n">
        <v>214</v>
      </c>
      <c r="BV13" s="51"/>
      <c r="BW13" s="51"/>
      <c r="BX13" s="51"/>
      <c r="BY13" s="51"/>
      <c r="BZ13" s="57"/>
      <c r="CA13" s="57"/>
      <c r="CB13" s="51" t="n">
        <v>0</v>
      </c>
      <c r="CC13" s="51" t="n">
        <v>0</v>
      </c>
      <c r="CD13" s="51" t="n">
        <v>0</v>
      </c>
      <c r="CE13" s="51" t="n">
        <v>25840</v>
      </c>
      <c r="CF13" s="51" t="n">
        <v>35863</v>
      </c>
      <c r="CG13" s="51" t="n">
        <v>27000</v>
      </c>
      <c r="CH13" s="51" t="n">
        <v>858000</v>
      </c>
      <c r="CI13" s="51" t="n">
        <v>28000</v>
      </c>
      <c r="CJ13" s="51" t="n">
        <v>4194000</v>
      </c>
      <c r="CK13" s="51" t="n">
        <v>110727000</v>
      </c>
      <c r="CL13" s="51" t="n">
        <v>55</v>
      </c>
      <c r="CM13" s="52" t="n">
        <v>0</v>
      </c>
      <c r="CN13" s="52" t="n">
        <v>75</v>
      </c>
      <c r="CO13" s="58" t="n">
        <v>0</v>
      </c>
      <c r="CP13" s="13" t="n">
        <v>52813233.51</v>
      </c>
      <c r="CQ13" s="13" t="n">
        <v>665193138.95</v>
      </c>
      <c r="CR13" s="13" t="n">
        <v>3542475.35</v>
      </c>
      <c r="CS13" s="13" t="n">
        <v>249976059.03</v>
      </c>
      <c r="CT13" s="13" t="n">
        <v>256158932.55</v>
      </c>
      <c r="CU13" s="58" t="n">
        <v>0.3375</v>
      </c>
      <c r="CV13" s="53" t="n">
        <v>0</v>
      </c>
      <c r="CW13" s="53" t="n">
        <v>0.5</v>
      </c>
      <c r="CX13" s="53" t="n">
        <v>1</v>
      </c>
      <c r="CY13" s="53" t="n">
        <v>0</v>
      </c>
      <c r="CZ13" s="53" t="n">
        <v>0</v>
      </c>
      <c r="DA13" s="53" t="n">
        <v>0</v>
      </c>
      <c r="DB13" s="53" t="n">
        <v>0</v>
      </c>
      <c r="DC13" s="53" t="n">
        <v>0</v>
      </c>
      <c r="DD13" s="53" t="n">
        <v>0</v>
      </c>
      <c r="DE13" s="53" t="n">
        <v>0</v>
      </c>
      <c r="DF13" s="53" t="n">
        <v>0</v>
      </c>
      <c r="DG13" s="53" t="n">
        <v>0</v>
      </c>
      <c r="DH13" s="53" t="n">
        <v>0</v>
      </c>
      <c r="DI13" s="53" t="n">
        <v>0</v>
      </c>
      <c r="DJ13" s="53" t="n">
        <v>0</v>
      </c>
      <c r="DK13" s="53" t="n">
        <v>0</v>
      </c>
      <c r="DL13" s="53" t="n">
        <v>0</v>
      </c>
      <c r="DM13" s="53" t="n">
        <v>0</v>
      </c>
      <c r="DN13" s="53" t="n">
        <v>1</v>
      </c>
      <c r="DO13" s="53" t="n">
        <v>0</v>
      </c>
      <c r="DP13" s="53" t="n">
        <v>0</v>
      </c>
      <c r="DQ13" s="53" t="n">
        <v>0</v>
      </c>
      <c r="DR13" s="51" t="n">
        <v>105505</v>
      </c>
      <c r="DS13" s="51" t="n">
        <v>23429</v>
      </c>
      <c r="DT13" s="51" t="n">
        <v>83309.0979410443</v>
      </c>
      <c r="DU13" s="51" t="n">
        <v>32302</v>
      </c>
      <c r="DV13" s="51" t="n">
        <v>34758</v>
      </c>
      <c r="DW13" s="51" t="n">
        <v>4024</v>
      </c>
      <c r="DX13" s="51" t="n">
        <v>41400</v>
      </c>
      <c r="DY13" s="51" t="n">
        <v>184706.57</v>
      </c>
      <c r="DZ13" s="51" t="n">
        <v>11367</v>
      </c>
      <c r="EA13" s="51" t="n">
        <v>31367</v>
      </c>
      <c r="EB13" s="51" t="n">
        <v>298</v>
      </c>
      <c r="EC13" s="59" t="n">
        <v>7664.8585</v>
      </c>
      <c r="ED13" s="51" t="n">
        <v>5614</v>
      </c>
      <c r="EE13" s="51" t="n">
        <v>31367</v>
      </c>
      <c r="EF13" s="51" t="n">
        <v>0</v>
      </c>
      <c r="EG13" s="51" t="n">
        <v>31367</v>
      </c>
      <c r="EH13" s="60" t="n">
        <v>45.3082368088386</v>
      </c>
      <c r="EJ13" s="60" t="n">
        <v>47.3386233748615</v>
      </c>
      <c r="EK13" s="60" t="n">
        <v>15.5419470148767</v>
      </c>
      <c r="EL13" s="60" t="n">
        <v>2.3992660048114</v>
      </c>
      <c r="EM13" s="60" t="n">
        <v>1.7359930068</v>
      </c>
      <c r="EN13" s="60" t="n">
        <v>74.3985525236</v>
      </c>
      <c r="ES13" s="51" t="n">
        <v>1077917</v>
      </c>
      <c r="ET13" s="13" t="n">
        <v>98352.7</v>
      </c>
      <c r="EU13" s="13" t="n">
        <v>103068.5</v>
      </c>
      <c r="EV13" s="13" t="n">
        <v>105150.3</v>
      </c>
      <c r="EW13" s="13" t="n">
        <v>107096.3</v>
      </c>
      <c r="EX13" s="13" t="n">
        <v>108934.8</v>
      </c>
      <c r="EY13" s="58" t="n">
        <f aca="false">EX13/SUMIF($E$8:$E$210,E13,$EX$8:$EX$210)</f>
        <v>0.0545605075060591</v>
      </c>
      <c r="EZ13" s="13" t="s">
        <v>271</v>
      </c>
      <c r="FA13" s="13" t="s">
        <v>281</v>
      </c>
      <c r="FB13" s="51" t="n">
        <v>1433</v>
      </c>
      <c r="FC13" s="13" t="n">
        <v>38710</v>
      </c>
    </row>
    <row r="14" customFormat="false" ht="15" hidden="false" customHeight="false" outlineLevel="0" collapsed="false">
      <c r="A14" s="49" t="s">
        <v>285</v>
      </c>
      <c r="B14" s="50" t="n">
        <v>5004</v>
      </c>
      <c r="C14" s="9" t="s">
        <v>286</v>
      </c>
      <c r="D14" s="9" t="s">
        <v>287</v>
      </c>
      <c r="E14" s="50" t="n">
        <v>5</v>
      </c>
      <c r="F14" s="9" t="s">
        <v>288</v>
      </c>
      <c r="H14" s="51" t="n">
        <v>320907</v>
      </c>
      <c r="I14" s="51" t="n">
        <v>208434</v>
      </c>
      <c r="J14" s="51" t="n">
        <v>150668</v>
      </c>
      <c r="K14" s="51" t="n">
        <v>329796</v>
      </c>
      <c r="L14" s="51" t="n">
        <v>65355</v>
      </c>
      <c r="M14" s="51" t="n">
        <v>120108</v>
      </c>
      <c r="N14" s="51" t="n">
        <v>7</v>
      </c>
      <c r="O14" s="51" t="n">
        <v>10</v>
      </c>
      <c r="P14" s="51" t="n">
        <v>4</v>
      </c>
      <c r="Q14" s="52" t="n">
        <v>0</v>
      </c>
      <c r="R14" s="52" t="n">
        <v>0</v>
      </c>
      <c r="S14" s="13" t="n">
        <v>0</v>
      </c>
      <c r="T14" s="13" t="n">
        <v>0</v>
      </c>
      <c r="U14" s="13" t="n">
        <v>0</v>
      </c>
      <c r="V14" s="13" t="n">
        <v>0</v>
      </c>
      <c r="W14" s="13" t="n">
        <v>0</v>
      </c>
      <c r="X14" s="13" t="n">
        <v>0</v>
      </c>
      <c r="Y14" s="13" t="n">
        <v>0</v>
      </c>
      <c r="Z14" s="13" t="n">
        <v>0</v>
      </c>
      <c r="AA14" s="13" t="n">
        <v>0</v>
      </c>
      <c r="AB14" s="13" t="n">
        <v>0</v>
      </c>
      <c r="AC14" s="13" t="n">
        <v>0</v>
      </c>
      <c r="AD14" s="13" t="n">
        <v>0</v>
      </c>
      <c r="AE14" s="13" t="n">
        <v>0</v>
      </c>
      <c r="AF14" s="13" t="n">
        <v>0</v>
      </c>
      <c r="AG14" s="13" t="n">
        <v>14</v>
      </c>
      <c r="AH14" s="13" t="n">
        <v>4392</v>
      </c>
      <c r="AI14" s="51" t="n">
        <v>0</v>
      </c>
      <c r="AJ14" s="51" t="n">
        <v>1301</v>
      </c>
      <c r="AK14" s="51" t="n">
        <v>2234</v>
      </c>
      <c r="AL14" s="51" t="n">
        <v>1619</v>
      </c>
      <c r="AM14" s="51" t="n">
        <v>2195</v>
      </c>
      <c r="AN14" s="51" t="n">
        <v>1351</v>
      </c>
      <c r="AO14" s="51" t="n">
        <v>2193</v>
      </c>
      <c r="AP14" s="51" t="n">
        <v>2132</v>
      </c>
      <c r="AQ14" s="51" t="n">
        <v>2196</v>
      </c>
      <c r="AR14" s="51" t="n">
        <v>2168</v>
      </c>
      <c r="AS14" s="51" t="n">
        <v>2195</v>
      </c>
      <c r="AT14" s="51" t="n">
        <v>2136</v>
      </c>
      <c r="AU14" s="51" t="n">
        <v>2188</v>
      </c>
      <c r="AV14" s="51" t="n">
        <v>26.28</v>
      </c>
      <c r="AW14" s="13" t="n">
        <v>400.5392771</v>
      </c>
      <c r="AX14" s="52" t="n">
        <v>8.6304</v>
      </c>
      <c r="AY14" s="51" t="n">
        <v>1</v>
      </c>
      <c r="AZ14" s="52" t="n">
        <v>1.33333333333333</v>
      </c>
      <c r="BA14" s="53" t="n">
        <v>863.04</v>
      </c>
      <c r="BB14" s="54" t="n">
        <v>0.0233087680695254</v>
      </c>
      <c r="BC14" s="54" t="n">
        <v>0.00247491699074498</v>
      </c>
      <c r="BD14" s="61" t="n">
        <v>22743.1275839294</v>
      </c>
      <c r="BE14" s="56" t="n">
        <v>1864</v>
      </c>
      <c r="BF14" s="56" t="n">
        <v>12986</v>
      </c>
      <c r="BG14" s="51" t="n">
        <v>5691</v>
      </c>
      <c r="BH14" s="51" t="n">
        <v>3467</v>
      </c>
      <c r="BI14" s="51" t="n">
        <v>2</v>
      </c>
      <c r="BJ14" s="51" t="n">
        <v>1755</v>
      </c>
      <c r="BK14" s="51" t="n">
        <v>3393</v>
      </c>
      <c r="BL14" s="51" t="n">
        <v>14103</v>
      </c>
      <c r="BM14" s="51" t="n">
        <v>14244</v>
      </c>
      <c r="BN14" s="51" t="n">
        <v>85</v>
      </c>
      <c r="BO14" s="51" t="n">
        <v>8446</v>
      </c>
      <c r="BP14" s="51" t="n">
        <v>5435</v>
      </c>
      <c r="BQ14" s="51" t="n">
        <v>5871</v>
      </c>
      <c r="BR14" s="13" t="n">
        <v>598.045279417433</v>
      </c>
      <c r="BS14" s="13" t="n">
        <v>2306.02101596015</v>
      </c>
      <c r="BT14" s="51" t="n">
        <v>0</v>
      </c>
      <c r="BU14" s="51" t="n">
        <v>389</v>
      </c>
      <c r="BV14" s="51"/>
      <c r="BW14" s="51"/>
      <c r="BX14" s="51"/>
      <c r="BY14" s="51"/>
      <c r="BZ14" s="57"/>
      <c r="CA14" s="57"/>
      <c r="CB14" s="51" t="n">
        <v>0</v>
      </c>
      <c r="CC14" s="51" t="n">
        <v>0</v>
      </c>
      <c r="CD14" s="51" t="n">
        <v>0</v>
      </c>
      <c r="CE14" s="51" t="n">
        <v>1860</v>
      </c>
      <c r="CF14" s="51" t="n">
        <v>5584</v>
      </c>
      <c r="CG14" s="51" t="n">
        <v>2000</v>
      </c>
      <c r="CH14" s="51" t="n">
        <v>134000</v>
      </c>
      <c r="CI14" s="51" t="n">
        <v>5000</v>
      </c>
      <c r="CJ14" s="51" t="n">
        <v>875000</v>
      </c>
      <c r="CK14" s="51" t="n">
        <v>21444000</v>
      </c>
      <c r="CL14" s="51" t="n">
        <v>0</v>
      </c>
      <c r="CM14" s="52" t="n">
        <v>0</v>
      </c>
      <c r="CN14" s="52" t="n">
        <v>25</v>
      </c>
      <c r="CO14" s="58" t="n">
        <v>0</v>
      </c>
      <c r="CP14" s="13" t="n">
        <v>17641984.87</v>
      </c>
      <c r="CQ14" s="13" t="n">
        <v>270244224.57</v>
      </c>
      <c r="CR14" s="13" t="n">
        <v>0</v>
      </c>
      <c r="CS14" s="13" t="n">
        <v>191275660.87</v>
      </c>
      <c r="CT14" s="13" t="n">
        <v>53322774.74</v>
      </c>
      <c r="CU14" s="58" t="n">
        <v>1</v>
      </c>
      <c r="CV14" s="53" t="n">
        <v>1</v>
      </c>
      <c r="CW14" s="53" t="n">
        <v>0</v>
      </c>
      <c r="CX14" s="53" t="n">
        <v>1</v>
      </c>
      <c r="CY14" s="53" t="n">
        <v>1</v>
      </c>
      <c r="CZ14" s="53" t="n">
        <v>4</v>
      </c>
      <c r="DA14" s="53" t="n">
        <v>0.5</v>
      </c>
      <c r="DB14" s="53" t="n">
        <v>1</v>
      </c>
      <c r="DC14" s="53" t="n">
        <v>1</v>
      </c>
      <c r="DD14" s="53" t="n">
        <v>0</v>
      </c>
      <c r="DE14" s="53" t="n">
        <v>1</v>
      </c>
      <c r="DF14" s="53" t="n">
        <v>1</v>
      </c>
      <c r="DG14" s="53" t="n">
        <v>0</v>
      </c>
      <c r="DH14" s="53" t="n">
        <v>1</v>
      </c>
      <c r="DI14" s="53" t="n">
        <v>1</v>
      </c>
      <c r="DJ14" s="53" t="n">
        <v>1</v>
      </c>
      <c r="DK14" s="53" t="n">
        <v>1</v>
      </c>
      <c r="DL14" s="53" t="n">
        <v>1</v>
      </c>
      <c r="DM14" s="53" t="n">
        <v>0</v>
      </c>
      <c r="DN14" s="53" t="n">
        <v>1</v>
      </c>
      <c r="DO14" s="53" t="n">
        <v>2</v>
      </c>
      <c r="DP14" s="53" t="n">
        <v>1</v>
      </c>
      <c r="DQ14" s="53" t="n">
        <v>0</v>
      </c>
      <c r="DR14" s="51" t="n">
        <v>5152</v>
      </c>
      <c r="DS14" s="51" t="n">
        <v>649</v>
      </c>
      <c r="DT14" s="51" t="n">
        <v>1283148.73534807</v>
      </c>
      <c r="DU14" s="51" t="n">
        <v>5720</v>
      </c>
      <c r="DV14" s="51" t="n">
        <v>7480</v>
      </c>
      <c r="DW14" s="51" t="n">
        <v>506</v>
      </c>
      <c r="DX14" s="51" t="n">
        <v>6776</v>
      </c>
      <c r="DY14" s="51" t="n">
        <v>137577.82</v>
      </c>
      <c r="DZ14" s="51" t="n">
        <v>6016</v>
      </c>
      <c r="EA14" s="51" t="n">
        <v>15415</v>
      </c>
      <c r="EB14" s="51" t="n">
        <v>58</v>
      </c>
      <c r="EC14" s="59" t="n">
        <v>7950.4267</v>
      </c>
      <c r="ED14" s="51" t="n">
        <v>1002</v>
      </c>
      <c r="EE14" s="51" t="n">
        <v>15415</v>
      </c>
      <c r="EF14" s="51" t="n">
        <v>0</v>
      </c>
      <c r="EG14" s="51" t="n">
        <v>15415</v>
      </c>
      <c r="EH14" s="60" t="n">
        <v>51.5577945014829</v>
      </c>
      <c r="EJ14" s="60" t="n">
        <v>53.9081638696931</v>
      </c>
      <c r="EK14" s="60" t="n">
        <v>14.863500289664</v>
      </c>
      <c r="EL14" s="60" t="n">
        <v>1.98629167400082</v>
      </c>
      <c r="EM14" s="60" t="n">
        <v>2.3900379521</v>
      </c>
      <c r="EN14" s="60" t="n">
        <v>89.5094971721</v>
      </c>
      <c r="ES14" s="51" t="n">
        <v>578480</v>
      </c>
      <c r="ET14" s="13" t="n">
        <v>23597.28</v>
      </c>
      <c r="EU14" s="13" t="n">
        <v>24246.35</v>
      </c>
      <c r="EV14" s="13" t="n">
        <v>24541.72</v>
      </c>
      <c r="EW14" s="13" t="n">
        <v>24823.96</v>
      </c>
      <c r="EX14" s="13" t="n">
        <v>25096.96</v>
      </c>
      <c r="EY14" s="58" t="n">
        <f aca="false">EX14/SUMIF($E$8:$E$210,E14,$EX$8:$EX$210)</f>
        <v>0.027150997586817</v>
      </c>
      <c r="EZ14" s="13" t="s">
        <v>289</v>
      </c>
      <c r="FA14" s="13" t="s">
        <v>290</v>
      </c>
      <c r="FB14" s="51" t="n">
        <v>32</v>
      </c>
      <c r="FC14" s="13" t="n">
        <v>5435</v>
      </c>
    </row>
    <row r="15" customFormat="false" ht="15" hidden="false" customHeight="false" outlineLevel="0" collapsed="false">
      <c r="A15" s="49" t="s">
        <v>291</v>
      </c>
      <c r="B15" s="50" t="n">
        <v>5027</v>
      </c>
      <c r="C15" s="9" t="s">
        <v>292</v>
      </c>
      <c r="D15" s="9" t="s">
        <v>287</v>
      </c>
      <c r="E15" s="50" t="n">
        <v>5</v>
      </c>
      <c r="F15" s="9" t="s">
        <v>288</v>
      </c>
      <c r="H15" s="51" t="n">
        <v>320907</v>
      </c>
      <c r="I15" s="51" t="n">
        <v>208434</v>
      </c>
      <c r="J15" s="51" t="n">
        <v>150668</v>
      </c>
      <c r="K15" s="51" t="n">
        <v>329796</v>
      </c>
      <c r="L15" s="51" t="n">
        <v>65355</v>
      </c>
      <c r="M15" s="51" t="n">
        <v>120108</v>
      </c>
      <c r="N15" s="51" t="n">
        <v>39</v>
      </c>
      <c r="O15" s="51" t="n">
        <v>332</v>
      </c>
      <c r="P15" s="51" t="n">
        <v>11</v>
      </c>
      <c r="Q15" s="52" t="n">
        <v>2.78289649341403</v>
      </c>
      <c r="R15" s="52" t="n">
        <v>3.14943040227839</v>
      </c>
      <c r="S15" s="13" t="n">
        <v>62649</v>
      </c>
      <c r="T15" s="13" t="n">
        <v>73877</v>
      </c>
      <c r="U15" s="13" t="n">
        <v>47209</v>
      </c>
      <c r="V15" s="13" t="n">
        <v>73877</v>
      </c>
      <c r="W15" s="13" t="n">
        <v>20861</v>
      </c>
      <c r="X15" s="13" t="n">
        <v>73877</v>
      </c>
      <c r="Y15" s="13" t="n">
        <v>73442</v>
      </c>
      <c r="Z15" s="13" t="n">
        <v>147754</v>
      </c>
      <c r="AA15" s="13" t="n">
        <v>27055</v>
      </c>
      <c r="AB15" s="13" t="n">
        <v>73877</v>
      </c>
      <c r="AC15" s="13" t="n">
        <v>60708</v>
      </c>
      <c r="AD15" s="13" t="n">
        <v>73877</v>
      </c>
      <c r="AE15" s="13" t="n">
        <v>13840</v>
      </c>
      <c r="AF15" s="13" t="n">
        <v>73877</v>
      </c>
      <c r="AG15" s="13" t="n">
        <v>81</v>
      </c>
      <c r="AH15" s="13" t="n">
        <v>13127</v>
      </c>
      <c r="AI15" s="51" t="n">
        <v>9</v>
      </c>
      <c r="AJ15" s="51" t="n">
        <v>572</v>
      </c>
      <c r="AK15" s="51" t="n">
        <v>7085</v>
      </c>
      <c r="AL15" s="51" t="n">
        <v>1656</v>
      </c>
      <c r="AM15" s="51" t="n">
        <v>6564</v>
      </c>
      <c r="AN15" s="51" t="n">
        <v>2086</v>
      </c>
      <c r="AO15" s="51" t="n">
        <v>6553</v>
      </c>
      <c r="AP15" s="51" t="n">
        <v>6146</v>
      </c>
      <c r="AQ15" s="51" t="n">
        <v>6564</v>
      </c>
      <c r="AR15" s="51" t="n">
        <v>6485</v>
      </c>
      <c r="AS15" s="51" t="n">
        <v>6575</v>
      </c>
      <c r="AT15" s="51" t="n">
        <v>6406</v>
      </c>
      <c r="AU15" s="51" t="n">
        <v>6557</v>
      </c>
      <c r="AV15" s="51" t="n">
        <v>26.28</v>
      </c>
      <c r="AW15" s="13" t="n">
        <v>577.9665317</v>
      </c>
      <c r="AX15" s="52" t="n">
        <v>27.4168</v>
      </c>
      <c r="AY15" s="51" t="n">
        <v>1</v>
      </c>
      <c r="AZ15" s="52" t="n">
        <v>1.33333333333333</v>
      </c>
      <c r="BA15" s="53" t="n">
        <v>2741.68</v>
      </c>
      <c r="BB15" s="54" t="n">
        <v>0.0233087680695254</v>
      </c>
      <c r="BC15" s="54" t="n">
        <v>0.00247491699074498</v>
      </c>
      <c r="BD15" s="61" t="n">
        <v>22743.1275839294</v>
      </c>
      <c r="BE15" s="56" t="n">
        <v>12579</v>
      </c>
      <c r="BF15" s="56" t="n">
        <v>59893</v>
      </c>
      <c r="BG15" s="51" t="n">
        <v>16889</v>
      </c>
      <c r="BH15" s="51" t="n">
        <v>17335</v>
      </c>
      <c r="BI15" s="51" t="n">
        <v>2</v>
      </c>
      <c r="BJ15" s="51" t="n">
        <v>15507</v>
      </c>
      <c r="BK15" s="51" t="n">
        <v>16981</v>
      </c>
      <c r="BL15" s="51" t="n">
        <v>63223</v>
      </c>
      <c r="BM15" s="51" t="n">
        <v>64360</v>
      </c>
      <c r="BN15" s="51" t="n">
        <v>12491</v>
      </c>
      <c r="BO15" s="51" t="n">
        <v>66554</v>
      </c>
      <c r="BP15" s="51" t="n">
        <v>29062</v>
      </c>
      <c r="BQ15" s="51" t="n">
        <v>32508</v>
      </c>
      <c r="BR15" s="13" t="n">
        <v>598.045279417433</v>
      </c>
      <c r="BS15" s="13" t="n">
        <v>2306.02101596015</v>
      </c>
      <c r="BT15" s="51" t="n">
        <v>0</v>
      </c>
      <c r="BU15" s="51" t="n">
        <v>1587</v>
      </c>
      <c r="BV15" s="51"/>
      <c r="BW15" s="51"/>
      <c r="BX15" s="51"/>
      <c r="BY15" s="51"/>
      <c r="BZ15" s="51"/>
      <c r="CA15" s="51"/>
      <c r="CB15" s="51" t="n">
        <v>0</v>
      </c>
      <c r="CC15" s="51" t="n">
        <v>0</v>
      </c>
      <c r="CD15" s="51" t="n">
        <v>0</v>
      </c>
      <c r="CE15" s="51" t="n">
        <v>12530</v>
      </c>
      <c r="CF15" s="51" t="n">
        <v>26976</v>
      </c>
      <c r="CG15" s="51" t="n">
        <v>13000</v>
      </c>
      <c r="CH15" s="51" t="n">
        <v>576000</v>
      </c>
      <c r="CI15" s="51" t="n">
        <v>30000</v>
      </c>
      <c r="CJ15" s="51" t="n">
        <v>3129000</v>
      </c>
      <c r="CK15" s="51" t="n">
        <v>130115000</v>
      </c>
      <c r="CL15" s="51" t="n">
        <v>0</v>
      </c>
      <c r="CM15" s="52" t="n">
        <v>1.94792408330367</v>
      </c>
      <c r="CN15" s="52" t="n">
        <v>25</v>
      </c>
      <c r="CO15" s="58" t="n">
        <v>0</v>
      </c>
      <c r="CP15" s="13" t="n">
        <v>17641984.87</v>
      </c>
      <c r="CQ15" s="13" t="n">
        <v>270244224.57</v>
      </c>
      <c r="CR15" s="13" t="n">
        <v>0</v>
      </c>
      <c r="CS15" s="13" t="n">
        <v>191275660.87</v>
      </c>
      <c r="CT15" s="13" t="n">
        <v>53322774.74</v>
      </c>
      <c r="CU15" s="58" t="n">
        <v>1</v>
      </c>
      <c r="CV15" s="53" t="n">
        <v>1</v>
      </c>
      <c r="CW15" s="53" t="n">
        <v>0</v>
      </c>
      <c r="CX15" s="53" t="n">
        <v>1</v>
      </c>
      <c r="CY15" s="53" t="n">
        <v>1</v>
      </c>
      <c r="CZ15" s="53" t="n">
        <v>4</v>
      </c>
      <c r="DA15" s="53" t="n">
        <v>0.5</v>
      </c>
      <c r="DB15" s="53" t="n">
        <v>1</v>
      </c>
      <c r="DC15" s="53" t="n">
        <v>1</v>
      </c>
      <c r="DD15" s="53" t="n">
        <v>0</v>
      </c>
      <c r="DE15" s="53" t="n">
        <v>1</v>
      </c>
      <c r="DF15" s="53" t="n">
        <v>1</v>
      </c>
      <c r="DG15" s="53" t="n">
        <v>0</v>
      </c>
      <c r="DH15" s="53" t="n">
        <v>1</v>
      </c>
      <c r="DI15" s="53" t="n">
        <v>1</v>
      </c>
      <c r="DJ15" s="53" t="n">
        <v>1</v>
      </c>
      <c r="DK15" s="53" t="n">
        <v>1</v>
      </c>
      <c r="DL15" s="53" t="n">
        <v>1</v>
      </c>
      <c r="DM15" s="53" t="n">
        <v>0</v>
      </c>
      <c r="DN15" s="53" t="n">
        <v>1</v>
      </c>
      <c r="DO15" s="53" t="n">
        <v>2</v>
      </c>
      <c r="DP15" s="53" t="n">
        <v>1</v>
      </c>
      <c r="DQ15" s="53" t="n">
        <v>0</v>
      </c>
      <c r="DR15" s="51" t="n">
        <v>87012</v>
      </c>
      <c r="DS15" s="51" t="n">
        <v>14161</v>
      </c>
      <c r="DT15" s="51" t="n">
        <v>79043.3133592963</v>
      </c>
      <c r="DU15" s="51" t="n">
        <v>27610</v>
      </c>
      <c r="DV15" s="51" t="n">
        <v>28688</v>
      </c>
      <c r="DW15" s="51" t="n">
        <v>2709</v>
      </c>
      <c r="DX15" s="51" t="n">
        <v>32537</v>
      </c>
      <c r="DY15" s="51" t="n">
        <v>137577.82</v>
      </c>
      <c r="DZ15" s="51" t="n">
        <v>9951</v>
      </c>
      <c r="EA15" s="51" t="n">
        <v>37174</v>
      </c>
      <c r="EB15" s="51" t="n">
        <v>373</v>
      </c>
      <c r="EC15" s="59" t="n">
        <v>7950.4267</v>
      </c>
      <c r="ED15" s="51" t="n">
        <v>4702</v>
      </c>
      <c r="EE15" s="51" t="n">
        <v>37174</v>
      </c>
      <c r="EF15" s="51" t="n">
        <v>1630</v>
      </c>
      <c r="EG15" s="51" t="n">
        <v>38804</v>
      </c>
      <c r="EH15" s="60" t="n">
        <v>51.5577945014829</v>
      </c>
      <c r="EJ15" s="60" t="n">
        <v>53.9081638696931</v>
      </c>
      <c r="EK15" s="60" t="n">
        <v>14.863500289664</v>
      </c>
      <c r="EL15" s="60" t="n">
        <v>1.98629167400082</v>
      </c>
      <c r="EM15" s="60" t="n">
        <v>2.3900379521</v>
      </c>
      <c r="EN15" s="60" t="n">
        <v>89.5094971721</v>
      </c>
      <c r="ES15" s="51" t="n">
        <v>578480</v>
      </c>
      <c r="ET15" s="13" t="n">
        <v>82020.61</v>
      </c>
      <c r="EU15" s="13" t="n">
        <v>86342.42</v>
      </c>
      <c r="EV15" s="13" t="n">
        <v>88175.18</v>
      </c>
      <c r="EW15" s="13" t="n">
        <v>89849.64</v>
      </c>
      <c r="EX15" s="13" t="n">
        <v>91402.86</v>
      </c>
      <c r="EY15" s="58" t="n">
        <f aca="false">EX15/SUMIF($E$8:$E$210,E15,$EX$8:$EX$210)</f>
        <v>0.098883642930784</v>
      </c>
      <c r="EZ15" s="13" t="s">
        <v>289</v>
      </c>
      <c r="FA15" s="13" t="s">
        <v>290</v>
      </c>
      <c r="FB15" s="51" t="n">
        <v>567</v>
      </c>
      <c r="FC15" s="13" t="n">
        <v>29062</v>
      </c>
    </row>
    <row r="16" customFormat="false" ht="15" hidden="false" customHeight="false" outlineLevel="0" collapsed="false">
      <c r="A16" s="49" t="s">
        <v>293</v>
      </c>
      <c r="B16" s="50" t="n">
        <v>5030</v>
      </c>
      <c r="C16" s="9" t="s">
        <v>288</v>
      </c>
      <c r="D16" s="9" t="s">
        <v>287</v>
      </c>
      <c r="E16" s="50" t="n">
        <v>5</v>
      </c>
      <c r="F16" s="9" t="s">
        <v>288</v>
      </c>
      <c r="H16" s="51" t="n">
        <v>320907</v>
      </c>
      <c r="I16" s="51" t="n">
        <v>208434</v>
      </c>
      <c r="J16" s="51" t="n">
        <v>150668</v>
      </c>
      <c r="K16" s="51" t="n">
        <v>329796</v>
      </c>
      <c r="L16" s="51" t="n">
        <v>65355</v>
      </c>
      <c r="M16" s="51" t="n">
        <v>120108</v>
      </c>
      <c r="N16" s="51" t="n">
        <v>273</v>
      </c>
      <c r="O16" s="51" t="n">
        <v>142</v>
      </c>
      <c r="P16" s="51" t="n">
        <v>78</v>
      </c>
      <c r="Q16" s="52" t="n">
        <v>3.0378462115581</v>
      </c>
      <c r="R16" s="52" t="n">
        <v>3.23024112408525</v>
      </c>
      <c r="S16" s="13" t="n">
        <v>196134</v>
      </c>
      <c r="T16" s="13" t="n">
        <v>308917</v>
      </c>
      <c r="U16" s="13" t="n">
        <v>142851</v>
      </c>
      <c r="V16" s="13" t="n">
        <v>307755</v>
      </c>
      <c r="W16" s="13" t="n">
        <v>35274</v>
      </c>
      <c r="X16" s="13" t="n">
        <v>305553</v>
      </c>
      <c r="Y16" s="13" t="n">
        <v>264915</v>
      </c>
      <c r="Z16" s="13" t="n">
        <v>617112</v>
      </c>
      <c r="AA16" s="13" t="n">
        <v>165294</v>
      </c>
      <c r="AB16" s="13" t="n">
        <v>309357</v>
      </c>
      <c r="AC16" s="13" t="n">
        <v>144642</v>
      </c>
      <c r="AD16" s="13" t="n">
        <v>307345</v>
      </c>
      <c r="AE16" s="13" t="n">
        <v>84432</v>
      </c>
      <c r="AF16" s="13" t="n">
        <v>309357</v>
      </c>
      <c r="AG16" s="13" t="n">
        <v>1935</v>
      </c>
      <c r="AH16" s="13" t="n">
        <v>99009</v>
      </c>
      <c r="AI16" s="51" t="n">
        <v>9</v>
      </c>
      <c r="AJ16" s="51" t="n">
        <v>6125</v>
      </c>
      <c r="AK16" s="51" t="n">
        <v>52642</v>
      </c>
      <c r="AL16" s="51" t="n">
        <v>11980</v>
      </c>
      <c r="AM16" s="51" t="n">
        <v>49556</v>
      </c>
      <c r="AN16" s="51" t="n">
        <v>8175</v>
      </c>
      <c r="AO16" s="51" t="n">
        <v>49574</v>
      </c>
      <c r="AP16" s="51" t="n">
        <v>46230</v>
      </c>
      <c r="AQ16" s="51" t="n">
        <v>49435</v>
      </c>
      <c r="AR16" s="51" t="n">
        <v>47043</v>
      </c>
      <c r="AS16" s="51" t="n">
        <v>49649</v>
      </c>
      <c r="AT16" s="51" t="n">
        <v>45469</v>
      </c>
      <c r="AU16" s="51" t="n">
        <v>49309</v>
      </c>
      <c r="AV16" s="51" t="n">
        <v>26.28</v>
      </c>
      <c r="AW16" s="13" t="n">
        <v>3020.895542</v>
      </c>
      <c r="AX16" s="52" t="n">
        <v>174.1555</v>
      </c>
      <c r="AY16" s="51" t="n">
        <v>1</v>
      </c>
      <c r="AZ16" s="52" t="n">
        <v>1.33333333333333</v>
      </c>
      <c r="BA16" s="53" t="n">
        <v>17415.55</v>
      </c>
      <c r="BB16" s="54" t="n">
        <v>0.0233087680695254</v>
      </c>
      <c r="BC16" s="54" t="n">
        <v>0.00247491699074498</v>
      </c>
      <c r="BD16" s="61" t="n">
        <v>22743.1275839294</v>
      </c>
      <c r="BE16" s="56" t="n">
        <v>133955</v>
      </c>
      <c r="BF16" s="56" t="n">
        <v>514111</v>
      </c>
      <c r="BG16" s="51" t="n">
        <v>125776</v>
      </c>
      <c r="BH16" s="51" t="n">
        <v>189712</v>
      </c>
      <c r="BI16" s="51" t="n">
        <v>2</v>
      </c>
      <c r="BJ16" s="51" t="n">
        <v>137527</v>
      </c>
      <c r="BK16" s="51" t="n">
        <v>183941</v>
      </c>
      <c r="BL16" s="51" t="n">
        <v>546704</v>
      </c>
      <c r="BM16" s="51" t="n">
        <v>553751</v>
      </c>
      <c r="BN16" s="51" t="n">
        <v>129911</v>
      </c>
      <c r="BO16" s="51" t="n">
        <v>709671</v>
      </c>
      <c r="BP16" s="51" t="n">
        <v>249964</v>
      </c>
      <c r="BQ16" s="51" t="n">
        <v>269681</v>
      </c>
      <c r="BR16" s="13" t="n">
        <v>598.045279417433</v>
      </c>
      <c r="BS16" s="13" t="n">
        <v>2306.02101596015</v>
      </c>
      <c r="BT16" s="51" t="n">
        <v>1</v>
      </c>
      <c r="BU16" s="51" t="n">
        <v>5162</v>
      </c>
      <c r="BV16" s="51"/>
      <c r="BW16" s="51"/>
      <c r="BX16" s="51"/>
      <c r="BY16" s="51"/>
      <c r="BZ16" s="51"/>
      <c r="CA16" s="51"/>
      <c r="CB16" s="51" t="n">
        <v>0</v>
      </c>
      <c r="CC16" s="51" t="n">
        <v>0</v>
      </c>
      <c r="CD16" s="51" t="n">
        <v>0</v>
      </c>
      <c r="CE16" s="51" t="n">
        <v>105680</v>
      </c>
      <c r="CF16" s="51" t="n">
        <v>239215</v>
      </c>
      <c r="CG16" s="51" t="n">
        <v>113000</v>
      </c>
      <c r="CH16" s="51" t="n">
        <v>5087000</v>
      </c>
      <c r="CI16" s="51" t="n">
        <v>269000</v>
      </c>
      <c r="CJ16" s="51" t="n">
        <v>29868000</v>
      </c>
      <c r="CK16" s="51" t="n">
        <v>1188832000</v>
      </c>
      <c r="CL16" s="51" t="n">
        <v>272</v>
      </c>
      <c r="CM16" s="52" t="n">
        <v>1.70825828846235</v>
      </c>
      <c r="CN16" s="52" t="n">
        <v>25</v>
      </c>
      <c r="CO16" s="58" t="n">
        <v>0.873965359482399</v>
      </c>
      <c r="CP16" s="13" t="n">
        <v>17641984.87</v>
      </c>
      <c r="CQ16" s="13" t="n">
        <v>270244224.57</v>
      </c>
      <c r="CR16" s="13" t="n">
        <v>0</v>
      </c>
      <c r="CS16" s="13" t="n">
        <v>191275660.87</v>
      </c>
      <c r="CT16" s="13" t="n">
        <v>53322774.74</v>
      </c>
      <c r="CU16" s="58" t="n">
        <v>1</v>
      </c>
      <c r="CV16" s="53" t="n">
        <v>1</v>
      </c>
      <c r="CW16" s="53" t="n">
        <v>0</v>
      </c>
      <c r="CX16" s="53" t="n">
        <v>1</v>
      </c>
      <c r="CY16" s="53" t="n">
        <v>1</v>
      </c>
      <c r="CZ16" s="53" t="n">
        <v>4</v>
      </c>
      <c r="DA16" s="53" t="n">
        <v>0.5</v>
      </c>
      <c r="DB16" s="53" t="n">
        <v>1</v>
      </c>
      <c r="DC16" s="53" t="n">
        <v>1</v>
      </c>
      <c r="DD16" s="53" t="n">
        <v>0</v>
      </c>
      <c r="DE16" s="53" t="n">
        <v>1</v>
      </c>
      <c r="DF16" s="53" t="n">
        <v>1</v>
      </c>
      <c r="DG16" s="53" t="n">
        <v>0</v>
      </c>
      <c r="DH16" s="53" t="n">
        <v>1</v>
      </c>
      <c r="DI16" s="53" t="n">
        <v>1</v>
      </c>
      <c r="DJ16" s="53" t="n">
        <v>1</v>
      </c>
      <c r="DK16" s="53" t="n">
        <v>1</v>
      </c>
      <c r="DL16" s="53" t="n">
        <v>1</v>
      </c>
      <c r="DM16" s="53" t="n">
        <v>0</v>
      </c>
      <c r="DN16" s="53" t="n">
        <v>1</v>
      </c>
      <c r="DO16" s="53" t="n">
        <v>2</v>
      </c>
      <c r="DP16" s="53" t="n">
        <v>1</v>
      </c>
      <c r="DQ16" s="53" t="n">
        <v>0</v>
      </c>
      <c r="DR16" s="51" t="n">
        <v>846937</v>
      </c>
      <c r="DS16" s="51" t="n">
        <v>199514</v>
      </c>
      <c r="DT16" s="51" t="n">
        <v>221723.891743116</v>
      </c>
      <c r="DU16" s="51" t="n">
        <v>183764</v>
      </c>
      <c r="DV16" s="51" t="n">
        <v>217553</v>
      </c>
      <c r="DW16" s="51" t="n">
        <v>27003</v>
      </c>
      <c r="DX16" s="51" t="n">
        <v>351023</v>
      </c>
      <c r="DY16" s="51" t="n">
        <v>137577.82</v>
      </c>
      <c r="DZ16" s="51" t="n">
        <v>90709</v>
      </c>
      <c r="EA16" s="51" t="n">
        <v>347174</v>
      </c>
      <c r="EB16" s="51" t="n">
        <v>2449</v>
      </c>
      <c r="EC16" s="59" t="n">
        <v>7950.4267</v>
      </c>
      <c r="ED16" s="51" t="n">
        <v>59872</v>
      </c>
      <c r="EE16" s="51" t="n">
        <v>347174</v>
      </c>
      <c r="EF16" s="51" t="n">
        <v>16260</v>
      </c>
      <c r="EG16" s="51" t="n">
        <v>363434</v>
      </c>
      <c r="EH16" s="60" t="n">
        <v>51.5577945014829</v>
      </c>
      <c r="EJ16" s="60" t="n">
        <v>53.9081638696931</v>
      </c>
      <c r="EK16" s="60" t="n">
        <v>14.863500289664</v>
      </c>
      <c r="EL16" s="60" t="n">
        <v>1.98629167400082</v>
      </c>
      <c r="EM16" s="60" t="n">
        <v>2.3900379521</v>
      </c>
      <c r="EN16" s="60" t="n">
        <v>89.5094971721</v>
      </c>
      <c r="ES16" s="51" t="n">
        <v>578480</v>
      </c>
      <c r="ET16" s="13" t="n">
        <v>756500.7</v>
      </c>
      <c r="EU16" s="13" t="n">
        <v>777797.4</v>
      </c>
      <c r="EV16" s="13" t="n">
        <v>788039.4</v>
      </c>
      <c r="EW16" s="13" t="n">
        <v>798042.4</v>
      </c>
      <c r="EX16" s="13" t="n">
        <v>807847.8</v>
      </c>
      <c r="EY16" s="58" t="n">
        <f aca="false">EX16/SUMIF($E$8:$E$210,E16,$EX$8:$EX$210)</f>
        <v>0.873965359482399</v>
      </c>
      <c r="EZ16" s="13" t="s">
        <v>289</v>
      </c>
      <c r="FA16" s="13" t="s">
        <v>290</v>
      </c>
      <c r="FB16" s="51" t="n">
        <v>1347</v>
      </c>
      <c r="FC16" s="13" t="n">
        <v>249964</v>
      </c>
    </row>
    <row r="17" customFormat="false" ht="15" hidden="false" customHeight="false" outlineLevel="0" collapsed="false">
      <c r="A17" s="49" t="s">
        <v>294</v>
      </c>
      <c r="B17" s="50" t="n">
        <v>8002</v>
      </c>
      <c r="C17" s="9" t="s">
        <v>295</v>
      </c>
      <c r="D17" s="9" t="s">
        <v>296</v>
      </c>
      <c r="E17" s="50" t="n">
        <v>12</v>
      </c>
      <c r="F17" s="9" t="s">
        <v>296</v>
      </c>
      <c r="H17" s="51" t="n">
        <v>443904</v>
      </c>
      <c r="I17" s="51" t="n">
        <v>251299</v>
      </c>
      <c r="J17" s="51" t="n">
        <v>240107</v>
      </c>
      <c r="K17" s="51" t="n">
        <v>466623</v>
      </c>
      <c r="L17" s="51" t="n">
        <v>76774</v>
      </c>
      <c r="M17" s="51" t="n">
        <v>137040</v>
      </c>
      <c r="N17" s="51" t="n">
        <v>5</v>
      </c>
      <c r="O17" s="51" t="n">
        <v>0</v>
      </c>
      <c r="P17" s="51" t="n">
        <v>5</v>
      </c>
      <c r="Q17" s="52" t="n">
        <v>0</v>
      </c>
      <c r="R17" s="52" t="n">
        <v>0</v>
      </c>
      <c r="S17" s="13" t="n">
        <v>0</v>
      </c>
      <c r="T17" s="13" t="n">
        <v>0</v>
      </c>
      <c r="U17" s="13" t="n">
        <v>0</v>
      </c>
      <c r="V17" s="13" t="n">
        <v>0</v>
      </c>
      <c r="W17" s="13" t="n">
        <v>0</v>
      </c>
      <c r="X17" s="13" t="n">
        <v>0</v>
      </c>
      <c r="Y17" s="13" t="n">
        <v>0</v>
      </c>
      <c r="Z17" s="13" t="n">
        <v>0</v>
      </c>
      <c r="AA17" s="13" t="n">
        <v>0</v>
      </c>
      <c r="AB17" s="13" t="n">
        <v>0</v>
      </c>
      <c r="AC17" s="13" t="n">
        <v>0</v>
      </c>
      <c r="AD17" s="13" t="n">
        <v>0</v>
      </c>
      <c r="AE17" s="13" t="n">
        <v>0</v>
      </c>
      <c r="AF17" s="13" t="n">
        <v>0</v>
      </c>
      <c r="AG17" s="13" t="n">
        <v>54</v>
      </c>
      <c r="AH17" s="13" t="n">
        <v>7558</v>
      </c>
      <c r="AI17" s="51" t="n">
        <v>0</v>
      </c>
      <c r="AJ17" s="51" t="n">
        <v>2074</v>
      </c>
      <c r="AK17" s="51" t="n">
        <v>3858</v>
      </c>
      <c r="AL17" s="51" t="n">
        <v>2331</v>
      </c>
      <c r="AM17" s="51" t="n">
        <v>3778</v>
      </c>
      <c r="AN17" s="51" t="n">
        <v>1007</v>
      </c>
      <c r="AO17" s="51" t="n">
        <v>3780</v>
      </c>
      <c r="AP17" s="51" t="n">
        <v>3452</v>
      </c>
      <c r="AQ17" s="51" t="n">
        <v>3777</v>
      </c>
      <c r="AR17" s="51" t="n">
        <v>3766</v>
      </c>
      <c r="AS17" s="51" t="n">
        <v>3780</v>
      </c>
      <c r="AT17" s="51" t="n">
        <v>3729</v>
      </c>
      <c r="AU17" s="51" t="n">
        <v>3770</v>
      </c>
      <c r="AV17" s="51" t="n">
        <v>7.05</v>
      </c>
      <c r="AW17" s="13" t="n">
        <v>492.4912293</v>
      </c>
      <c r="AX17" s="52" t="n">
        <v>12.6039</v>
      </c>
      <c r="AY17" s="51" t="n">
        <v>3</v>
      </c>
      <c r="AZ17" s="52" t="n">
        <v>1.5</v>
      </c>
      <c r="BA17" s="53" t="n">
        <v>1260.39</v>
      </c>
      <c r="BB17" s="54" t="n">
        <v>0.0149820596162116</v>
      </c>
      <c r="BC17" s="54" t="n">
        <v>0.00879476795634293</v>
      </c>
      <c r="BD17" s="61" t="n">
        <v>23319.493292935</v>
      </c>
      <c r="BE17" s="56" t="n">
        <v>1989</v>
      </c>
      <c r="BF17" s="56" t="n">
        <v>14579</v>
      </c>
      <c r="BG17" s="51" t="n">
        <v>4881</v>
      </c>
      <c r="BH17" s="51" t="n">
        <v>6023</v>
      </c>
      <c r="BI17" s="51" t="n">
        <v>1</v>
      </c>
      <c r="BJ17" s="51" t="n">
        <v>4992</v>
      </c>
      <c r="BK17" s="51" t="n">
        <v>5830</v>
      </c>
      <c r="BL17" s="51" t="n">
        <v>15809</v>
      </c>
      <c r="BM17" s="51" t="n">
        <v>16014</v>
      </c>
      <c r="BN17" s="51" t="n">
        <v>282</v>
      </c>
      <c r="BO17" s="51" t="n">
        <v>18642</v>
      </c>
      <c r="BP17" s="51" t="n">
        <v>9357</v>
      </c>
      <c r="BQ17" s="51" t="n">
        <v>11127</v>
      </c>
      <c r="BR17" s="13" t="n">
        <v>640.157894448564</v>
      </c>
      <c r="BS17" s="13" t="n">
        <v>2410.88132637273</v>
      </c>
      <c r="BT17" s="51" t="n">
        <v>0</v>
      </c>
      <c r="BU17" s="51" t="n">
        <v>109</v>
      </c>
      <c r="BV17" s="51" t="n">
        <v>162</v>
      </c>
      <c r="BW17" s="51" t="n">
        <v>365</v>
      </c>
      <c r="BX17" s="51" t="n">
        <v>62</v>
      </c>
      <c r="BY17" s="51" t="n">
        <v>365</v>
      </c>
      <c r="BZ17" s="51" t="n">
        <v>56</v>
      </c>
      <c r="CA17" s="51" t="n">
        <v>365</v>
      </c>
      <c r="CB17" s="51" t="n">
        <v>0</v>
      </c>
      <c r="CC17" s="51" t="n">
        <v>0</v>
      </c>
      <c r="CD17" s="51" t="n">
        <v>0</v>
      </c>
      <c r="CE17" s="51" t="n">
        <v>2280</v>
      </c>
      <c r="CF17" s="51" t="n">
        <v>8164</v>
      </c>
      <c r="CG17" s="51" t="n">
        <v>3000</v>
      </c>
      <c r="CH17" s="51" t="n">
        <v>133000</v>
      </c>
      <c r="CI17" s="51" t="n">
        <v>8000</v>
      </c>
      <c r="CJ17" s="51" t="n">
        <v>933000</v>
      </c>
      <c r="CK17" s="51" t="n">
        <v>38162000</v>
      </c>
      <c r="CL17" s="51" t="n">
        <v>19</v>
      </c>
      <c r="CM17" s="52" t="n">
        <v>0</v>
      </c>
      <c r="CN17" s="52" t="n">
        <v>58.3333333333333</v>
      </c>
      <c r="CO17" s="58" t="n">
        <v>0</v>
      </c>
      <c r="CP17" s="13" t="n">
        <v>9261797</v>
      </c>
      <c r="CQ17" s="13" t="n">
        <v>115618937.52</v>
      </c>
      <c r="CR17" s="13" t="n">
        <v>0</v>
      </c>
      <c r="CS17" s="13" t="n">
        <v>72634071</v>
      </c>
      <c r="CT17" s="13" t="n">
        <v>33723069.52</v>
      </c>
      <c r="CU17" s="58" t="n">
        <v>0.275</v>
      </c>
      <c r="CV17" s="53" t="n">
        <v>0</v>
      </c>
      <c r="CW17" s="53" t="n">
        <v>0</v>
      </c>
      <c r="CX17" s="53" t="n">
        <v>1</v>
      </c>
      <c r="CY17" s="53" t="n">
        <v>1</v>
      </c>
      <c r="CZ17" s="53" t="n">
        <v>0</v>
      </c>
      <c r="DA17" s="53" t="n">
        <v>0</v>
      </c>
      <c r="DB17" s="53" t="n">
        <v>0</v>
      </c>
      <c r="DC17" s="53" t="n">
        <v>0</v>
      </c>
      <c r="DD17" s="53" t="n">
        <v>0</v>
      </c>
      <c r="DE17" s="53" t="n">
        <v>0</v>
      </c>
      <c r="DF17" s="53" t="n">
        <v>0</v>
      </c>
      <c r="DG17" s="53" t="n">
        <v>0</v>
      </c>
      <c r="DH17" s="53" t="n">
        <v>1</v>
      </c>
      <c r="DI17" s="53" t="n">
        <v>1</v>
      </c>
      <c r="DJ17" s="53" t="n">
        <v>1</v>
      </c>
      <c r="DK17" s="53" t="n">
        <v>0</v>
      </c>
      <c r="DL17" s="53" t="n">
        <v>0</v>
      </c>
      <c r="DM17" s="53" t="n">
        <v>0</v>
      </c>
      <c r="DN17" s="53" t="n">
        <v>1</v>
      </c>
      <c r="DO17" s="53" t="n">
        <v>0</v>
      </c>
      <c r="DP17" s="53" t="n">
        <v>0</v>
      </c>
      <c r="DQ17" s="53" t="n">
        <v>0</v>
      </c>
      <c r="DR17" s="51" t="n">
        <v>5461</v>
      </c>
      <c r="DS17" s="51" t="n">
        <v>751</v>
      </c>
      <c r="DT17" s="51" t="n">
        <v>224671.161836918</v>
      </c>
      <c r="DU17" s="51" t="n">
        <v>8175</v>
      </c>
      <c r="DV17" s="51" t="n">
        <v>9810</v>
      </c>
      <c r="DW17" s="51" t="n">
        <v>760</v>
      </c>
      <c r="DX17" s="51" t="n">
        <v>0</v>
      </c>
      <c r="DY17" s="51" t="n">
        <v>147235.02</v>
      </c>
      <c r="DZ17" s="51" t="n">
        <v>0</v>
      </c>
      <c r="EA17" s="51" t="n">
        <v>0</v>
      </c>
      <c r="EB17" s="51" t="n">
        <v>52</v>
      </c>
      <c r="EC17" s="59" t="n">
        <v>7645.958</v>
      </c>
      <c r="ED17" s="51" t="n">
        <v>0</v>
      </c>
      <c r="EE17" s="51" t="n">
        <v>0</v>
      </c>
      <c r="EF17" s="51" t="n">
        <v>0</v>
      </c>
      <c r="EG17" s="51" t="n">
        <v>0</v>
      </c>
      <c r="EH17" s="60" t="n">
        <v>48.0499415051252</v>
      </c>
      <c r="EJ17" s="60" t="n">
        <v>50.6232042745523</v>
      </c>
      <c r="EK17" s="60" t="n">
        <v>13.6177086060843</v>
      </c>
      <c r="EL17" s="60" t="n">
        <v>2.22613039478271</v>
      </c>
      <c r="EM17" s="60" t="n">
        <v>1.9974839941</v>
      </c>
      <c r="EN17" s="60" t="n">
        <v>86.8766492056</v>
      </c>
      <c r="ES17" s="51" t="n">
        <v>645105</v>
      </c>
      <c r="ET17" s="13" t="n">
        <v>23949.78</v>
      </c>
      <c r="EU17" s="13" t="n">
        <v>24646.41</v>
      </c>
      <c r="EV17" s="13" t="n">
        <v>24952.11</v>
      </c>
      <c r="EW17" s="13" t="n">
        <v>25235.86</v>
      </c>
      <c r="EX17" s="13" t="n">
        <v>25503.46</v>
      </c>
      <c r="EY17" s="58" t="n">
        <f aca="false">EX17/SUMIF($E$8:$E$210,E17,$EX$8:$EX$210)</f>
        <v>0.0262865066434822</v>
      </c>
      <c r="EZ17" s="13" t="s">
        <v>289</v>
      </c>
      <c r="FA17" s="13" t="s">
        <v>281</v>
      </c>
      <c r="FB17" s="51" t="n">
        <v>264</v>
      </c>
      <c r="FC17" s="13" t="n">
        <v>9357</v>
      </c>
    </row>
    <row r="18" customFormat="false" ht="15" hidden="false" customHeight="false" outlineLevel="0" collapsed="false">
      <c r="A18" s="49" t="s">
        <v>297</v>
      </c>
      <c r="B18" s="50" t="n">
        <v>8004</v>
      </c>
      <c r="C18" s="9" t="s">
        <v>298</v>
      </c>
      <c r="D18" s="9" t="s">
        <v>296</v>
      </c>
      <c r="E18" s="50" t="n">
        <v>12</v>
      </c>
      <c r="F18" s="9" t="s">
        <v>296</v>
      </c>
      <c r="H18" s="51" t="n">
        <v>443904</v>
      </c>
      <c r="I18" s="51" t="n">
        <v>251299</v>
      </c>
      <c r="J18" s="51" t="n">
        <v>240107</v>
      </c>
      <c r="K18" s="51" t="n">
        <v>466623</v>
      </c>
      <c r="L18" s="51" t="n">
        <v>76774</v>
      </c>
      <c r="M18" s="51" t="n">
        <v>137040</v>
      </c>
      <c r="N18" s="51" t="n">
        <v>0</v>
      </c>
      <c r="O18" s="51" t="n">
        <v>2</v>
      </c>
      <c r="P18" s="51" t="n">
        <v>1</v>
      </c>
      <c r="Q18" s="52" t="n">
        <v>0</v>
      </c>
      <c r="R18" s="52" t="n">
        <v>0</v>
      </c>
      <c r="S18" s="13" t="n">
        <v>0</v>
      </c>
      <c r="T18" s="13" t="n">
        <v>0</v>
      </c>
      <c r="U18" s="13" t="n">
        <v>0</v>
      </c>
      <c r="V18" s="13" t="n">
        <v>0</v>
      </c>
      <c r="W18" s="13" t="n">
        <v>0</v>
      </c>
      <c r="X18" s="13" t="n">
        <v>0</v>
      </c>
      <c r="Y18" s="13" t="n">
        <v>0</v>
      </c>
      <c r="Z18" s="13" t="n">
        <v>0</v>
      </c>
      <c r="AA18" s="13" t="n">
        <v>0</v>
      </c>
      <c r="AB18" s="13" t="n">
        <v>0</v>
      </c>
      <c r="AC18" s="13" t="n">
        <v>0</v>
      </c>
      <c r="AD18" s="13" t="n">
        <v>0</v>
      </c>
      <c r="AE18" s="13" t="n">
        <v>0</v>
      </c>
      <c r="AF18" s="13" t="n">
        <v>0</v>
      </c>
      <c r="AG18" s="13" t="n">
        <v>32</v>
      </c>
      <c r="AH18" s="13" t="n">
        <v>3036</v>
      </c>
      <c r="AI18" s="51" t="n">
        <v>1</v>
      </c>
      <c r="AJ18" s="51" t="n">
        <v>389</v>
      </c>
      <c r="AK18" s="51" t="n">
        <v>1657</v>
      </c>
      <c r="AL18" s="51" t="n">
        <v>601</v>
      </c>
      <c r="AM18" s="51" t="n">
        <v>1518</v>
      </c>
      <c r="AN18" s="51" t="n">
        <v>310</v>
      </c>
      <c r="AO18" s="51" t="n">
        <v>1517</v>
      </c>
      <c r="AP18" s="51" t="n">
        <v>764</v>
      </c>
      <c r="AQ18" s="51" t="n">
        <v>1518</v>
      </c>
      <c r="AR18" s="51" t="n">
        <v>1479</v>
      </c>
      <c r="AS18" s="51" t="n">
        <v>1505</v>
      </c>
      <c r="AT18" s="51" t="n">
        <v>1311</v>
      </c>
      <c r="AU18" s="51" t="n">
        <v>1498</v>
      </c>
      <c r="AV18" s="51" t="n">
        <v>7.05</v>
      </c>
      <c r="AW18" s="13" t="n">
        <v>130.2555621</v>
      </c>
      <c r="AX18" s="52" t="n">
        <v>3.2606</v>
      </c>
      <c r="AY18" s="51" t="n">
        <v>3</v>
      </c>
      <c r="AZ18" s="52" t="n">
        <v>1.5</v>
      </c>
      <c r="BA18" s="53" t="n">
        <v>326.06</v>
      </c>
      <c r="BB18" s="54" t="n">
        <v>0.0149820596162116</v>
      </c>
      <c r="BC18" s="54" t="n">
        <v>0.00879476795634293</v>
      </c>
      <c r="BD18" s="61" t="n">
        <v>23319.493292935</v>
      </c>
      <c r="BE18" s="56" t="n">
        <v>2949</v>
      </c>
      <c r="BF18" s="56" t="n">
        <v>9694</v>
      </c>
      <c r="BG18" s="51" t="n">
        <v>3542</v>
      </c>
      <c r="BH18" s="51" t="n">
        <v>1835</v>
      </c>
      <c r="BI18" s="51" t="n">
        <v>1</v>
      </c>
      <c r="BJ18" s="51" t="n">
        <v>2430</v>
      </c>
      <c r="BK18" s="51" t="n">
        <v>1774</v>
      </c>
      <c r="BL18" s="51" t="n">
        <v>10284</v>
      </c>
      <c r="BM18" s="51" t="n">
        <v>10400</v>
      </c>
      <c r="BN18" s="51" t="n">
        <v>0</v>
      </c>
      <c r="BO18" s="51" t="n">
        <v>7135</v>
      </c>
      <c r="BP18" s="51" t="n">
        <v>3524</v>
      </c>
      <c r="BQ18" s="51" t="n">
        <v>4154</v>
      </c>
      <c r="BR18" s="13" t="n">
        <v>640.157894448564</v>
      </c>
      <c r="BS18" s="13" t="n">
        <v>2410.88132637273</v>
      </c>
      <c r="BT18" s="51" t="n">
        <v>0</v>
      </c>
      <c r="BU18" s="51" t="n">
        <v>489</v>
      </c>
      <c r="BV18" s="51" t="n">
        <v>162</v>
      </c>
      <c r="BW18" s="51" t="n">
        <v>365</v>
      </c>
      <c r="BX18" s="51" t="n">
        <v>62</v>
      </c>
      <c r="BY18" s="51" t="n">
        <v>365</v>
      </c>
      <c r="BZ18" s="51" t="n">
        <v>56</v>
      </c>
      <c r="CA18" s="51" t="n">
        <v>365</v>
      </c>
      <c r="CB18" s="51" t="n">
        <v>0</v>
      </c>
      <c r="CC18" s="51" t="n">
        <v>0</v>
      </c>
      <c r="CD18" s="51" t="n">
        <v>0</v>
      </c>
      <c r="CE18" s="51" t="n">
        <v>9770</v>
      </c>
      <c r="CF18" s="51" t="n">
        <v>2774</v>
      </c>
      <c r="CG18" s="51" t="n">
        <v>10000</v>
      </c>
      <c r="CH18" s="51" t="n">
        <v>183000</v>
      </c>
      <c r="CI18" s="51" t="n">
        <v>5000</v>
      </c>
      <c r="CJ18" s="51" t="n">
        <v>210000</v>
      </c>
      <c r="CK18" s="51" t="n">
        <v>16024000</v>
      </c>
      <c r="CL18" s="51" t="n">
        <v>9</v>
      </c>
      <c r="CM18" s="52" t="n">
        <v>0</v>
      </c>
      <c r="CN18" s="52" t="n">
        <v>58.3333333333333</v>
      </c>
      <c r="CO18" s="58" t="n">
        <v>0</v>
      </c>
      <c r="CP18" s="13" t="n">
        <v>9261797</v>
      </c>
      <c r="CQ18" s="13" t="n">
        <v>115618937.52</v>
      </c>
      <c r="CR18" s="13" t="n">
        <v>0</v>
      </c>
      <c r="CS18" s="13" t="n">
        <v>72634071</v>
      </c>
      <c r="CT18" s="13" t="n">
        <v>33723069.52</v>
      </c>
      <c r="CU18" s="58" t="n">
        <v>0.2375</v>
      </c>
      <c r="CV18" s="53" t="n">
        <v>0</v>
      </c>
      <c r="CW18" s="53" t="n">
        <v>0</v>
      </c>
      <c r="CX18" s="53" t="n">
        <v>1</v>
      </c>
      <c r="CY18" s="53" t="n">
        <v>1</v>
      </c>
      <c r="CZ18" s="53" t="n">
        <v>0</v>
      </c>
      <c r="DA18" s="53" t="n">
        <v>0</v>
      </c>
      <c r="DB18" s="53" t="n">
        <v>0</v>
      </c>
      <c r="DC18" s="53" t="n">
        <v>0</v>
      </c>
      <c r="DD18" s="53" t="n">
        <v>0</v>
      </c>
      <c r="DE18" s="53" t="n">
        <v>0</v>
      </c>
      <c r="DF18" s="53" t="n">
        <v>0</v>
      </c>
      <c r="DG18" s="53" t="n">
        <v>0</v>
      </c>
      <c r="DH18" s="53" t="n">
        <v>1</v>
      </c>
      <c r="DI18" s="53" t="n">
        <v>1</v>
      </c>
      <c r="DJ18" s="53" t="n">
        <v>1</v>
      </c>
      <c r="DK18" s="53" t="n">
        <v>0</v>
      </c>
      <c r="DL18" s="53" t="n">
        <v>0</v>
      </c>
      <c r="DM18" s="53" t="n">
        <v>0</v>
      </c>
      <c r="DN18" s="53" t="n">
        <v>1</v>
      </c>
      <c r="DO18" s="53" t="n">
        <v>0</v>
      </c>
      <c r="DP18" s="53" t="n">
        <v>0</v>
      </c>
      <c r="DQ18" s="53" t="n">
        <v>0</v>
      </c>
      <c r="DR18" s="51" t="n">
        <v>1411</v>
      </c>
      <c r="DS18" s="51" t="n">
        <v>264</v>
      </c>
      <c r="DT18" s="51" t="n">
        <v>217917.662087467</v>
      </c>
      <c r="DU18" s="51" t="n">
        <v>0</v>
      </c>
      <c r="DV18" s="51" t="n">
        <v>0</v>
      </c>
      <c r="DW18" s="51" t="n">
        <v>210</v>
      </c>
      <c r="DX18" s="51" t="n">
        <v>0</v>
      </c>
      <c r="DY18" s="51" t="n">
        <v>147235.02</v>
      </c>
      <c r="DZ18" s="51" t="n">
        <v>0</v>
      </c>
      <c r="EA18" s="51" t="n">
        <v>0</v>
      </c>
      <c r="EB18" s="51" t="n">
        <v>19</v>
      </c>
      <c r="EC18" s="59" t="n">
        <v>7645.958</v>
      </c>
      <c r="ED18" s="51" t="n">
        <v>0</v>
      </c>
      <c r="EE18" s="51" t="n">
        <v>0</v>
      </c>
      <c r="EF18" s="51" t="n">
        <v>0</v>
      </c>
      <c r="EG18" s="51" t="n">
        <v>0</v>
      </c>
      <c r="EH18" s="60" t="n">
        <v>48.0499415051252</v>
      </c>
      <c r="EJ18" s="60" t="n">
        <v>50.6232042745523</v>
      </c>
      <c r="EK18" s="60" t="n">
        <v>13.6177086060843</v>
      </c>
      <c r="EL18" s="60" t="n">
        <v>2.22613039478271</v>
      </c>
      <c r="EM18" s="60" t="n">
        <v>1.9974839941</v>
      </c>
      <c r="EN18" s="60" t="n">
        <v>86.8766492056</v>
      </c>
      <c r="ES18" s="51" t="n">
        <v>645105</v>
      </c>
      <c r="ET18" s="13" t="n">
        <v>12617.74</v>
      </c>
      <c r="EU18" s="13" t="n">
        <v>13722.78</v>
      </c>
      <c r="EV18" s="13" t="n">
        <v>14148.77</v>
      </c>
      <c r="EW18" s="13" t="n">
        <v>14511</v>
      </c>
      <c r="EX18" s="13" t="n">
        <v>14823.62</v>
      </c>
      <c r="EY18" s="58" t="n">
        <f aca="false">EX18/SUMIF($E$8:$E$210,E18,$EX$8:$EX$210)</f>
        <v>0.015278757690543</v>
      </c>
      <c r="EZ18" s="13" t="s">
        <v>289</v>
      </c>
      <c r="FA18" s="13" t="s">
        <v>281</v>
      </c>
      <c r="FB18" s="51" t="n">
        <v>63</v>
      </c>
      <c r="FC18" s="13" t="n">
        <v>3524</v>
      </c>
    </row>
    <row r="19" customFormat="false" ht="15" hidden="false" customHeight="false" outlineLevel="0" collapsed="false">
      <c r="A19" s="49" t="s">
        <v>299</v>
      </c>
      <c r="B19" s="50" t="n">
        <v>8019</v>
      </c>
      <c r="C19" s="9" t="s">
        <v>296</v>
      </c>
      <c r="D19" s="9" t="s">
        <v>296</v>
      </c>
      <c r="E19" s="50" t="n">
        <v>12</v>
      </c>
      <c r="F19" s="9" t="s">
        <v>296</v>
      </c>
      <c r="H19" s="51" t="n">
        <v>443904</v>
      </c>
      <c r="I19" s="51" t="n">
        <v>251299</v>
      </c>
      <c r="J19" s="51" t="n">
        <v>240107</v>
      </c>
      <c r="K19" s="51" t="n">
        <v>466623</v>
      </c>
      <c r="L19" s="51" t="n">
        <v>76774</v>
      </c>
      <c r="M19" s="51" t="n">
        <v>137040</v>
      </c>
      <c r="N19" s="51" t="n">
        <v>274</v>
      </c>
      <c r="O19" s="51" t="n">
        <v>495</v>
      </c>
      <c r="P19" s="51" t="n">
        <v>626</v>
      </c>
      <c r="Q19" s="52" t="n">
        <v>3.1277126025079</v>
      </c>
      <c r="R19" s="52" t="n">
        <v>3.12802788694499</v>
      </c>
      <c r="S19" s="13" t="n">
        <v>463713</v>
      </c>
      <c r="T19" s="13" t="n">
        <v>783908</v>
      </c>
      <c r="U19" s="13" t="n">
        <v>584170</v>
      </c>
      <c r="V19" s="13" t="n">
        <v>780393</v>
      </c>
      <c r="W19" s="13" t="n">
        <v>249618</v>
      </c>
      <c r="X19" s="13" t="n">
        <v>740924</v>
      </c>
      <c r="Y19" s="13" t="n">
        <v>1215641</v>
      </c>
      <c r="Z19" s="13" t="n">
        <v>1576828</v>
      </c>
      <c r="AA19" s="13" t="n">
        <v>363452</v>
      </c>
      <c r="AB19" s="13" t="n">
        <v>790575</v>
      </c>
      <c r="AC19" s="13" t="n">
        <v>461029</v>
      </c>
      <c r="AD19" s="13" t="n">
        <v>788090</v>
      </c>
      <c r="AE19" s="13" t="n">
        <v>451857</v>
      </c>
      <c r="AF19" s="13" t="n">
        <v>787835</v>
      </c>
      <c r="AG19" s="13" t="n">
        <v>3272</v>
      </c>
      <c r="AH19" s="13" t="n">
        <v>163902</v>
      </c>
      <c r="AI19" s="51" t="n">
        <v>304</v>
      </c>
      <c r="AJ19" s="51" t="n">
        <v>28427</v>
      </c>
      <c r="AK19" s="51" t="n">
        <v>86660</v>
      </c>
      <c r="AL19" s="51" t="n">
        <v>32594</v>
      </c>
      <c r="AM19" s="51" t="n">
        <v>81988</v>
      </c>
      <c r="AN19" s="51" t="n">
        <v>18731</v>
      </c>
      <c r="AO19" s="51" t="n">
        <v>81987</v>
      </c>
      <c r="AP19" s="51" t="n">
        <v>69901</v>
      </c>
      <c r="AQ19" s="51" t="n">
        <v>81967</v>
      </c>
      <c r="AR19" s="51" t="n">
        <v>79059</v>
      </c>
      <c r="AS19" s="51" t="n">
        <v>82037</v>
      </c>
      <c r="AT19" s="51" t="n">
        <v>77784</v>
      </c>
      <c r="AU19" s="51" t="n">
        <v>81819</v>
      </c>
      <c r="AV19" s="51" t="n">
        <v>7.05</v>
      </c>
      <c r="AW19" s="13" t="n">
        <v>5074.643033</v>
      </c>
      <c r="AX19" s="52" t="n">
        <v>249.6951</v>
      </c>
      <c r="AY19" s="51" t="n">
        <v>3</v>
      </c>
      <c r="AZ19" s="52" t="n">
        <v>1.5</v>
      </c>
      <c r="BA19" s="53" t="n">
        <v>24969.51</v>
      </c>
      <c r="BB19" s="54" t="n">
        <v>0.0149820596162116</v>
      </c>
      <c r="BC19" s="54" t="n">
        <v>0.00879476795634293</v>
      </c>
      <c r="BD19" s="61" t="n">
        <v>23319.493292935</v>
      </c>
      <c r="BE19" s="56" t="n">
        <v>128076</v>
      </c>
      <c r="BF19" s="56" t="n">
        <v>576445</v>
      </c>
      <c r="BG19" s="51" t="n">
        <v>115974</v>
      </c>
      <c r="BH19" s="51" t="n">
        <v>298830</v>
      </c>
      <c r="BI19" s="51" t="n">
        <v>1</v>
      </c>
      <c r="BJ19" s="51" t="n">
        <v>356592</v>
      </c>
      <c r="BK19" s="51" t="n">
        <v>291399</v>
      </c>
      <c r="BL19" s="51" t="n">
        <v>624809</v>
      </c>
      <c r="BM19" s="51" t="n">
        <v>629701</v>
      </c>
      <c r="BN19" s="51" t="n">
        <v>149321</v>
      </c>
      <c r="BO19" s="51" t="n">
        <v>809232</v>
      </c>
      <c r="BP19" s="51" t="n">
        <v>497518</v>
      </c>
      <c r="BQ19" s="51" t="n">
        <v>540901</v>
      </c>
      <c r="BR19" s="13" t="n">
        <v>640.157894448564</v>
      </c>
      <c r="BS19" s="13" t="n">
        <v>2410.88132637273</v>
      </c>
      <c r="BT19" s="51" t="n">
        <v>0</v>
      </c>
      <c r="BU19" s="51" t="n">
        <v>6947</v>
      </c>
      <c r="BV19" s="51" t="n">
        <v>162</v>
      </c>
      <c r="BW19" s="51" t="n">
        <v>365</v>
      </c>
      <c r="BX19" s="51" t="n">
        <v>62</v>
      </c>
      <c r="BY19" s="51" t="n">
        <v>365</v>
      </c>
      <c r="BZ19" s="51" t="n">
        <v>56</v>
      </c>
      <c r="CA19" s="51" t="n">
        <v>365</v>
      </c>
      <c r="CB19" s="51" t="n">
        <v>0</v>
      </c>
      <c r="CC19" s="51" t="n">
        <v>0</v>
      </c>
      <c r="CD19" s="51" t="n">
        <v>0</v>
      </c>
      <c r="CE19" s="51" t="n">
        <v>122160</v>
      </c>
      <c r="CF19" s="51" t="n">
        <v>439384</v>
      </c>
      <c r="CG19" s="51" t="n">
        <v>134000</v>
      </c>
      <c r="CH19" s="51" t="n">
        <v>5332000</v>
      </c>
      <c r="CI19" s="51" t="n">
        <v>320000</v>
      </c>
      <c r="CJ19" s="51" t="n">
        <v>34338000</v>
      </c>
      <c r="CK19" s="51" t="n">
        <v>1482226000</v>
      </c>
      <c r="CL19" s="51" t="n">
        <v>508</v>
      </c>
      <c r="CM19" s="52" t="n">
        <v>1.72588996236498</v>
      </c>
      <c r="CN19" s="52" t="n">
        <v>58.3333333333333</v>
      </c>
      <c r="CO19" s="58" t="n">
        <v>0</v>
      </c>
      <c r="CP19" s="13" t="n">
        <v>9261797</v>
      </c>
      <c r="CQ19" s="13" t="n">
        <v>115618937.52</v>
      </c>
      <c r="CR19" s="13" t="n">
        <v>0</v>
      </c>
      <c r="CS19" s="13" t="n">
        <v>72634071</v>
      </c>
      <c r="CT19" s="13" t="n">
        <v>33723069.52</v>
      </c>
      <c r="CU19" s="58" t="n">
        <v>0.475</v>
      </c>
      <c r="CV19" s="53" t="n">
        <v>0</v>
      </c>
      <c r="CW19" s="53" t="n">
        <v>0</v>
      </c>
      <c r="CX19" s="53" t="n">
        <v>1</v>
      </c>
      <c r="CY19" s="53" t="n">
        <v>1</v>
      </c>
      <c r="CZ19" s="53" t="n">
        <v>0</v>
      </c>
      <c r="DA19" s="53" t="n">
        <v>0</v>
      </c>
      <c r="DB19" s="53" t="n">
        <v>0</v>
      </c>
      <c r="DC19" s="53" t="n">
        <v>0</v>
      </c>
      <c r="DD19" s="53" t="n">
        <v>0</v>
      </c>
      <c r="DE19" s="53" t="n">
        <v>0</v>
      </c>
      <c r="DF19" s="53" t="n">
        <v>0</v>
      </c>
      <c r="DG19" s="53" t="n">
        <v>0</v>
      </c>
      <c r="DH19" s="53" t="n">
        <v>1</v>
      </c>
      <c r="DI19" s="53" t="n">
        <v>1</v>
      </c>
      <c r="DJ19" s="53" t="n">
        <v>1</v>
      </c>
      <c r="DK19" s="53" t="n">
        <v>0</v>
      </c>
      <c r="DL19" s="53" t="n">
        <v>0</v>
      </c>
      <c r="DM19" s="53" t="n">
        <v>0</v>
      </c>
      <c r="DN19" s="53" t="n">
        <v>1</v>
      </c>
      <c r="DO19" s="53" t="n">
        <v>0</v>
      </c>
      <c r="DP19" s="53" t="n">
        <v>0</v>
      </c>
      <c r="DQ19" s="53" t="n">
        <v>0</v>
      </c>
      <c r="DR19" s="51" t="n">
        <v>1140136</v>
      </c>
      <c r="DS19" s="51" t="n">
        <v>288797</v>
      </c>
      <c r="DT19" s="51" t="n">
        <v>183630.398835637</v>
      </c>
      <c r="DU19" s="51" t="n">
        <v>250276</v>
      </c>
      <c r="DV19" s="51" t="n">
        <v>291019</v>
      </c>
      <c r="DW19" s="51" t="n">
        <v>33063</v>
      </c>
      <c r="DX19" s="51" t="n">
        <v>403629</v>
      </c>
      <c r="DY19" s="51" t="n">
        <v>147235.02</v>
      </c>
      <c r="DZ19" s="51" t="n">
        <v>78713</v>
      </c>
      <c r="EA19" s="51" t="n">
        <v>411014</v>
      </c>
      <c r="EB19" s="51" t="n">
        <v>3586</v>
      </c>
      <c r="EC19" s="59" t="n">
        <v>7645.958</v>
      </c>
      <c r="ED19" s="51" t="n">
        <v>96594</v>
      </c>
      <c r="EE19" s="51" t="n">
        <v>411014</v>
      </c>
      <c r="EF19" s="51" t="n">
        <v>15666</v>
      </c>
      <c r="EG19" s="51" t="n">
        <v>426680</v>
      </c>
      <c r="EH19" s="60" t="n">
        <v>48.0499415051252</v>
      </c>
      <c r="EJ19" s="60" t="n">
        <v>50.6232042745523</v>
      </c>
      <c r="EK19" s="60" t="n">
        <v>13.6177086060843</v>
      </c>
      <c r="EL19" s="60" t="n">
        <v>2.22613039478271</v>
      </c>
      <c r="EM19" s="60" t="n">
        <v>1.9974839941</v>
      </c>
      <c r="EN19" s="60" t="n">
        <v>86.8766492056</v>
      </c>
      <c r="ES19" s="51" t="n">
        <v>645105</v>
      </c>
      <c r="ET19" s="13" t="n">
        <v>876252.7</v>
      </c>
      <c r="EU19" s="13" t="n">
        <v>899867.8</v>
      </c>
      <c r="EV19" s="13" t="n">
        <v>910505.4</v>
      </c>
      <c r="EW19" s="13" t="n">
        <v>920464.5</v>
      </c>
      <c r="EX19" s="13" t="n">
        <v>929884</v>
      </c>
      <c r="EY19" s="58" t="n">
        <f aca="false">EX19/SUMIF($E$8:$E$210,E19,$EX$8:$EX$210)</f>
        <v>0.958434735665975</v>
      </c>
      <c r="EZ19" s="13" t="s">
        <v>289</v>
      </c>
      <c r="FA19" s="13" t="s">
        <v>281</v>
      </c>
      <c r="FB19" s="51" t="n">
        <v>13985</v>
      </c>
      <c r="FC19" s="13" t="n">
        <v>497518</v>
      </c>
    </row>
    <row r="20" customFormat="false" ht="15" hidden="false" customHeight="false" outlineLevel="0" collapsed="false">
      <c r="A20" s="49" t="s">
        <v>300</v>
      </c>
      <c r="B20" s="50" t="n">
        <v>9002</v>
      </c>
      <c r="C20" s="9" t="s">
        <v>301</v>
      </c>
      <c r="D20" s="9" t="s">
        <v>302</v>
      </c>
      <c r="E20" s="50" t="n">
        <v>13</v>
      </c>
      <c r="F20" s="9" t="s">
        <v>303</v>
      </c>
      <c r="H20" s="51" t="n">
        <v>12461673</v>
      </c>
      <c r="I20" s="51" t="n">
        <v>12729324</v>
      </c>
      <c r="J20" s="51" t="n">
        <v>5444352</v>
      </c>
      <c r="K20" s="51" t="n">
        <v>12965872</v>
      </c>
      <c r="L20" s="51" t="n">
        <v>3837480</v>
      </c>
      <c r="M20" s="51" t="n">
        <v>4953813</v>
      </c>
      <c r="N20" s="51" t="n">
        <v>926</v>
      </c>
      <c r="O20" s="51" t="n">
        <v>141</v>
      </c>
      <c r="P20" s="51" t="n">
        <v>30</v>
      </c>
      <c r="Q20" s="52" t="n">
        <v>4.40629508313034</v>
      </c>
      <c r="R20" s="52" t="n">
        <v>4.68474032116926</v>
      </c>
      <c r="S20" s="13" t="n">
        <v>129720</v>
      </c>
      <c r="T20" s="13" t="n">
        <v>416623</v>
      </c>
      <c r="U20" s="13" t="n">
        <v>49214</v>
      </c>
      <c r="V20" s="13" t="n">
        <v>163705</v>
      </c>
      <c r="W20" s="13" t="n">
        <v>88726</v>
      </c>
      <c r="X20" s="13" t="n">
        <v>414830</v>
      </c>
      <c r="Y20" s="13" t="n">
        <v>84220</v>
      </c>
      <c r="Z20" s="13" t="n">
        <v>327410</v>
      </c>
      <c r="AA20" s="13" t="n">
        <v>111848</v>
      </c>
      <c r="AB20" s="13" t="n">
        <v>416623</v>
      </c>
      <c r="AC20" s="13" t="n">
        <v>142212</v>
      </c>
      <c r="AD20" s="13" t="n">
        <v>416623</v>
      </c>
      <c r="AE20" s="13" t="n">
        <v>96254</v>
      </c>
      <c r="AF20" s="13" t="n">
        <v>412311</v>
      </c>
      <c r="AG20" s="13" t="n">
        <v>1755</v>
      </c>
      <c r="AH20" s="13" t="n">
        <v>20575</v>
      </c>
      <c r="AI20" s="51" t="n">
        <v>77</v>
      </c>
      <c r="AJ20" s="51" t="n">
        <v>50</v>
      </c>
      <c r="AK20" s="51" t="n">
        <v>10761</v>
      </c>
      <c r="AL20" s="51" t="n">
        <v>1829</v>
      </c>
      <c r="AM20" s="51" t="n">
        <v>10340</v>
      </c>
      <c r="AN20" s="51" t="n">
        <v>315</v>
      </c>
      <c r="AO20" s="51" t="n">
        <v>10330</v>
      </c>
      <c r="AP20" s="51" t="n">
        <v>6620</v>
      </c>
      <c r="AQ20" s="51" t="n">
        <v>10293</v>
      </c>
      <c r="AR20" s="51" t="n">
        <v>10196</v>
      </c>
      <c r="AS20" s="51" t="n">
        <v>10344</v>
      </c>
      <c r="AT20" s="51" t="n">
        <v>8921</v>
      </c>
      <c r="AU20" s="51" t="n">
        <v>10030</v>
      </c>
      <c r="AV20" s="51" t="n">
        <v>147.75</v>
      </c>
      <c r="AW20" s="13" t="n">
        <v>531.3832717</v>
      </c>
      <c r="AX20" s="52" t="n">
        <v>28.8458</v>
      </c>
      <c r="AY20" s="51" t="n">
        <v>3</v>
      </c>
      <c r="AZ20" s="52" t="n">
        <v>5.16666666666667</v>
      </c>
      <c r="BA20" s="53" t="n">
        <v>2884.58</v>
      </c>
      <c r="BB20" s="54" t="n">
        <v>0.00759743309055527</v>
      </c>
      <c r="BC20" s="54" t="n">
        <v>0.000934059196613823</v>
      </c>
      <c r="BD20" s="61" t="n">
        <v>20200.1656866947</v>
      </c>
      <c r="BE20" s="56" t="n">
        <v>128236</v>
      </c>
      <c r="BF20" s="56" t="n">
        <v>241825</v>
      </c>
      <c r="BG20" s="51" t="n">
        <v>67738</v>
      </c>
      <c r="BH20" s="51" t="n">
        <v>55481</v>
      </c>
      <c r="BI20" s="51" t="n">
        <v>5</v>
      </c>
      <c r="BJ20" s="51" t="n">
        <v>4897215</v>
      </c>
      <c r="BK20" s="51" t="n">
        <v>50359</v>
      </c>
      <c r="BL20" s="51" t="n">
        <v>235164</v>
      </c>
      <c r="BM20" s="51" t="n">
        <v>273862</v>
      </c>
      <c r="BN20" s="51" t="n">
        <v>165776</v>
      </c>
      <c r="BO20" s="51" t="n">
        <v>414711</v>
      </c>
      <c r="BP20" s="51" t="n">
        <v>274701.116727931</v>
      </c>
      <c r="BQ20" s="51" t="n">
        <v>289104.854248118</v>
      </c>
      <c r="BR20" s="13" t="n">
        <v>366.254041100146</v>
      </c>
      <c r="BS20" s="13" t="n">
        <v>2106.40933550876</v>
      </c>
      <c r="BT20" s="51" t="n">
        <v>1459</v>
      </c>
      <c r="BU20" s="51" t="n">
        <v>1475</v>
      </c>
      <c r="BV20" s="51" t="n">
        <v>19</v>
      </c>
      <c r="BW20" s="51" t="n">
        <v>365</v>
      </c>
      <c r="BX20" s="51" t="n">
        <v>29</v>
      </c>
      <c r="BY20" s="51" t="n">
        <v>365</v>
      </c>
      <c r="BZ20" s="51" t="n">
        <v>78</v>
      </c>
      <c r="CA20" s="51" t="n">
        <v>365</v>
      </c>
      <c r="CB20" s="51" t="n">
        <v>0</v>
      </c>
      <c r="CC20" s="51" t="n">
        <v>0</v>
      </c>
      <c r="CD20" s="51" t="n">
        <v>0</v>
      </c>
      <c r="CE20" s="51" t="n">
        <v>86500</v>
      </c>
      <c r="CF20" s="51" t="n">
        <v>238985</v>
      </c>
      <c r="CG20" s="51" t="n">
        <v>91000</v>
      </c>
      <c r="CH20" s="51" t="n">
        <v>3005000</v>
      </c>
      <c r="CI20" s="51" t="n">
        <v>187000</v>
      </c>
      <c r="CJ20" s="51" t="n">
        <v>21520000</v>
      </c>
      <c r="CK20" s="51" t="n">
        <v>738078000</v>
      </c>
      <c r="CL20" s="51" t="n">
        <v>331</v>
      </c>
      <c r="CM20" s="52" t="n">
        <v>1.29925442849372</v>
      </c>
      <c r="CN20" s="52" t="n">
        <v>90</v>
      </c>
      <c r="CO20" s="58" t="n">
        <v>0.0147278333458851</v>
      </c>
      <c r="CP20" s="13" t="n">
        <v>180577616.41</v>
      </c>
      <c r="CQ20" s="13" t="n">
        <v>3300163959.91</v>
      </c>
      <c r="CR20" s="13" t="n">
        <v>1185313151.02</v>
      </c>
      <c r="CS20" s="13" t="n">
        <v>332129803.98</v>
      </c>
      <c r="CT20" s="13" t="n">
        <v>1422827804.51</v>
      </c>
      <c r="CU20" s="58" t="n">
        <v>0.0333333333333333</v>
      </c>
      <c r="CV20" s="53" t="n">
        <v>0.99742179423337</v>
      </c>
      <c r="CW20" s="53" t="n">
        <v>0.998710897116685</v>
      </c>
      <c r="CX20" s="53" t="n">
        <v>0.99742179423337</v>
      </c>
      <c r="CY20" s="53" t="n">
        <v>0.99742179423337</v>
      </c>
      <c r="CZ20" s="53" t="n">
        <v>5.99742179423337</v>
      </c>
      <c r="DA20" s="53" t="n">
        <v>0.661209603929893</v>
      </c>
      <c r="DB20" s="53" t="n">
        <v>1</v>
      </c>
      <c r="DC20" s="53" t="n">
        <v>1</v>
      </c>
      <c r="DD20" s="53" t="n">
        <v>0.323708310743102</v>
      </c>
      <c r="DE20" s="53" t="n">
        <v>1</v>
      </c>
      <c r="DF20" s="53" t="n">
        <v>0.99742179423337</v>
      </c>
      <c r="DG20" s="53" t="n">
        <v>0.99742179423337</v>
      </c>
      <c r="DH20" s="53" t="n">
        <v>0.99742179423337</v>
      </c>
      <c r="DI20" s="53" t="n">
        <v>0.998710897116685</v>
      </c>
      <c r="DJ20" s="53" t="n">
        <v>0.837501293186792</v>
      </c>
      <c r="DK20" s="53" t="n">
        <v>0.998710897116685</v>
      </c>
      <c r="DL20" s="53" t="n">
        <v>1</v>
      </c>
      <c r="DM20" s="53" t="n">
        <v>0.99742179423337</v>
      </c>
      <c r="DN20" s="53" t="n">
        <v>0.99742179423337</v>
      </c>
      <c r="DO20" s="53" t="n">
        <v>1.15863139816326</v>
      </c>
      <c r="DP20" s="53" t="n">
        <v>0.161209603929893</v>
      </c>
      <c r="DQ20" s="53" t="n">
        <v>0.99742179423337</v>
      </c>
      <c r="DR20" s="51" t="n">
        <v>480559</v>
      </c>
      <c r="DS20" s="51" t="n">
        <v>187395</v>
      </c>
      <c r="DT20" s="51" t="n">
        <v>18168.2805971367</v>
      </c>
      <c r="DU20" s="51" t="n">
        <v>83805</v>
      </c>
      <c r="DV20" s="51" t="n">
        <v>106102</v>
      </c>
      <c r="DW20" s="51" t="n">
        <v>18562</v>
      </c>
      <c r="DX20" s="51" t="n">
        <v>228147</v>
      </c>
      <c r="DY20" s="51" t="n">
        <v>4021451.44</v>
      </c>
      <c r="DZ20" s="51" t="n">
        <v>59083</v>
      </c>
      <c r="EA20" s="51" t="n">
        <v>216484</v>
      </c>
      <c r="EB20" s="51" t="n">
        <v>1799</v>
      </c>
      <c r="EC20" s="59" t="n">
        <v>7253.0427</v>
      </c>
      <c r="ED20" s="51" t="n">
        <v>114910</v>
      </c>
      <c r="EE20" s="51" t="n">
        <v>216484</v>
      </c>
      <c r="EF20" s="51" t="n">
        <v>13028</v>
      </c>
      <c r="EG20" s="51" t="n">
        <v>229512</v>
      </c>
      <c r="EH20" s="60" t="n">
        <v>55.7016773978954</v>
      </c>
      <c r="EJ20" s="60" t="n">
        <v>32.1540338003236</v>
      </c>
      <c r="EK20" s="60" t="n">
        <v>17.1096038373032</v>
      </c>
      <c r="EL20" s="60" t="n">
        <v>3.21947994750967</v>
      </c>
      <c r="EM20" s="60" t="n">
        <v>2.6168229891</v>
      </c>
      <c r="EN20" s="60" t="n">
        <v>92.9608809825</v>
      </c>
      <c r="ES20" s="51" t="n">
        <v>14643336</v>
      </c>
      <c r="ET20" s="13" t="n">
        <v>413131.5</v>
      </c>
      <c r="EU20" s="13" t="n">
        <v>408537.9</v>
      </c>
      <c r="EV20" s="13" t="n">
        <v>406449.8</v>
      </c>
      <c r="EW20" s="13" t="n">
        <v>404443.8</v>
      </c>
      <c r="EX20" s="13" t="n">
        <v>402491.1</v>
      </c>
      <c r="EY20" s="58" t="n">
        <f aca="false">EX20/SUMIF($E$8:$E$210,E20,$EX$8:$EX$210)</f>
        <v>0.0147278333458851</v>
      </c>
      <c r="EZ20" s="13" t="s">
        <v>271</v>
      </c>
      <c r="FA20" s="13" t="s">
        <v>304</v>
      </c>
      <c r="FB20" s="51" t="n">
        <v>598</v>
      </c>
      <c r="FC20" s="13" t="n">
        <v>274701.116727931</v>
      </c>
    </row>
    <row r="21" customFormat="false" ht="15" hidden="false" customHeight="false" outlineLevel="0" collapsed="false">
      <c r="A21" s="49" t="s">
        <v>305</v>
      </c>
      <c r="B21" s="50" t="n">
        <v>9003</v>
      </c>
      <c r="C21" s="9" t="s">
        <v>306</v>
      </c>
      <c r="D21" s="9" t="s">
        <v>302</v>
      </c>
      <c r="E21" s="50" t="n">
        <v>13</v>
      </c>
      <c r="F21" s="9" t="s">
        <v>303</v>
      </c>
      <c r="H21" s="51" t="n">
        <v>12461673</v>
      </c>
      <c r="I21" s="51" t="n">
        <v>12729324</v>
      </c>
      <c r="J21" s="51" t="n">
        <v>5444352</v>
      </c>
      <c r="K21" s="51" t="n">
        <v>12965872</v>
      </c>
      <c r="L21" s="51" t="n">
        <v>3837480</v>
      </c>
      <c r="M21" s="51" t="n">
        <v>4953813</v>
      </c>
      <c r="N21" s="51" t="n">
        <v>1036</v>
      </c>
      <c r="O21" s="51" t="n">
        <v>363</v>
      </c>
      <c r="P21" s="51" t="n">
        <v>41</v>
      </c>
      <c r="Q21" s="52" t="n">
        <v>3.06915524710918</v>
      </c>
      <c r="R21" s="52" t="n">
        <v>3.62631190716134</v>
      </c>
      <c r="S21" s="13" t="n">
        <v>806456</v>
      </c>
      <c r="T21" s="13" t="n">
        <v>939898</v>
      </c>
      <c r="U21" s="13" t="n">
        <v>273527</v>
      </c>
      <c r="V21" s="13" t="n">
        <v>608809</v>
      </c>
      <c r="W21" s="13" t="n">
        <v>250370</v>
      </c>
      <c r="X21" s="13" t="n">
        <v>939898</v>
      </c>
      <c r="Y21" s="13" t="n">
        <v>499427</v>
      </c>
      <c r="Z21" s="13" t="n">
        <v>1217618</v>
      </c>
      <c r="AA21" s="13" t="n">
        <v>104360</v>
      </c>
      <c r="AB21" s="13" t="n">
        <v>939898</v>
      </c>
      <c r="AC21" s="13" t="n">
        <v>629220</v>
      </c>
      <c r="AD21" s="13" t="n">
        <v>939898</v>
      </c>
      <c r="AE21" s="13" t="n">
        <v>345754</v>
      </c>
      <c r="AF21" s="13" t="n">
        <v>939898</v>
      </c>
      <c r="AG21" s="13" t="n">
        <v>2239</v>
      </c>
      <c r="AH21" s="13" t="n">
        <v>32067</v>
      </c>
      <c r="AI21" s="51" t="n">
        <v>156</v>
      </c>
      <c r="AJ21" s="51" t="n">
        <v>71</v>
      </c>
      <c r="AK21" s="51" t="n">
        <v>17021</v>
      </c>
      <c r="AL21" s="51" t="n">
        <v>3052</v>
      </c>
      <c r="AM21" s="51" t="n">
        <v>16058</v>
      </c>
      <c r="AN21" s="51" t="n">
        <v>857</v>
      </c>
      <c r="AO21" s="51" t="n">
        <v>16046</v>
      </c>
      <c r="AP21" s="51" t="n">
        <v>13911</v>
      </c>
      <c r="AQ21" s="51" t="n">
        <v>16026</v>
      </c>
      <c r="AR21" s="51" t="n">
        <v>14680</v>
      </c>
      <c r="AS21" s="51" t="n">
        <v>16222</v>
      </c>
      <c r="AT21" s="51" t="n">
        <v>11898</v>
      </c>
      <c r="AU21" s="51" t="n">
        <v>15289</v>
      </c>
      <c r="AV21" s="51" t="n">
        <v>147.75</v>
      </c>
      <c r="AW21" s="13" t="n">
        <v>891.0561035</v>
      </c>
      <c r="AX21" s="52" t="n">
        <v>46.3552</v>
      </c>
      <c r="AY21" s="51" t="n">
        <v>3</v>
      </c>
      <c r="AZ21" s="52" t="n">
        <v>5.16666666666667</v>
      </c>
      <c r="BA21" s="53" t="n">
        <v>4635.52</v>
      </c>
      <c r="BB21" s="54" t="n">
        <v>0.00759743309055527</v>
      </c>
      <c r="BC21" s="54" t="n">
        <v>0.000934059196613823</v>
      </c>
      <c r="BD21" s="61" t="n">
        <v>20200.1656866947</v>
      </c>
      <c r="BE21" s="56" t="n">
        <v>171567</v>
      </c>
      <c r="BF21" s="56" t="n">
        <v>365388</v>
      </c>
      <c r="BG21" s="51" t="n">
        <v>84310</v>
      </c>
      <c r="BH21" s="51" t="n">
        <v>123569</v>
      </c>
      <c r="BI21" s="51" t="n">
        <v>5</v>
      </c>
      <c r="BJ21" s="51"/>
      <c r="BK21" s="51" t="n">
        <v>112535</v>
      </c>
      <c r="BL21" s="51" t="n">
        <v>344577</v>
      </c>
      <c r="BM21" s="51" t="n">
        <v>419228</v>
      </c>
      <c r="BN21" s="51" t="n">
        <v>171375</v>
      </c>
      <c r="BO21" s="51" t="n">
        <v>620416</v>
      </c>
      <c r="BP21" s="51" t="n">
        <v>423893.344837846</v>
      </c>
      <c r="BQ21" s="51" t="n">
        <v>443176.744295379</v>
      </c>
      <c r="BR21" s="13" t="n">
        <v>366.254041100146</v>
      </c>
      <c r="BS21" s="13" t="n">
        <v>2106.40933550876</v>
      </c>
      <c r="BT21" s="51" t="n">
        <v>147</v>
      </c>
      <c r="BU21" s="51" t="n">
        <v>203</v>
      </c>
      <c r="BV21" s="51" t="n">
        <v>19</v>
      </c>
      <c r="BW21" s="51" t="n">
        <v>365</v>
      </c>
      <c r="BX21" s="51" t="n">
        <v>29</v>
      </c>
      <c r="BY21" s="51" t="n">
        <v>365</v>
      </c>
      <c r="BZ21" s="51" t="n">
        <v>78</v>
      </c>
      <c r="CA21" s="51" t="n">
        <v>365</v>
      </c>
      <c r="CB21" s="51" t="n">
        <v>0</v>
      </c>
      <c r="CC21" s="51" t="n">
        <v>0</v>
      </c>
      <c r="CD21" s="51" t="n">
        <v>0</v>
      </c>
      <c r="CE21" s="51" t="n">
        <v>142510</v>
      </c>
      <c r="CF21" s="51" t="n">
        <v>387853</v>
      </c>
      <c r="CG21" s="51" t="n">
        <v>150000</v>
      </c>
      <c r="CH21" s="51" t="n">
        <v>5024000</v>
      </c>
      <c r="CI21" s="51" t="n">
        <v>317000</v>
      </c>
      <c r="CJ21" s="51" t="n">
        <v>36727000</v>
      </c>
      <c r="CK21" s="51" t="n">
        <v>1256459000</v>
      </c>
      <c r="CL21" s="51" t="n">
        <v>455</v>
      </c>
      <c r="CM21" s="52" t="n">
        <v>1.38942162841678</v>
      </c>
      <c r="CN21" s="52" t="n">
        <v>90</v>
      </c>
      <c r="CO21" s="58" t="n">
        <v>0</v>
      </c>
      <c r="CP21" s="13" t="n">
        <v>180577616.41</v>
      </c>
      <c r="CQ21" s="13" t="n">
        <v>3300163959.91</v>
      </c>
      <c r="CR21" s="13" t="n">
        <v>1185313151.02</v>
      </c>
      <c r="CS21" s="13" t="n">
        <v>332129803.98</v>
      </c>
      <c r="CT21" s="13" t="n">
        <v>1422827804.51</v>
      </c>
      <c r="CU21" s="58" t="n">
        <v>0.0333333333333333</v>
      </c>
      <c r="CV21" s="53" t="n">
        <v>0.99742179423337</v>
      </c>
      <c r="CW21" s="53" t="n">
        <v>0.998710897116685</v>
      </c>
      <c r="CX21" s="53" t="n">
        <v>0.99742179423337</v>
      </c>
      <c r="CY21" s="53" t="n">
        <v>0.99742179423337</v>
      </c>
      <c r="CZ21" s="53" t="n">
        <v>5.99742179423337</v>
      </c>
      <c r="DA21" s="53" t="n">
        <v>0.661209603929893</v>
      </c>
      <c r="DB21" s="53" t="n">
        <v>1</v>
      </c>
      <c r="DC21" s="53" t="n">
        <v>1</v>
      </c>
      <c r="DD21" s="53" t="n">
        <v>0.323708310743102</v>
      </c>
      <c r="DE21" s="53" t="n">
        <v>1</v>
      </c>
      <c r="DF21" s="53" t="n">
        <v>0.99742179423337</v>
      </c>
      <c r="DG21" s="53" t="n">
        <v>0.99742179423337</v>
      </c>
      <c r="DH21" s="53" t="n">
        <v>0.99742179423337</v>
      </c>
      <c r="DI21" s="53" t="n">
        <v>0.998710897116685</v>
      </c>
      <c r="DJ21" s="53" t="n">
        <v>0.837501293186792</v>
      </c>
      <c r="DK21" s="53" t="n">
        <v>0.998710897116685</v>
      </c>
      <c r="DL21" s="53" t="n">
        <v>1</v>
      </c>
      <c r="DM21" s="53" t="n">
        <v>0.99742179423337</v>
      </c>
      <c r="DN21" s="53" t="n">
        <v>0.99742179423337</v>
      </c>
      <c r="DO21" s="53" t="n">
        <v>1.15863139816326</v>
      </c>
      <c r="DP21" s="53" t="n">
        <v>0.161209603929893</v>
      </c>
      <c r="DQ21" s="53" t="n">
        <v>0.99742179423337</v>
      </c>
      <c r="DR21" s="51" t="n">
        <v>955750</v>
      </c>
      <c r="DS21" s="51" t="n">
        <v>354425</v>
      </c>
      <c r="DT21" s="51" t="n">
        <v>20372.9364705079</v>
      </c>
      <c r="DU21" s="51" t="n">
        <v>180410</v>
      </c>
      <c r="DV21" s="51" t="n">
        <v>213118</v>
      </c>
      <c r="DW21" s="51" t="n">
        <v>24560</v>
      </c>
      <c r="DX21" s="51" t="n">
        <v>317454</v>
      </c>
      <c r="DY21" s="51" t="n">
        <v>4021451.44</v>
      </c>
      <c r="DZ21" s="51" t="n">
        <v>88244</v>
      </c>
      <c r="EA21" s="51" t="n">
        <v>300905</v>
      </c>
      <c r="EB21" s="51" t="n">
        <v>2264</v>
      </c>
      <c r="EC21" s="59" t="n">
        <v>7253.0427</v>
      </c>
      <c r="ED21" s="51" t="n">
        <v>118387</v>
      </c>
      <c r="EE21" s="51" t="n">
        <v>300905</v>
      </c>
      <c r="EF21" s="51" t="n">
        <v>18149</v>
      </c>
      <c r="EG21" s="51" t="n">
        <v>319054</v>
      </c>
      <c r="EH21" s="60" t="n">
        <v>55.7016773978954</v>
      </c>
      <c r="EJ21" s="60" t="n">
        <v>32.1540338003236</v>
      </c>
      <c r="EK21" s="60" t="n">
        <v>17.1096038373032</v>
      </c>
      <c r="EL21" s="60" t="n">
        <v>3.21947994750967</v>
      </c>
      <c r="EM21" s="60" t="n">
        <v>2.6168229891</v>
      </c>
      <c r="EN21" s="60" t="n">
        <v>92.9608809825</v>
      </c>
      <c r="ES21" s="51" t="n">
        <v>14643336</v>
      </c>
      <c r="ET21" s="13" t="n">
        <v>620884.9</v>
      </c>
      <c r="EU21" s="13" t="n">
        <v>615606.9</v>
      </c>
      <c r="EV21" s="13" t="n">
        <v>612887.6</v>
      </c>
      <c r="EW21" s="13" t="n">
        <v>610111.7</v>
      </c>
      <c r="EX21" s="13" t="n">
        <v>607273.4</v>
      </c>
      <c r="EY21" s="58" t="n">
        <f aca="false">EX21/SUMIF($E$8:$E$210,E21,$EX$8:$EX$210)</f>
        <v>0.0222211657117115</v>
      </c>
      <c r="EZ21" s="13" t="s">
        <v>271</v>
      </c>
      <c r="FA21" s="13" t="s">
        <v>304</v>
      </c>
      <c r="FB21" s="51" t="n">
        <v>1032</v>
      </c>
      <c r="FC21" s="13" t="n">
        <v>423893.344837846</v>
      </c>
    </row>
    <row r="22" customFormat="false" ht="15" hidden="false" customHeight="false" outlineLevel="0" collapsed="false">
      <c r="A22" s="49" t="s">
        <v>307</v>
      </c>
      <c r="B22" s="50" t="n">
        <v>9004</v>
      </c>
      <c r="C22" s="9" t="s">
        <v>308</v>
      </c>
      <c r="D22" s="9" t="s">
        <v>302</v>
      </c>
      <c r="E22" s="50" t="n">
        <v>13</v>
      </c>
      <c r="F22" s="9" t="s">
        <v>303</v>
      </c>
      <c r="H22" s="51" t="n">
        <v>12461673</v>
      </c>
      <c r="I22" s="51" t="n">
        <v>12729324</v>
      </c>
      <c r="J22" s="51" t="n">
        <v>5444352</v>
      </c>
      <c r="K22" s="51" t="n">
        <v>12965872</v>
      </c>
      <c r="L22" s="51" t="n">
        <v>3837480</v>
      </c>
      <c r="M22" s="51" t="n">
        <v>4953813</v>
      </c>
      <c r="N22" s="51" t="n">
        <v>96</v>
      </c>
      <c r="O22" s="51" t="n">
        <v>44</v>
      </c>
      <c r="P22" s="51" t="n">
        <v>4</v>
      </c>
      <c r="Q22" s="52" t="n">
        <v>2.83774608175273</v>
      </c>
      <c r="R22" s="52" t="n">
        <v>3.07312143509627</v>
      </c>
      <c r="S22" s="13" t="n">
        <v>149149</v>
      </c>
      <c r="T22" s="13" t="n">
        <v>189908</v>
      </c>
      <c r="U22" s="13" t="n">
        <v>22318</v>
      </c>
      <c r="V22" s="13" t="n">
        <v>93187</v>
      </c>
      <c r="W22" s="13" t="n">
        <v>77905</v>
      </c>
      <c r="X22" s="13" t="n">
        <v>189908</v>
      </c>
      <c r="Y22" s="13" t="n">
        <v>45137</v>
      </c>
      <c r="Z22" s="13" t="n">
        <v>186374</v>
      </c>
      <c r="AA22" s="13" t="n">
        <v>44914</v>
      </c>
      <c r="AB22" s="13" t="n">
        <v>189908</v>
      </c>
      <c r="AC22" s="13" t="n">
        <v>116245</v>
      </c>
      <c r="AD22" s="13" t="n">
        <v>189908</v>
      </c>
      <c r="AE22" s="13" t="n">
        <v>37743</v>
      </c>
      <c r="AF22" s="13" t="n">
        <v>189908</v>
      </c>
      <c r="AG22" s="13" t="n">
        <v>437</v>
      </c>
      <c r="AH22" s="13" t="n">
        <v>13995</v>
      </c>
      <c r="AI22" s="51" t="n">
        <v>28</v>
      </c>
      <c r="AJ22" s="51" t="n">
        <v>512</v>
      </c>
      <c r="AK22" s="51" t="n">
        <v>7999</v>
      </c>
      <c r="AL22" s="51" t="n">
        <v>3083</v>
      </c>
      <c r="AM22" s="51" t="n">
        <v>7024</v>
      </c>
      <c r="AN22" s="51" t="n">
        <v>1073</v>
      </c>
      <c r="AO22" s="51" t="n">
        <v>7004</v>
      </c>
      <c r="AP22" s="51" t="n">
        <v>6736</v>
      </c>
      <c r="AQ22" s="51" t="n">
        <v>7002</v>
      </c>
      <c r="AR22" s="51" t="n">
        <v>6398</v>
      </c>
      <c r="AS22" s="51" t="n">
        <v>7067</v>
      </c>
      <c r="AT22" s="51" t="n">
        <v>5224</v>
      </c>
      <c r="AU22" s="51" t="n">
        <v>6777</v>
      </c>
      <c r="AV22" s="51" t="n">
        <v>147.75</v>
      </c>
      <c r="AW22" s="13" t="n">
        <v>438.876303</v>
      </c>
      <c r="AX22" s="52" t="n">
        <v>27.9496</v>
      </c>
      <c r="AY22" s="51" t="n">
        <v>3</v>
      </c>
      <c r="AZ22" s="52" t="n">
        <v>5.16666666666667</v>
      </c>
      <c r="BA22" s="53" t="n">
        <v>2794.96</v>
      </c>
      <c r="BB22" s="54" t="n">
        <v>0.00759743309055527</v>
      </c>
      <c r="BC22" s="54" t="n">
        <v>0.000934059196613823</v>
      </c>
      <c r="BD22" s="61" t="n">
        <v>20200.1656866947</v>
      </c>
      <c r="BE22" s="56" t="n">
        <v>59481</v>
      </c>
      <c r="BF22" s="56" t="n">
        <v>129471</v>
      </c>
      <c r="BG22" s="51" t="n">
        <v>28421</v>
      </c>
      <c r="BH22" s="51" t="n">
        <v>43519</v>
      </c>
      <c r="BI22" s="51" t="n">
        <v>5</v>
      </c>
      <c r="BJ22" s="51"/>
      <c r="BK22" s="51" t="n">
        <v>41755</v>
      </c>
      <c r="BL22" s="51" t="n">
        <v>125875</v>
      </c>
      <c r="BM22" s="51" t="n">
        <v>145378</v>
      </c>
      <c r="BN22" s="51" t="n">
        <v>70860</v>
      </c>
      <c r="BO22" s="51" t="n">
        <v>183528</v>
      </c>
      <c r="BP22" s="51" t="n">
        <v>136756.430927718</v>
      </c>
      <c r="BQ22" s="51" t="n">
        <v>149861.947002634</v>
      </c>
      <c r="BR22" s="13" t="n">
        <v>366.254041100146</v>
      </c>
      <c r="BS22" s="13" t="n">
        <v>2106.40933550876</v>
      </c>
      <c r="BT22" s="51" t="n">
        <v>10</v>
      </c>
      <c r="BU22" s="51" t="n">
        <v>10</v>
      </c>
      <c r="BV22" s="51" t="n">
        <v>19</v>
      </c>
      <c r="BW22" s="51" t="n">
        <v>365</v>
      </c>
      <c r="BX22" s="51" t="n">
        <v>29</v>
      </c>
      <c r="BY22" s="51" t="n">
        <v>365</v>
      </c>
      <c r="BZ22" s="51" t="n">
        <v>78</v>
      </c>
      <c r="CA22" s="51" t="n">
        <v>365</v>
      </c>
      <c r="CB22" s="51" t="n">
        <v>0</v>
      </c>
      <c r="CC22" s="51" t="n">
        <v>0</v>
      </c>
      <c r="CD22" s="51" t="n">
        <v>0</v>
      </c>
      <c r="CE22" s="51" t="n">
        <v>34630</v>
      </c>
      <c r="CF22" s="51" t="n">
        <v>108280</v>
      </c>
      <c r="CG22" s="51" t="n">
        <v>36000</v>
      </c>
      <c r="CH22" s="51" t="n">
        <v>1008000</v>
      </c>
      <c r="CI22" s="51" t="n">
        <v>52000</v>
      </c>
      <c r="CJ22" s="51" t="n">
        <v>5280000</v>
      </c>
      <c r="CK22" s="51" t="n">
        <v>190145000</v>
      </c>
      <c r="CL22" s="51" t="n">
        <v>82</v>
      </c>
      <c r="CM22" s="52" t="n">
        <v>1.76912730437535</v>
      </c>
      <c r="CN22" s="52" t="n">
        <v>90</v>
      </c>
      <c r="CO22" s="58" t="n">
        <v>0</v>
      </c>
      <c r="CP22" s="13" t="n">
        <v>180577616.41</v>
      </c>
      <c r="CQ22" s="13" t="n">
        <v>3300163959.91</v>
      </c>
      <c r="CR22" s="13" t="n">
        <v>1185313151.02</v>
      </c>
      <c r="CS22" s="13" t="n">
        <v>332129803.98</v>
      </c>
      <c r="CT22" s="13" t="n">
        <v>1422827804.51</v>
      </c>
      <c r="CU22" s="58" t="n">
        <v>0.0333333333333333</v>
      </c>
      <c r="CV22" s="53" t="n">
        <v>0.99742179423337</v>
      </c>
      <c r="CW22" s="53" t="n">
        <v>0.998710897116685</v>
      </c>
      <c r="CX22" s="53" t="n">
        <v>0.99742179423337</v>
      </c>
      <c r="CY22" s="53" t="n">
        <v>0.99742179423337</v>
      </c>
      <c r="CZ22" s="53" t="n">
        <v>5.99742179423337</v>
      </c>
      <c r="DA22" s="53" t="n">
        <v>0.661209603929893</v>
      </c>
      <c r="DB22" s="53" t="n">
        <v>1</v>
      </c>
      <c r="DC22" s="53" t="n">
        <v>1</v>
      </c>
      <c r="DD22" s="53" t="n">
        <v>0.323708310743102</v>
      </c>
      <c r="DE22" s="53" t="n">
        <v>1</v>
      </c>
      <c r="DF22" s="53" t="n">
        <v>0.99742179423337</v>
      </c>
      <c r="DG22" s="53" t="n">
        <v>0.99742179423337</v>
      </c>
      <c r="DH22" s="53" t="n">
        <v>0.99742179423337</v>
      </c>
      <c r="DI22" s="53" t="n">
        <v>0.998710897116685</v>
      </c>
      <c r="DJ22" s="53" t="n">
        <v>0.837501293186792</v>
      </c>
      <c r="DK22" s="53" t="n">
        <v>0.998710897116685</v>
      </c>
      <c r="DL22" s="53" t="n">
        <v>1</v>
      </c>
      <c r="DM22" s="53" t="n">
        <v>0.99742179423337</v>
      </c>
      <c r="DN22" s="53" t="n">
        <v>0.99742179423337</v>
      </c>
      <c r="DO22" s="53" t="n">
        <v>1.15863139816326</v>
      </c>
      <c r="DP22" s="53" t="n">
        <v>0.161209603929893</v>
      </c>
      <c r="DQ22" s="53" t="n">
        <v>0.99742179423337</v>
      </c>
      <c r="DR22" s="51" t="n">
        <v>276758</v>
      </c>
      <c r="DS22" s="51" t="n">
        <v>104405</v>
      </c>
      <c r="DT22" s="51" t="n">
        <v>58730.8642662062</v>
      </c>
      <c r="DU22" s="51" t="n">
        <v>41627</v>
      </c>
      <c r="DV22" s="51" t="n">
        <v>43634</v>
      </c>
      <c r="DW22" s="51" t="n">
        <v>7177</v>
      </c>
      <c r="DX22" s="51" t="n">
        <v>119080</v>
      </c>
      <c r="DY22" s="51" t="n">
        <v>4021451.44</v>
      </c>
      <c r="DZ22" s="51" t="n">
        <v>40320</v>
      </c>
      <c r="EA22" s="51" t="n">
        <v>112567</v>
      </c>
      <c r="EB22" s="51" t="n">
        <v>757</v>
      </c>
      <c r="EC22" s="59" t="n">
        <v>7253.0427</v>
      </c>
      <c r="ED22" s="51" t="n">
        <v>72358</v>
      </c>
      <c r="EE22" s="51" t="n">
        <v>112567</v>
      </c>
      <c r="EF22" s="51" t="n">
        <v>4908</v>
      </c>
      <c r="EG22" s="51" t="n">
        <v>117475</v>
      </c>
      <c r="EH22" s="60" t="n">
        <v>55.7016773978954</v>
      </c>
      <c r="EJ22" s="60" t="n">
        <v>32.1540338003236</v>
      </c>
      <c r="EK22" s="60" t="n">
        <v>17.1096038373032</v>
      </c>
      <c r="EL22" s="60" t="n">
        <v>3.21947994750967</v>
      </c>
      <c r="EM22" s="60" t="n">
        <v>2.6168229891</v>
      </c>
      <c r="EN22" s="60" t="n">
        <v>92.9608809825</v>
      </c>
      <c r="ES22" s="51" t="n">
        <v>14643336</v>
      </c>
      <c r="ET22" s="13" t="n">
        <v>190508.1</v>
      </c>
      <c r="EU22" s="13" t="n">
        <v>191692.8</v>
      </c>
      <c r="EV22" s="13" t="n">
        <v>192097.6</v>
      </c>
      <c r="EW22" s="13" t="n">
        <v>192409.3</v>
      </c>
      <c r="EX22" s="13" t="n">
        <v>192646.9</v>
      </c>
      <c r="EY22" s="58" t="n">
        <f aca="false">EX22/SUMIF($E$8:$E$210,E22,$EX$8:$EX$210)</f>
        <v>0.00704927745682177</v>
      </c>
      <c r="EZ22" s="13" t="s">
        <v>271</v>
      </c>
      <c r="FA22" s="13" t="s">
        <v>304</v>
      </c>
      <c r="FB22" s="51" t="n">
        <v>136</v>
      </c>
      <c r="FC22" s="13" t="n">
        <v>136756.430927718</v>
      </c>
    </row>
    <row r="23" customFormat="false" ht="15" hidden="false" customHeight="false" outlineLevel="0" collapsed="false">
      <c r="A23" s="49" t="s">
        <v>309</v>
      </c>
      <c r="B23" s="50" t="n">
        <v>9005</v>
      </c>
      <c r="C23" s="9" t="s">
        <v>310</v>
      </c>
      <c r="D23" s="9" t="s">
        <v>302</v>
      </c>
      <c r="E23" s="50" t="n">
        <v>13</v>
      </c>
      <c r="F23" s="9" t="s">
        <v>303</v>
      </c>
      <c r="H23" s="51" t="n">
        <v>12461673</v>
      </c>
      <c r="I23" s="51" t="n">
        <v>12729324</v>
      </c>
      <c r="J23" s="51" t="n">
        <v>5444352</v>
      </c>
      <c r="K23" s="51" t="n">
        <v>12965872</v>
      </c>
      <c r="L23" s="51" t="n">
        <v>3837480</v>
      </c>
      <c r="M23" s="51" t="n">
        <v>4953813</v>
      </c>
      <c r="N23" s="51" t="n">
        <v>1897</v>
      </c>
      <c r="O23" s="51" t="n">
        <v>448</v>
      </c>
      <c r="P23" s="51" t="n">
        <v>152</v>
      </c>
      <c r="Q23" s="52" t="n">
        <v>3.49318545187536</v>
      </c>
      <c r="R23" s="52" t="n">
        <v>4.08365857514958</v>
      </c>
      <c r="S23" s="13" t="n">
        <v>1095863</v>
      </c>
      <c r="T23" s="13" t="n">
        <v>1613125</v>
      </c>
      <c r="U23" s="13" t="n">
        <v>464690</v>
      </c>
      <c r="V23" s="13" t="n">
        <v>1027151</v>
      </c>
      <c r="W23" s="13" t="n">
        <v>616249</v>
      </c>
      <c r="X23" s="13" t="n">
        <v>1578566</v>
      </c>
      <c r="Y23" s="13" t="n">
        <v>972054</v>
      </c>
      <c r="Z23" s="13" t="n">
        <v>2045017</v>
      </c>
      <c r="AA23" s="13" t="n">
        <v>348885</v>
      </c>
      <c r="AB23" s="13" t="n">
        <v>1613125</v>
      </c>
      <c r="AC23" s="13" t="n">
        <v>1005309</v>
      </c>
      <c r="AD23" s="13" t="n">
        <v>1609606</v>
      </c>
      <c r="AE23" s="13" t="n">
        <v>638347</v>
      </c>
      <c r="AF23" s="13" t="n">
        <v>1603218</v>
      </c>
      <c r="AG23" s="13" t="n">
        <v>4484</v>
      </c>
      <c r="AH23" s="13" t="n">
        <v>67367</v>
      </c>
      <c r="AI23" s="51" t="n">
        <v>110</v>
      </c>
      <c r="AJ23" s="51" t="n">
        <v>397</v>
      </c>
      <c r="AK23" s="51" t="n">
        <v>35139</v>
      </c>
      <c r="AL23" s="51" t="n">
        <v>5889</v>
      </c>
      <c r="AM23" s="51" t="n">
        <v>33726</v>
      </c>
      <c r="AN23" s="51" t="n">
        <v>2053</v>
      </c>
      <c r="AO23" s="51" t="n">
        <v>33735</v>
      </c>
      <c r="AP23" s="51" t="n">
        <v>28882</v>
      </c>
      <c r="AQ23" s="51" t="n">
        <v>33653</v>
      </c>
      <c r="AR23" s="51" t="n">
        <v>33259</v>
      </c>
      <c r="AS23" s="51" t="n">
        <v>33750</v>
      </c>
      <c r="AT23" s="51" t="n">
        <v>28252</v>
      </c>
      <c r="AU23" s="51" t="n">
        <v>33111</v>
      </c>
      <c r="AV23" s="51" t="n">
        <v>147.75</v>
      </c>
      <c r="AW23" s="13" t="n">
        <v>1637.300334</v>
      </c>
      <c r="AX23" s="52" t="n">
        <v>75.6501</v>
      </c>
      <c r="AY23" s="51" t="n">
        <v>3</v>
      </c>
      <c r="AZ23" s="52" t="n">
        <v>5.16666666666667</v>
      </c>
      <c r="BA23" s="53" t="n">
        <v>7565.01</v>
      </c>
      <c r="BB23" s="54" t="n">
        <v>0.00759743309055527</v>
      </c>
      <c r="BC23" s="54" t="n">
        <v>0.000934059196613823</v>
      </c>
      <c r="BD23" s="61" t="n">
        <v>20200.1656866947</v>
      </c>
      <c r="BE23" s="56" t="n">
        <v>380231</v>
      </c>
      <c r="BF23" s="56" t="n">
        <v>690639</v>
      </c>
      <c r="BG23" s="51" t="n">
        <v>223204</v>
      </c>
      <c r="BH23" s="51" t="n">
        <v>124216</v>
      </c>
      <c r="BI23" s="51" t="n">
        <v>5</v>
      </c>
      <c r="BJ23" s="51"/>
      <c r="BK23" s="51" t="n">
        <v>113189</v>
      </c>
      <c r="BL23" s="51" t="n">
        <v>659416</v>
      </c>
      <c r="BM23" s="51" t="n">
        <v>781593</v>
      </c>
      <c r="BN23" s="51" t="n">
        <v>182738</v>
      </c>
      <c r="BO23" s="51" t="n">
        <v>1185772</v>
      </c>
      <c r="BP23" s="51" t="n">
        <v>538826.28742259</v>
      </c>
      <c r="BQ23" s="51" t="n">
        <v>581595.762872768</v>
      </c>
      <c r="BR23" s="13" t="n">
        <v>366.254041100146</v>
      </c>
      <c r="BS23" s="13" t="n">
        <v>2106.40933550876</v>
      </c>
      <c r="BT23" s="51" t="n">
        <v>1240</v>
      </c>
      <c r="BU23" s="51" t="n">
        <v>1240</v>
      </c>
      <c r="BV23" s="51" t="n">
        <v>19</v>
      </c>
      <c r="BW23" s="51" t="n">
        <v>365</v>
      </c>
      <c r="BX23" s="51" t="n">
        <v>29</v>
      </c>
      <c r="BY23" s="51" t="n">
        <v>365</v>
      </c>
      <c r="BZ23" s="51" t="n">
        <v>78</v>
      </c>
      <c r="CA23" s="51" t="n">
        <v>365</v>
      </c>
      <c r="CB23" s="51" t="n">
        <v>0</v>
      </c>
      <c r="CC23" s="51" t="n">
        <v>0</v>
      </c>
      <c r="CD23" s="51" t="n">
        <v>0</v>
      </c>
      <c r="CE23" s="51" t="n">
        <v>180400</v>
      </c>
      <c r="CF23" s="51" t="n">
        <v>413704</v>
      </c>
      <c r="CG23" s="51" t="n">
        <v>190000</v>
      </c>
      <c r="CH23" s="51" t="n">
        <v>6340000</v>
      </c>
      <c r="CI23" s="51" t="n">
        <v>399000</v>
      </c>
      <c r="CJ23" s="51" t="n">
        <v>46124000</v>
      </c>
      <c r="CK23" s="51" t="n">
        <v>1579441000</v>
      </c>
      <c r="CL23" s="51" t="n">
        <v>831</v>
      </c>
      <c r="CM23" s="52" t="n">
        <v>1.15878584033066</v>
      </c>
      <c r="CN23" s="52" t="n">
        <v>90</v>
      </c>
      <c r="CO23" s="58" t="n">
        <v>0.0425227747824808</v>
      </c>
      <c r="CP23" s="13" t="n">
        <v>180577616.41</v>
      </c>
      <c r="CQ23" s="13" t="n">
        <v>3300163959.91</v>
      </c>
      <c r="CR23" s="13" t="n">
        <v>1185313151.02</v>
      </c>
      <c r="CS23" s="13" t="n">
        <v>332129803.98</v>
      </c>
      <c r="CT23" s="13" t="n">
        <v>1422827804.51</v>
      </c>
      <c r="CU23" s="58" t="n">
        <v>0.0833333333333333</v>
      </c>
      <c r="CV23" s="53" t="n">
        <v>0.99742179423337</v>
      </c>
      <c r="CW23" s="53" t="n">
        <v>0.998710897116685</v>
      </c>
      <c r="CX23" s="53" t="n">
        <v>0.99742179423337</v>
      </c>
      <c r="CY23" s="53" t="n">
        <v>0.99742179423337</v>
      </c>
      <c r="CZ23" s="53" t="n">
        <v>5.99742179423337</v>
      </c>
      <c r="DA23" s="53" t="n">
        <v>0.661209603929893</v>
      </c>
      <c r="DB23" s="53" t="n">
        <v>1</v>
      </c>
      <c r="DC23" s="53" t="n">
        <v>1</v>
      </c>
      <c r="DD23" s="53" t="n">
        <v>0.323708310743102</v>
      </c>
      <c r="DE23" s="53" t="n">
        <v>1</v>
      </c>
      <c r="DF23" s="53" t="n">
        <v>0.99742179423337</v>
      </c>
      <c r="DG23" s="53" t="n">
        <v>0.99742179423337</v>
      </c>
      <c r="DH23" s="53" t="n">
        <v>0.99742179423337</v>
      </c>
      <c r="DI23" s="53" t="n">
        <v>0.998710897116685</v>
      </c>
      <c r="DJ23" s="53" t="n">
        <v>0.837501293186792</v>
      </c>
      <c r="DK23" s="53" t="n">
        <v>0.998710897116685</v>
      </c>
      <c r="DL23" s="53" t="n">
        <v>1</v>
      </c>
      <c r="DM23" s="53" t="n">
        <v>0.99742179423337</v>
      </c>
      <c r="DN23" s="53" t="n">
        <v>0.99742179423337</v>
      </c>
      <c r="DO23" s="53" t="n">
        <v>1.15863139816326</v>
      </c>
      <c r="DP23" s="53" t="n">
        <v>0.161209603929893</v>
      </c>
      <c r="DQ23" s="53" t="n">
        <v>0.99742179423337</v>
      </c>
      <c r="DR23" s="51" t="n">
        <v>1029957</v>
      </c>
      <c r="DS23" s="51" t="n">
        <v>388073</v>
      </c>
      <c r="DT23" s="51" t="n">
        <v>82807.0110464391</v>
      </c>
      <c r="DU23" s="51" t="n">
        <v>224415</v>
      </c>
      <c r="DV23" s="51" t="n">
        <v>295830</v>
      </c>
      <c r="DW23" s="51" t="n">
        <v>50382</v>
      </c>
      <c r="DX23" s="51" t="n">
        <v>488225</v>
      </c>
      <c r="DY23" s="51" t="n">
        <v>4021451.44</v>
      </c>
      <c r="DZ23" s="51" t="n">
        <v>125989</v>
      </c>
      <c r="EA23" s="51" t="n">
        <v>463711</v>
      </c>
      <c r="EB23" s="51" t="n">
        <v>3004</v>
      </c>
      <c r="EC23" s="59" t="n">
        <v>7253.0427</v>
      </c>
      <c r="ED23" s="51" t="n">
        <v>268168</v>
      </c>
      <c r="EE23" s="51" t="n">
        <v>463711</v>
      </c>
      <c r="EF23" s="51" t="n">
        <v>19800</v>
      </c>
      <c r="EG23" s="51" t="n">
        <v>483511</v>
      </c>
      <c r="EH23" s="60" t="n">
        <v>55.7016773978954</v>
      </c>
      <c r="EJ23" s="60" t="n">
        <v>32.1540338003236</v>
      </c>
      <c r="EK23" s="60" t="n">
        <v>17.1096038373032</v>
      </c>
      <c r="EL23" s="60" t="n">
        <v>3.21947994750967</v>
      </c>
      <c r="EM23" s="60" t="n">
        <v>2.6168229891</v>
      </c>
      <c r="EN23" s="60" t="n">
        <v>92.9608809825</v>
      </c>
      <c r="ES23" s="51" t="n">
        <v>14643336</v>
      </c>
      <c r="ET23" s="13" t="n">
        <v>1185795</v>
      </c>
      <c r="EU23" s="13" t="n">
        <v>1175660</v>
      </c>
      <c r="EV23" s="13" t="n">
        <v>1170991</v>
      </c>
      <c r="EW23" s="13" t="n">
        <v>1166483</v>
      </c>
      <c r="EX23" s="13" t="n">
        <v>1162088</v>
      </c>
      <c r="EY23" s="58" t="n">
        <f aca="false">EX23/SUMIF($E$8:$E$210,E23,$EX$8:$EX$210)</f>
        <v>0.0425227747824808</v>
      </c>
      <c r="EZ23" s="13" t="s">
        <v>271</v>
      </c>
      <c r="FA23" s="13" t="s">
        <v>304</v>
      </c>
      <c r="FB23" s="51" t="n">
        <v>1589</v>
      </c>
      <c r="FC23" s="13" t="n">
        <v>538826.28742259</v>
      </c>
    </row>
    <row r="24" customFormat="false" ht="15" hidden="false" customHeight="false" outlineLevel="0" collapsed="false">
      <c r="A24" s="49" t="s">
        <v>311</v>
      </c>
      <c r="B24" s="50" t="n">
        <v>9006</v>
      </c>
      <c r="C24" s="9" t="s">
        <v>312</v>
      </c>
      <c r="D24" s="9" t="s">
        <v>302</v>
      </c>
      <c r="E24" s="50" t="n">
        <v>13</v>
      </c>
      <c r="F24" s="9" t="s">
        <v>303</v>
      </c>
      <c r="H24" s="51" t="n">
        <v>12461673</v>
      </c>
      <c r="I24" s="51" t="n">
        <v>12729324</v>
      </c>
      <c r="J24" s="51" t="n">
        <v>5444352</v>
      </c>
      <c r="K24" s="51" t="n">
        <v>12965872</v>
      </c>
      <c r="L24" s="51" t="n">
        <v>3837480</v>
      </c>
      <c r="M24" s="51" t="n">
        <v>4953813</v>
      </c>
      <c r="N24" s="51" t="n">
        <v>891</v>
      </c>
      <c r="O24" s="51" t="n">
        <v>131</v>
      </c>
      <c r="P24" s="51" t="n">
        <v>1</v>
      </c>
      <c r="Q24" s="52" t="n">
        <v>2.82569878988879</v>
      </c>
      <c r="R24" s="52" t="n">
        <v>3.34961455952843</v>
      </c>
      <c r="S24" s="13" t="n">
        <v>500357</v>
      </c>
      <c r="T24" s="13" t="n">
        <v>536157</v>
      </c>
      <c r="U24" s="13" t="n">
        <v>175027</v>
      </c>
      <c r="V24" s="13" t="n">
        <v>261190</v>
      </c>
      <c r="W24" s="13" t="n">
        <v>47690</v>
      </c>
      <c r="X24" s="13" t="n">
        <v>528981</v>
      </c>
      <c r="Y24" s="13" t="n">
        <v>199131</v>
      </c>
      <c r="Z24" s="13" t="n">
        <v>522380</v>
      </c>
      <c r="AA24" s="13" t="n">
        <v>176295</v>
      </c>
      <c r="AB24" s="13" t="n">
        <v>536157</v>
      </c>
      <c r="AC24" s="13" t="n">
        <v>407283</v>
      </c>
      <c r="AD24" s="13" t="n">
        <v>536157</v>
      </c>
      <c r="AE24" s="13" t="n">
        <v>238980</v>
      </c>
      <c r="AF24" s="13" t="n">
        <v>536157</v>
      </c>
      <c r="AG24" s="13" t="n">
        <v>1881</v>
      </c>
      <c r="AH24" s="13" t="n">
        <v>19509</v>
      </c>
      <c r="AI24" s="51" t="n">
        <v>79</v>
      </c>
      <c r="AJ24" s="51" t="n">
        <v>14</v>
      </c>
      <c r="AK24" s="51" t="n">
        <v>10565</v>
      </c>
      <c r="AL24" s="51" t="n">
        <v>2332</v>
      </c>
      <c r="AM24" s="51" t="n">
        <v>9799</v>
      </c>
      <c r="AN24" s="51" t="n">
        <v>583</v>
      </c>
      <c r="AO24" s="51" t="n">
        <v>9797</v>
      </c>
      <c r="AP24" s="51" t="n">
        <v>5498</v>
      </c>
      <c r="AQ24" s="51" t="n">
        <v>9735</v>
      </c>
      <c r="AR24" s="51" t="n">
        <v>9803</v>
      </c>
      <c r="AS24" s="51" t="n">
        <v>10148</v>
      </c>
      <c r="AT24" s="51" t="n">
        <v>8064</v>
      </c>
      <c r="AU24" s="51" t="n">
        <v>9646</v>
      </c>
      <c r="AV24" s="51" t="n">
        <v>147.75</v>
      </c>
      <c r="AW24" s="13" t="n">
        <v>464.9355035</v>
      </c>
      <c r="AX24" s="52" t="n">
        <v>19.8626</v>
      </c>
      <c r="AY24" s="51" t="n">
        <v>3</v>
      </c>
      <c r="AZ24" s="52" t="n">
        <v>5.16666666666667</v>
      </c>
      <c r="BA24" s="53" t="n">
        <v>1986.26</v>
      </c>
      <c r="BB24" s="54" t="n">
        <v>0.00759743309055527</v>
      </c>
      <c r="BC24" s="54" t="n">
        <v>0.000934059196613823</v>
      </c>
      <c r="BD24" s="61" t="n">
        <v>20200.1656866947</v>
      </c>
      <c r="BE24" s="56" t="n">
        <v>131360</v>
      </c>
      <c r="BF24" s="56" t="n">
        <v>241340</v>
      </c>
      <c r="BG24" s="51" t="n">
        <v>67244</v>
      </c>
      <c r="BH24" s="51" t="n">
        <v>50093</v>
      </c>
      <c r="BI24" s="51" t="n">
        <v>5</v>
      </c>
      <c r="BJ24" s="51"/>
      <c r="BK24" s="51" t="n">
        <v>45348</v>
      </c>
      <c r="BL24" s="51" t="n">
        <v>212165</v>
      </c>
      <c r="BM24" s="51" t="n">
        <v>267231</v>
      </c>
      <c r="BN24" s="51" t="n">
        <v>165462</v>
      </c>
      <c r="BO24" s="51" t="n">
        <v>384326</v>
      </c>
      <c r="BP24" s="51" t="n">
        <v>223503.148560042</v>
      </c>
      <c r="BQ24" s="51" t="n">
        <v>234010.050294433</v>
      </c>
      <c r="BR24" s="13" t="n">
        <v>366.254041100146</v>
      </c>
      <c r="BS24" s="13" t="n">
        <v>2106.40933550876</v>
      </c>
      <c r="BT24" s="51" t="n">
        <v>3128</v>
      </c>
      <c r="BU24" s="51" t="n">
        <v>3136</v>
      </c>
      <c r="BV24" s="51" t="n">
        <v>19</v>
      </c>
      <c r="BW24" s="51" t="n">
        <v>365</v>
      </c>
      <c r="BX24" s="51" t="n">
        <v>29</v>
      </c>
      <c r="BY24" s="51" t="n">
        <v>365</v>
      </c>
      <c r="BZ24" s="51" t="n">
        <v>78</v>
      </c>
      <c r="CA24" s="51" t="n">
        <v>365</v>
      </c>
      <c r="CB24" s="51" t="n">
        <v>0</v>
      </c>
      <c r="CC24" s="51" t="n">
        <v>0</v>
      </c>
      <c r="CD24" s="51" t="n">
        <v>0</v>
      </c>
      <c r="CE24" s="51" t="n">
        <v>85370</v>
      </c>
      <c r="CF24" s="51" t="n">
        <v>193779</v>
      </c>
      <c r="CG24" s="51" t="n">
        <v>90000</v>
      </c>
      <c r="CH24" s="51" t="n">
        <v>2851000</v>
      </c>
      <c r="CI24" s="51" t="n">
        <v>171000</v>
      </c>
      <c r="CJ24" s="51" t="n">
        <v>19276000</v>
      </c>
      <c r="CK24" s="51" t="n">
        <v>666132000</v>
      </c>
      <c r="CL24" s="51" t="n">
        <v>309</v>
      </c>
      <c r="CM24" s="52" t="n">
        <v>1.47016417026857</v>
      </c>
      <c r="CN24" s="52" t="n">
        <v>90</v>
      </c>
      <c r="CO24" s="58" t="n">
        <v>0</v>
      </c>
      <c r="CP24" s="13" t="n">
        <v>180577616.41</v>
      </c>
      <c r="CQ24" s="13" t="n">
        <v>3300163959.91</v>
      </c>
      <c r="CR24" s="13" t="n">
        <v>1185313151.02</v>
      </c>
      <c r="CS24" s="13" t="n">
        <v>332129803.98</v>
      </c>
      <c r="CT24" s="13" t="n">
        <v>1422827804.51</v>
      </c>
      <c r="CU24" s="58" t="n">
        <v>0.0333333333333333</v>
      </c>
      <c r="CV24" s="53" t="n">
        <v>0.99742179423337</v>
      </c>
      <c r="CW24" s="53" t="n">
        <v>0.998710897116685</v>
      </c>
      <c r="CX24" s="53" t="n">
        <v>0.99742179423337</v>
      </c>
      <c r="CY24" s="53" t="n">
        <v>0.99742179423337</v>
      </c>
      <c r="CZ24" s="53" t="n">
        <v>5.99742179423337</v>
      </c>
      <c r="DA24" s="53" t="n">
        <v>0.661209603929893</v>
      </c>
      <c r="DB24" s="53" t="n">
        <v>1</v>
      </c>
      <c r="DC24" s="53" t="n">
        <v>1</v>
      </c>
      <c r="DD24" s="53" t="n">
        <v>0.323708310743102</v>
      </c>
      <c r="DE24" s="53" t="n">
        <v>1</v>
      </c>
      <c r="DF24" s="53" t="n">
        <v>0.99742179423337</v>
      </c>
      <c r="DG24" s="53" t="n">
        <v>0.99742179423337</v>
      </c>
      <c r="DH24" s="53" t="n">
        <v>0.99742179423337</v>
      </c>
      <c r="DI24" s="53" t="n">
        <v>0.998710897116685</v>
      </c>
      <c r="DJ24" s="53" t="n">
        <v>0.837501293186792</v>
      </c>
      <c r="DK24" s="53" t="n">
        <v>0.998710897116685</v>
      </c>
      <c r="DL24" s="53" t="n">
        <v>1</v>
      </c>
      <c r="DM24" s="53" t="n">
        <v>0.99742179423337</v>
      </c>
      <c r="DN24" s="53" t="n">
        <v>0.99742179423337</v>
      </c>
      <c r="DO24" s="53" t="n">
        <v>1.15863139816326</v>
      </c>
      <c r="DP24" s="53" t="n">
        <v>0.161209603929893</v>
      </c>
      <c r="DQ24" s="53" t="n">
        <v>0.99742179423337</v>
      </c>
      <c r="DR24" s="51" t="n">
        <v>383443</v>
      </c>
      <c r="DS24" s="51" t="n">
        <v>152918</v>
      </c>
      <c r="DT24" s="51" t="n">
        <v>172870.197682603</v>
      </c>
      <c r="DU24" s="51" t="n">
        <v>93075</v>
      </c>
      <c r="DV24" s="51" t="n">
        <v>117914</v>
      </c>
      <c r="DW24" s="51" t="n">
        <v>18561</v>
      </c>
      <c r="DX24" s="51" t="n">
        <v>169039</v>
      </c>
      <c r="DY24" s="51" t="n">
        <v>4021451.44</v>
      </c>
      <c r="DZ24" s="51" t="n">
        <v>60473</v>
      </c>
      <c r="EA24" s="51" t="n">
        <v>193051</v>
      </c>
      <c r="EB24" s="51" t="n">
        <v>1326</v>
      </c>
      <c r="EC24" s="59" t="n">
        <v>7253.0427</v>
      </c>
      <c r="ED24" s="51" t="n">
        <v>128260</v>
      </c>
      <c r="EE24" s="51" t="n">
        <v>193051</v>
      </c>
      <c r="EF24" s="51" t="n">
        <v>11540</v>
      </c>
      <c r="EG24" s="51" t="n">
        <v>204591</v>
      </c>
      <c r="EH24" s="60" t="n">
        <v>55.7016773978954</v>
      </c>
      <c r="EJ24" s="60" t="n">
        <v>32.1540338003236</v>
      </c>
      <c r="EK24" s="60" t="n">
        <v>17.1096038373032</v>
      </c>
      <c r="EL24" s="60" t="n">
        <v>3.21947994750967</v>
      </c>
      <c r="EM24" s="60" t="n">
        <v>2.6168229891</v>
      </c>
      <c r="EN24" s="60" t="n">
        <v>92.9608809825</v>
      </c>
      <c r="ES24" s="51" t="n">
        <v>14643336</v>
      </c>
      <c r="ET24" s="13" t="n">
        <v>382535.6</v>
      </c>
      <c r="EU24" s="13" t="n">
        <v>378204.2</v>
      </c>
      <c r="EV24" s="13" t="n">
        <v>376306.4</v>
      </c>
      <c r="EW24" s="13" t="n">
        <v>374525</v>
      </c>
      <c r="EX24" s="13" t="n">
        <v>372827.6</v>
      </c>
      <c r="EY24" s="58" t="n">
        <f aca="false">EX24/SUMIF($E$8:$E$210,E24,$EX$8:$EX$210)</f>
        <v>0.0136423954704746</v>
      </c>
      <c r="EZ24" s="13" t="s">
        <v>271</v>
      </c>
      <c r="FA24" s="13" t="s">
        <v>304</v>
      </c>
      <c r="FB24" s="51" t="n">
        <v>381</v>
      </c>
      <c r="FC24" s="13" t="n">
        <v>223503.148560042</v>
      </c>
    </row>
    <row r="25" customFormat="false" ht="15" hidden="false" customHeight="false" outlineLevel="0" collapsed="false">
      <c r="A25" s="49" t="s">
        <v>313</v>
      </c>
      <c r="B25" s="50" t="n">
        <v>9007</v>
      </c>
      <c r="C25" s="9" t="s">
        <v>314</v>
      </c>
      <c r="D25" s="9" t="s">
        <v>302</v>
      </c>
      <c r="E25" s="50" t="n">
        <v>13</v>
      </c>
      <c r="F25" s="9" t="s">
        <v>303</v>
      </c>
      <c r="H25" s="51" t="n">
        <v>12461673</v>
      </c>
      <c r="I25" s="51" t="n">
        <v>12729324</v>
      </c>
      <c r="J25" s="51" t="n">
        <v>5444352</v>
      </c>
      <c r="K25" s="51" t="n">
        <v>12965872</v>
      </c>
      <c r="L25" s="51" t="n">
        <v>3837480</v>
      </c>
      <c r="M25" s="51" t="n">
        <v>4953813</v>
      </c>
      <c r="N25" s="51" t="n">
        <v>3388</v>
      </c>
      <c r="O25" s="51" t="n">
        <v>506</v>
      </c>
      <c r="P25" s="51" t="n">
        <v>151</v>
      </c>
      <c r="Q25" s="52" t="n">
        <v>3.95620969967034</v>
      </c>
      <c r="R25" s="52" t="n">
        <v>3.99775920996601</v>
      </c>
      <c r="S25" s="13" t="n">
        <v>1520456</v>
      </c>
      <c r="T25" s="13" t="n">
        <v>2070310</v>
      </c>
      <c r="U25" s="13" t="n">
        <v>419084</v>
      </c>
      <c r="V25" s="13" t="n">
        <v>1046877</v>
      </c>
      <c r="W25" s="13" t="n">
        <v>209073</v>
      </c>
      <c r="X25" s="13" t="n">
        <v>2067776</v>
      </c>
      <c r="Y25" s="13" t="n">
        <v>449799</v>
      </c>
      <c r="Z25" s="13" t="n">
        <v>2093754</v>
      </c>
      <c r="AA25" s="13" t="n">
        <v>626211</v>
      </c>
      <c r="AB25" s="13" t="n">
        <v>2070310</v>
      </c>
      <c r="AC25" s="13" t="n">
        <v>1201048</v>
      </c>
      <c r="AD25" s="13" t="n">
        <v>2070310</v>
      </c>
      <c r="AE25" s="13" t="n">
        <v>544818</v>
      </c>
      <c r="AF25" s="13" t="n">
        <v>2066619</v>
      </c>
      <c r="AG25" s="13" t="n">
        <v>7102</v>
      </c>
      <c r="AH25" s="13" t="n">
        <v>99018</v>
      </c>
      <c r="AI25" s="51" t="n">
        <v>155</v>
      </c>
      <c r="AJ25" s="51" t="n">
        <v>1092</v>
      </c>
      <c r="AK25" s="51" t="n">
        <v>54533</v>
      </c>
      <c r="AL25" s="51" t="n">
        <v>9592</v>
      </c>
      <c r="AM25" s="51" t="n">
        <v>49685</v>
      </c>
      <c r="AN25" s="51" t="n">
        <v>3163</v>
      </c>
      <c r="AO25" s="51" t="n">
        <v>49610</v>
      </c>
      <c r="AP25" s="51" t="n">
        <v>44375</v>
      </c>
      <c r="AQ25" s="51" t="n">
        <v>49496</v>
      </c>
      <c r="AR25" s="51" t="n">
        <v>48418</v>
      </c>
      <c r="AS25" s="51" t="n">
        <v>49988</v>
      </c>
      <c r="AT25" s="51" t="n">
        <v>41795</v>
      </c>
      <c r="AU25" s="51" t="n">
        <v>49202</v>
      </c>
      <c r="AV25" s="51" t="n">
        <v>147.75</v>
      </c>
      <c r="AW25" s="13" t="n">
        <v>2249.685607</v>
      </c>
      <c r="AX25" s="52" t="n">
        <v>97.2154</v>
      </c>
      <c r="AY25" s="51" t="n">
        <v>3</v>
      </c>
      <c r="AZ25" s="52" t="n">
        <v>5.16666666666667</v>
      </c>
      <c r="BA25" s="53" t="n">
        <v>9721.54</v>
      </c>
      <c r="BB25" s="54" t="n">
        <v>0.00759743309055527</v>
      </c>
      <c r="BC25" s="54" t="n">
        <v>0.000934059196613823</v>
      </c>
      <c r="BD25" s="61" t="n">
        <v>20200.1656866947</v>
      </c>
      <c r="BE25" s="56" t="n">
        <v>599761</v>
      </c>
      <c r="BF25" s="56" t="n">
        <v>1101553</v>
      </c>
      <c r="BG25" s="51" t="n">
        <v>374184</v>
      </c>
      <c r="BH25" s="51" t="n">
        <v>169180</v>
      </c>
      <c r="BI25" s="51" t="n">
        <v>5</v>
      </c>
      <c r="BJ25" s="51"/>
      <c r="BK25" s="51" t="n">
        <v>152570</v>
      </c>
      <c r="BL25" s="51" t="n">
        <v>1014104</v>
      </c>
      <c r="BM25" s="51" t="n">
        <v>1246259</v>
      </c>
      <c r="BN25" s="51" t="n">
        <v>319805</v>
      </c>
      <c r="BO25" s="51" t="n">
        <v>1815786</v>
      </c>
      <c r="BP25" s="51" t="n">
        <v>668524.695390585</v>
      </c>
      <c r="BQ25" s="51" t="n">
        <v>729961.124862312</v>
      </c>
      <c r="BR25" s="13" t="n">
        <v>366.254041100146</v>
      </c>
      <c r="BS25" s="13" t="n">
        <v>2106.40933550876</v>
      </c>
      <c r="BT25" s="51" t="n">
        <v>1181</v>
      </c>
      <c r="BU25" s="51" t="n">
        <v>1185</v>
      </c>
      <c r="BV25" s="51" t="n">
        <v>19</v>
      </c>
      <c r="BW25" s="51" t="n">
        <v>365</v>
      </c>
      <c r="BX25" s="51" t="n">
        <v>29</v>
      </c>
      <c r="BY25" s="51" t="n">
        <v>365</v>
      </c>
      <c r="BZ25" s="51" t="n">
        <v>78</v>
      </c>
      <c r="CA25" s="51" t="n">
        <v>365</v>
      </c>
      <c r="CB25" s="51" t="n">
        <v>0</v>
      </c>
      <c r="CC25" s="51" t="n">
        <v>0</v>
      </c>
      <c r="CD25" s="51" t="n">
        <v>0</v>
      </c>
      <c r="CE25" s="51" t="n">
        <v>162500</v>
      </c>
      <c r="CF25" s="51" t="n">
        <v>483955</v>
      </c>
      <c r="CG25" s="51" t="n">
        <v>171000</v>
      </c>
      <c r="CH25" s="51" t="n">
        <v>5678000</v>
      </c>
      <c r="CI25" s="51" t="n">
        <v>355000</v>
      </c>
      <c r="CJ25" s="51" t="n">
        <v>40986000</v>
      </c>
      <c r="CK25" s="51" t="n">
        <v>1405309000</v>
      </c>
      <c r="CL25" s="51" t="n">
        <v>1010</v>
      </c>
      <c r="CM25" s="52" t="n">
        <v>1.51906426165524</v>
      </c>
      <c r="CN25" s="52" t="n">
        <v>90</v>
      </c>
      <c r="CO25" s="58" t="n">
        <v>0</v>
      </c>
      <c r="CP25" s="13" t="n">
        <v>180577616.41</v>
      </c>
      <c r="CQ25" s="13" t="n">
        <v>3300163959.91</v>
      </c>
      <c r="CR25" s="13" t="n">
        <v>1185313151.02</v>
      </c>
      <c r="CS25" s="13" t="n">
        <v>332129803.98</v>
      </c>
      <c r="CT25" s="13" t="n">
        <v>1422827804.51</v>
      </c>
      <c r="CU25" s="58" t="n">
        <v>0.0833333333333333</v>
      </c>
      <c r="CV25" s="53" t="n">
        <v>0.99742179423337</v>
      </c>
      <c r="CW25" s="53" t="n">
        <v>0.998710897116685</v>
      </c>
      <c r="CX25" s="53" t="n">
        <v>0.99742179423337</v>
      </c>
      <c r="CY25" s="53" t="n">
        <v>0.99742179423337</v>
      </c>
      <c r="CZ25" s="53" t="n">
        <v>5.99742179423337</v>
      </c>
      <c r="DA25" s="53" t="n">
        <v>0.661209603929893</v>
      </c>
      <c r="DB25" s="53" t="n">
        <v>1</v>
      </c>
      <c r="DC25" s="53" t="n">
        <v>1</v>
      </c>
      <c r="DD25" s="53" t="n">
        <v>0.323708310743102</v>
      </c>
      <c r="DE25" s="53" t="n">
        <v>1</v>
      </c>
      <c r="DF25" s="53" t="n">
        <v>0.99742179423337</v>
      </c>
      <c r="DG25" s="53" t="n">
        <v>0.99742179423337</v>
      </c>
      <c r="DH25" s="53" t="n">
        <v>0.99742179423337</v>
      </c>
      <c r="DI25" s="53" t="n">
        <v>0.998710897116685</v>
      </c>
      <c r="DJ25" s="53" t="n">
        <v>0.837501293186792</v>
      </c>
      <c r="DK25" s="53" t="n">
        <v>0.998710897116685</v>
      </c>
      <c r="DL25" s="53" t="n">
        <v>1</v>
      </c>
      <c r="DM25" s="53" t="n">
        <v>0.99742179423337</v>
      </c>
      <c r="DN25" s="53" t="n">
        <v>0.99742179423337</v>
      </c>
      <c r="DO25" s="53" t="n">
        <v>1.15863139816326</v>
      </c>
      <c r="DP25" s="53" t="n">
        <v>0.161209603929893</v>
      </c>
      <c r="DQ25" s="53" t="n">
        <v>0.99742179423337</v>
      </c>
      <c r="DR25" s="51" t="n">
        <v>1111065</v>
      </c>
      <c r="DS25" s="51" t="n">
        <v>448278</v>
      </c>
      <c r="DT25" s="51" t="n">
        <v>21436.7633994033</v>
      </c>
      <c r="DU25" s="51" t="n">
        <v>386227</v>
      </c>
      <c r="DV25" s="51" t="n">
        <v>486439</v>
      </c>
      <c r="DW25" s="51" t="n">
        <v>79670</v>
      </c>
      <c r="DX25" s="51" t="n">
        <v>858496</v>
      </c>
      <c r="DY25" s="51" t="n">
        <v>4021451.44</v>
      </c>
      <c r="DZ25" s="51" t="n">
        <v>263590</v>
      </c>
      <c r="EA25" s="51" t="n">
        <v>795278</v>
      </c>
      <c r="EB25" s="51" t="n">
        <v>3886</v>
      </c>
      <c r="EC25" s="59" t="n">
        <v>7253.0427</v>
      </c>
      <c r="ED25" s="51" t="n">
        <v>378451</v>
      </c>
      <c r="EE25" s="51" t="n">
        <v>795278</v>
      </c>
      <c r="EF25" s="51" t="n">
        <v>48940</v>
      </c>
      <c r="EG25" s="51" t="n">
        <v>844218</v>
      </c>
      <c r="EH25" s="60" t="n">
        <v>55.7016773978954</v>
      </c>
      <c r="EJ25" s="60" t="n">
        <v>32.1540338003236</v>
      </c>
      <c r="EK25" s="60" t="n">
        <v>17.1096038373032</v>
      </c>
      <c r="EL25" s="60" t="n">
        <v>3.21947994750967</v>
      </c>
      <c r="EM25" s="60" t="n">
        <v>2.6168229891</v>
      </c>
      <c r="EN25" s="60" t="n">
        <v>92.9608809825</v>
      </c>
      <c r="ES25" s="51" t="n">
        <v>14643336</v>
      </c>
      <c r="ET25" s="13" t="n">
        <v>1817948</v>
      </c>
      <c r="EU25" s="13" t="n">
        <v>1806218</v>
      </c>
      <c r="EV25" s="13" t="n">
        <v>1801846</v>
      </c>
      <c r="EW25" s="13" t="n">
        <v>1798074</v>
      </c>
      <c r="EX25" s="13" t="n">
        <v>1794727</v>
      </c>
      <c r="EY25" s="58" t="n">
        <f aca="false">EX25/SUMIF($E$8:$E$210,E25,$EX$8:$EX$210)</f>
        <v>0.0656721109047141</v>
      </c>
      <c r="EZ25" s="13" t="s">
        <v>271</v>
      </c>
      <c r="FA25" s="13" t="s">
        <v>304</v>
      </c>
      <c r="FB25" s="51" t="n">
        <v>1652</v>
      </c>
      <c r="FC25" s="13" t="n">
        <v>668524.695390585</v>
      </c>
    </row>
    <row r="26" customFormat="false" ht="15" hidden="false" customHeight="false" outlineLevel="0" collapsed="false">
      <c r="A26" s="49" t="s">
        <v>315</v>
      </c>
      <c r="B26" s="50" t="n">
        <v>9008</v>
      </c>
      <c r="C26" s="9" t="s">
        <v>316</v>
      </c>
      <c r="D26" s="9" t="s">
        <v>302</v>
      </c>
      <c r="E26" s="50" t="n">
        <v>13</v>
      </c>
      <c r="F26" s="9" t="s">
        <v>303</v>
      </c>
      <c r="H26" s="51" t="n">
        <v>12461673</v>
      </c>
      <c r="I26" s="51" t="n">
        <v>12729324</v>
      </c>
      <c r="J26" s="51" t="n">
        <v>5444352</v>
      </c>
      <c r="K26" s="51" t="n">
        <v>12965872</v>
      </c>
      <c r="L26" s="51" t="n">
        <v>3837480</v>
      </c>
      <c r="M26" s="51" t="n">
        <v>4953813</v>
      </c>
      <c r="N26" s="51" t="n">
        <v>165</v>
      </c>
      <c r="O26" s="51" t="n">
        <v>58</v>
      </c>
      <c r="P26" s="51" t="n">
        <v>3</v>
      </c>
      <c r="Q26" s="52" t="n">
        <v>3.21932455061171</v>
      </c>
      <c r="R26" s="52" t="n">
        <v>3.682677192263</v>
      </c>
      <c r="S26" s="13" t="n">
        <v>250421</v>
      </c>
      <c r="T26" s="13" t="n">
        <v>282676</v>
      </c>
      <c r="U26" s="13" t="n">
        <v>35429</v>
      </c>
      <c r="V26" s="13" t="n">
        <v>155585</v>
      </c>
      <c r="W26" s="13" t="n">
        <v>92173</v>
      </c>
      <c r="X26" s="13" t="n">
        <v>282676</v>
      </c>
      <c r="Y26" s="13" t="n">
        <v>29822</v>
      </c>
      <c r="Z26" s="13" t="n">
        <v>311170</v>
      </c>
      <c r="AA26" s="13" t="n">
        <v>38880</v>
      </c>
      <c r="AB26" s="13" t="n">
        <v>282676</v>
      </c>
      <c r="AC26" s="13" t="n">
        <v>199867</v>
      </c>
      <c r="AD26" s="13" t="n">
        <v>282676</v>
      </c>
      <c r="AE26" s="13" t="n">
        <v>70341</v>
      </c>
      <c r="AF26" s="13" t="n">
        <v>282676</v>
      </c>
      <c r="AG26" s="13" t="n">
        <v>473</v>
      </c>
      <c r="AH26" s="13" t="n">
        <v>18308</v>
      </c>
      <c r="AI26" s="51" t="n">
        <v>12</v>
      </c>
      <c r="AJ26" s="51" t="n">
        <v>672</v>
      </c>
      <c r="AK26" s="51" t="n">
        <v>9671</v>
      </c>
      <c r="AL26" s="51" t="n">
        <v>5533</v>
      </c>
      <c r="AM26" s="51" t="n">
        <v>9170</v>
      </c>
      <c r="AN26" s="51" t="n">
        <v>1330</v>
      </c>
      <c r="AO26" s="51" t="n">
        <v>9172</v>
      </c>
      <c r="AP26" s="51" t="n">
        <v>8957</v>
      </c>
      <c r="AQ26" s="51" t="n">
        <v>9148</v>
      </c>
      <c r="AR26" s="51" t="n">
        <v>8757</v>
      </c>
      <c r="AS26" s="51" t="n">
        <v>9206</v>
      </c>
      <c r="AT26" s="51" t="n">
        <v>6328</v>
      </c>
      <c r="AU26" s="51" t="n">
        <v>7926</v>
      </c>
      <c r="AV26" s="51" t="n">
        <v>147.75</v>
      </c>
      <c r="AW26" s="13" t="n">
        <v>381.1062689</v>
      </c>
      <c r="AX26" s="52" t="n">
        <v>15.6466</v>
      </c>
      <c r="AY26" s="51" t="n">
        <v>3</v>
      </c>
      <c r="AZ26" s="52" t="n">
        <v>5.16666666666667</v>
      </c>
      <c r="BA26" s="53" t="n">
        <v>1564.66</v>
      </c>
      <c r="BB26" s="54" t="n">
        <v>0.00759743309055527</v>
      </c>
      <c r="BC26" s="54" t="n">
        <v>0.000934059196613823</v>
      </c>
      <c r="BD26" s="61" t="n">
        <v>20200.1656866947</v>
      </c>
      <c r="BE26" s="56" t="n">
        <v>78817</v>
      </c>
      <c r="BF26" s="56" t="n">
        <v>147112</v>
      </c>
      <c r="BG26" s="51" t="n">
        <v>46651</v>
      </c>
      <c r="BH26" s="51" t="n">
        <v>30446</v>
      </c>
      <c r="BI26" s="51" t="n">
        <v>5</v>
      </c>
      <c r="BJ26" s="51"/>
      <c r="BK26" s="51" t="n">
        <v>28651</v>
      </c>
      <c r="BL26" s="51" t="n">
        <v>125100</v>
      </c>
      <c r="BM26" s="51" t="n">
        <v>166555</v>
      </c>
      <c r="BN26" s="51" t="n">
        <v>11134</v>
      </c>
      <c r="BO26" s="51" t="n">
        <v>238431</v>
      </c>
      <c r="BP26" s="51" t="n">
        <v>120160.402633785</v>
      </c>
      <c r="BQ26" s="51" t="n">
        <v>129821.812666235</v>
      </c>
      <c r="BR26" s="13" t="n">
        <v>366.254041100146</v>
      </c>
      <c r="BS26" s="13" t="n">
        <v>2106.40933550876</v>
      </c>
      <c r="BT26" s="51" t="n">
        <v>6</v>
      </c>
      <c r="BU26" s="51" t="n">
        <v>6</v>
      </c>
      <c r="BV26" s="51" t="n">
        <v>19</v>
      </c>
      <c r="BW26" s="51" t="n">
        <v>365</v>
      </c>
      <c r="BX26" s="51" t="n">
        <v>29</v>
      </c>
      <c r="BY26" s="51" t="n">
        <v>365</v>
      </c>
      <c r="BZ26" s="51" t="n">
        <v>78</v>
      </c>
      <c r="CA26" s="51" t="n">
        <v>365</v>
      </c>
      <c r="CB26" s="51" t="n">
        <v>0</v>
      </c>
      <c r="CC26" s="51" t="n">
        <v>0</v>
      </c>
      <c r="CD26" s="51" t="n">
        <v>0</v>
      </c>
      <c r="CE26" s="51" t="n">
        <v>48180</v>
      </c>
      <c r="CF26" s="51" t="n">
        <v>92441</v>
      </c>
      <c r="CG26" s="51" t="n">
        <v>50000</v>
      </c>
      <c r="CH26" s="51" t="n">
        <v>1419000</v>
      </c>
      <c r="CI26" s="51" t="n">
        <v>74000</v>
      </c>
      <c r="CJ26" s="51" t="n">
        <v>7618000</v>
      </c>
      <c r="CK26" s="51" t="n">
        <v>273100000</v>
      </c>
      <c r="CL26" s="51" t="n">
        <v>143</v>
      </c>
      <c r="CM26" s="52" t="n">
        <v>1.08945902535712</v>
      </c>
      <c r="CN26" s="52" t="n">
        <v>90</v>
      </c>
      <c r="CO26" s="58" t="n">
        <v>0</v>
      </c>
      <c r="CP26" s="13" t="n">
        <v>180577616.41</v>
      </c>
      <c r="CQ26" s="13" t="n">
        <v>3300163959.91</v>
      </c>
      <c r="CR26" s="13" t="n">
        <v>1185313151.02</v>
      </c>
      <c r="CS26" s="13" t="n">
        <v>332129803.98</v>
      </c>
      <c r="CT26" s="13" t="n">
        <v>1422827804.51</v>
      </c>
      <c r="CU26" s="58" t="n">
        <v>0.0833333333333333</v>
      </c>
      <c r="CV26" s="53" t="n">
        <v>0.99742179423337</v>
      </c>
      <c r="CW26" s="53" t="n">
        <v>0.998710897116685</v>
      </c>
      <c r="CX26" s="53" t="n">
        <v>0.99742179423337</v>
      </c>
      <c r="CY26" s="53" t="n">
        <v>0.99742179423337</v>
      </c>
      <c r="CZ26" s="53" t="n">
        <v>5.99742179423337</v>
      </c>
      <c r="DA26" s="53" t="n">
        <v>0.661209603929893</v>
      </c>
      <c r="DB26" s="53" t="n">
        <v>1</v>
      </c>
      <c r="DC26" s="53" t="n">
        <v>1</v>
      </c>
      <c r="DD26" s="53" t="n">
        <v>0.323708310743102</v>
      </c>
      <c r="DE26" s="53" t="n">
        <v>1</v>
      </c>
      <c r="DF26" s="53" t="n">
        <v>0.99742179423337</v>
      </c>
      <c r="DG26" s="53" t="n">
        <v>0.99742179423337</v>
      </c>
      <c r="DH26" s="53" t="n">
        <v>0.99742179423337</v>
      </c>
      <c r="DI26" s="53" t="n">
        <v>0.998710897116685</v>
      </c>
      <c r="DJ26" s="53" t="n">
        <v>0.837501293186792</v>
      </c>
      <c r="DK26" s="53" t="n">
        <v>0.998710897116685</v>
      </c>
      <c r="DL26" s="53" t="n">
        <v>1</v>
      </c>
      <c r="DM26" s="53" t="n">
        <v>0.99742179423337</v>
      </c>
      <c r="DN26" s="53" t="n">
        <v>0.99742179423337</v>
      </c>
      <c r="DO26" s="53" t="n">
        <v>1.15863139816326</v>
      </c>
      <c r="DP26" s="53" t="n">
        <v>0.161209603929893</v>
      </c>
      <c r="DQ26" s="53" t="n">
        <v>0.99742179423337</v>
      </c>
      <c r="DR26" s="51" t="n">
        <v>127455</v>
      </c>
      <c r="DS26" s="51" t="n">
        <v>70761</v>
      </c>
      <c r="DT26" s="51" t="n">
        <v>117531.718179993</v>
      </c>
      <c r="DU26" s="51" t="n">
        <v>51587</v>
      </c>
      <c r="DV26" s="51" t="n">
        <v>59153</v>
      </c>
      <c r="DW26" s="51" t="n">
        <v>6863</v>
      </c>
      <c r="DX26" s="51" t="n">
        <v>129058</v>
      </c>
      <c r="DY26" s="51" t="n">
        <v>4021451.44</v>
      </c>
      <c r="DZ26" s="51" t="n">
        <v>25546</v>
      </c>
      <c r="EA26" s="51" t="n">
        <v>106417</v>
      </c>
      <c r="EB26" s="51" t="n">
        <v>386</v>
      </c>
      <c r="EC26" s="59" t="n">
        <v>7253.0427</v>
      </c>
      <c r="ED26" s="51" t="n">
        <v>64694</v>
      </c>
      <c r="EE26" s="51" t="n">
        <v>106417</v>
      </c>
      <c r="EF26" s="51" t="n">
        <v>7052</v>
      </c>
      <c r="EG26" s="51" t="n">
        <v>113469</v>
      </c>
      <c r="EH26" s="60" t="n">
        <v>55.7016773978954</v>
      </c>
      <c r="EJ26" s="60" t="n">
        <v>32.1540338003236</v>
      </c>
      <c r="EK26" s="60" t="n">
        <v>17.1096038373032</v>
      </c>
      <c r="EL26" s="60" t="n">
        <v>3.21947994750967</v>
      </c>
      <c r="EM26" s="60" t="n">
        <v>2.6168229891</v>
      </c>
      <c r="EN26" s="60" t="n">
        <v>92.9608809825</v>
      </c>
      <c r="ES26" s="51" t="n">
        <v>14643336</v>
      </c>
      <c r="ET26" s="13" t="n">
        <v>242310</v>
      </c>
      <c r="EU26" s="13" t="n">
        <v>242282.4</v>
      </c>
      <c r="EV26" s="13" t="n">
        <v>242117.4</v>
      </c>
      <c r="EW26" s="13" t="n">
        <v>241879.5</v>
      </c>
      <c r="EX26" s="13" t="n">
        <v>241585.8</v>
      </c>
      <c r="EY26" s="58" t="n">
        <f aca="false">EX26/SUMIF($E$8:$E$210,E26,$EX$8:$EX$210)</f>
        <v>0.00884003497501519</v>
      </c>
      <c r="EZ26" s="13" t="s">
        <v>271</v>
      </c>
      <c r="FA26" s="13" t="s">
        <v>304</v>
      </c>
      <c r="FB26" s="51" t="n">
        <v>124</v>
      </c>
      <c r="FC26" s="13" t="n">
        <v>120160.402633785</v>
      </c>
    </row>
    <row r="27" customFormat="false" ht="15" hidden="false" customHeight="false" outlineLevel="0" collapsed="false">
      <c r="A27" s="49" t="s">
        <v>317</v>
      </c>
      <c r="B27" s="50" t="n">
        <v>9009</v>
      </c>
      <c r="C27" s="9" t="s">
        <v>318</v>
      </c>
      <c r="D27" s="9" t="s">
        <v>302</v>
      </c>
      <c r="E27" s="50" t="n">
        <v>13</v>
      </c>
      <c r="F27" s="9" t="s">
        <v>303</v>
      </c>
      <c r="H27" s="51" t="n">
        <v>12461673</v>
      </c>
      <c r="I27" s="51" t="n">
        <v>12729324</v>
      </c>
      <c r="J27" s="51" t="n">
        <v>5444352</v>
      </c>
      <c r="K27" s="51" t="n">
        <v>12965872</v>
      </c>
      <c r="L27" s="51" t="n">
        <v>3837480</v>
      </c>
      <c r="M27" s="51" t="n">
        <v>4953813</v>
      </c>
      <c r="N27" s="51" t="n">
        <v>33</v>
      </c>
      <c r="O27" s="51" t="n">
        <v>12</v>
      </c>
      <c r="P27" s="51" t="n">
        <v>11</v>
      </c>
      <c r="Q27" s="52" t="n">
        <v>4.60004877453969</v>
      </c>
      <c r="R27" s="52" t="n">
        <v>5.20009754907938</v>
      </c>
      <c r="S27" s="13" t="n">
        <v>6561</v>
      </c>
      <c r="T27" s="13" t="n">
        <v>14762</v>
      </c>
      <c r="U27" s="13" t="n">
        <v>0</v>
      </c>
      <c r="V27" s="13" t="n">
        <v>8201</v>
      </c>
      <c r="W27" s="13" t="n">
        <v>6561</v>
      </c>
      <c r="X27" s="13" t="n">
        <v>14762</v>
      </c>
      <c r="Y27" s="13" t="n">
        <v>0</v>
      </c>
      <c r="Z27" s="13" t="n">
        <v>16402</v>
      </c>
      <c r="AA27" s="13" t="n">
        <v>1640</v>
      </c>
      <c r="AB27" s="13" t="n">
        <v>14762</v>
      </c>
      <c r="AC27" s="13" t="n">
        <v>8201</v>
      </c>
      <c r="AD27" s="13" t="n">
        <v>14762</v>
      </c>
      <c r="AE27" s="13" t="n">
        <v>4921</v>
      </c>
      <c r="AF27" s="13" t="n">
        <v>14762</v>
      </c>
      <c r="AG27" s="13" t="n">
        <v>410</v>
      </c>
      <c r="AH27" s="13" t="n">
        <v>17461</v>
      </c>
      <c r="AI27" s="51" t="n">
        <v>0</v>
      </c>
      <c r="AJ27" s="51" t="n">
        <v>1894</v>
      </c>
      <c r="AK27" s="51" t="n">
        <v>9145</v>
      </c>
      <c r="AL27" s="51" t="n">
        <v>6634</v>
      </c>
      <c r="AM27" s="51" t="n">
        <v>8739</v>
      </c>
      <c r="AN27" s="51" t="n">
        <v>2807</v>
      </c>
      <c r="AO27" s="51" t="n">
        <v>8732</v>
      </c>
      <c r="AP27" s="51" t="n">
        <v>8583</v>
      </c>
      <c r="AQ27" s="51" t="n">
        <v>8731</v>
      </c>
      <c r="AR27" s="51" t="n">
        <v>8443</v>
      </c>
      <c r="AS27" s="51" t="n">
        <v>8725</v>
      </c>
      <c r="AT27" s="51" t="n">
        <v>7154</v>
      </c>
      <c r="AU27" s="51" t="n">
        <v>8079</v>
      </c>
      <c r="AV27" s="51" t="n">
        <v>147.75</v>
      </c>
      <c r="AW27" s="13" t="n">
        <v>453.2302549</v>
      </c>
      <c r="AX27" s="52" t="n">
        <v>23.2846</v>
      </c>
      <c r="AY27" s="51" t="n">
        <v>3</v>
      </c>
      <c r="AZ27" s="52" t="n">
        <v>5.16666666666667</v>
      </c>
      <c r="BA27" s="53" t="n">
        <v>2328.46</v>
      </c>
      <c r="BB27" s="54" t="n">
        <v>0.00759743309055527</v>
      </c>
      <c r="BC27" s="54" t="n">
        <v>0.000934059196613823</v>
      </c>
      <c r="BD27" s="61" t="n">
        <v>20200.1656866947</v>
      </c>
      <c r="BE27" s="56" t="n">
        <v>44645</v>
      </c>
      <c r="BF27" s="56" t="n">
        <v>84903</v>
      </c>
      <c r="BG27" s="51" t="n">
        <v>35447</v>
      </c>
      <c r="BH27" s="51" t="n">
        <v>8925</v>
      </c>
      <c r="BI27" s="51" t="n">
        <v>5</v>
      </c>
      <c r="BJ27" s="51"/>
      <c r="BK27" s="51" t="n">
        <v>8022</v>
      </c>
      <c r="BL27" s="51" t="n">
        <v>77242</v>
      </c>
      <c r="BM27" s="51" t="n">
        <v>93889</v>
      </c>
      <c r="BN27" s="51" t="n">
        <v>8704</v>
      </c>
      <c r="BO27" s="51" t="n">
        <v>102366</v>
      </c>
      <c r="BP27" s="51" t="n">
        <v>56477.5815286252</v>
      </c>
      <c r="BQ27" s="51" t="n">
        <v>67249.6303118743</v>
      </c>
      <c r="BR27" s="13" t="n">
        <v>366.254041100146</v>
      </c>
      <c r="BS27" s="13" t="n">
        <v>2106.40933550876</v>
      </c>
      <c r="BT27" s="51" t="n">
        <v>0</v>
      </c>
      <c r="BU27" s="51" t="n">
        <v>0</v>
      </c>
      <c r="BV27" s="51" t="n">
        <v>19</v>
      </c>
      <c r="BW27" s="51" t="n">
        <v>365</v>
      </c>
      <c r="BX27" s="51" t="n">
        <v>29</v>
      </c>
      <c r="BY27" s="51" t="n">
        <v>365</v>
      </c>
      <c r="BZ27" s="51" t="n">
        <v>78</v>
      </c>
      <c r="CA27" s="51" t="n">
        <v>365</v>
      </c>
      <c r="CB27" s="51" t="n">
        <v>0</v>
      </c>
      <c r="CC27" s="51" t="n">
        <v>0</v>
      </c>
      <c r="CD27" s="51" t="n">
        <v>0</v>
      </c>
      <c r="CE27" s="51" t="n">
        <v>25930</v>
      </c>
      <c r="CF27" s="51" t="n">
        <v>22198</v>
      </c>
      <c r="CG27" s="51" t="n">
        <v>27000</v>
      </c>
      <c r="CH27" s="51" t="n">
        <v>620000</v>
      </c>
      <c r="CI27" s="51" t="n">
        <v>23000</v>
      </c>
      <c r="CJ27" s="51" t="n">
        <v>1628000</v>
      </c>
      <c r="CK27" s="51" t="n">
        <v>68878000</v>
      </c>
      <c r="CL27" s="51" t="n">
        <v>56</v>
      </c>
      <c r="CM27" s="52" t="n">
        <v>2</v>
      </c>
      <c r="CN27" s="52" t="n">
        <v>90</v>
      </c>
      <c r="CO27" s="58" t="n">
        <v>0</v>
      </c>
      <c r="CP27" s="13" t="n">
        <v>180577616.41</v>
      </c>
      <c r="CQ27" s="13" t="n">
        <v>3300163959.91</v>
      </c>
      <c r="CR27" s="13" t="n">
        <v>1185313151.02</v>
      </c>
      <c r="CS27" s="13" t="n">
        <v>332129803.98</v>
      </c>
      <c r="CT27" s="13" t="n">
        <v>1422827804.51</v>
      </c>
      <c r="CU27" s="58" t="n">
        <v>0.0333333333333333</v>
      </c>
      <c r="CV27" s="53" t="n">
        <v>0.99742179423337</v>
      </c>
      <c r="CW27" s="53" t="n">
        <v>0.998710897116685</v>
      </c>
      <c r="CX27" s="53" t="n">
        <v>0.99742179423337</v>
      </c>
      <c r="CY27" s="53" t="n">
        <v>0.99742179423337</v>
      </c>
      <c r="CZ27" s="53" t="n">
        <v>5.99742179423337</v>
      </c>
      <c r="DA27" s="53" t="n">
        <v>0.661209603929893</v>
      </c>
      <c r="DB27" s="53" t="n">
        <v>1</v>
      </c>
      <c r="DC27" s="53" t="n">
        <v>1</v>
      </c>
      <c r="DD27" s="53" t="n">
        <v>0.323708310743102</v>
      </c>
      <c r="DE27" s="53" t="n">
        <v>1</v>
      </c>
      <c r="DF27" s="53" t="n">
        <v>0.99742179423337</v>
      </c>
      <c r="DG27" s="53" t="n">
        <v>0.99742179423337</v>
      </c>
      <c r="DH27" s="53" t="n">
        <v>0.99742179423337</v>
      </c>
      <c r="DI27" s="53" t="n">
        <v>0.998710897116685</v>
      </c>
      <c r="DJ27" s="53" t="n">
        <v>0.837501293186792</v>
      </c>
      <c r="DK27" s="53" t="n">
        <v>0.998710897116685</v>
      </c>
      <c r="DL27" s="53" t="n">
        <v>1</v>
      </c>
      <c r="DM27" s="53" t="n">
        <v>0.99742179423337</v>
      </c>
      <c r="DN27" s="53" t="n">
        <v>0.99742179423337</v>
      </c>
      <c r="DO27" s="53" t="n">
        <v>1.15863139816326</v>
      </c>
      <c r="DP27" s="53" t="n">
        <v>0.161209603929893</v>
      </c>
      <c r="DQ27" s="53" t="n">
        <v>0.99742179423337</v>
      </c>
      <c r="DR27" s="51" t="n">
        <v>42299</v>
      </c>
      <c r="DS27" s="51" t="n">
        <v>13730</v>
      </c>
      <c r="DT27" s="51" t="n">
        <v>63560.5016597326</v>
      </c>
      <c r="DU27" s="51" t="n">
        <v>12791</v>
      </c>
      <c r="DV27" s="51" t="n">
        <v>19824</v>
      </c>
      <c r="DW27" s="51" t="n">
        <v>6512</v>
      </c>
      <c r="DX27" s="51" t="n">
        <v>65545</v>
      </c>
      <c r="DY27" s="51" t="n">
        <v>4021451.44</v>
      </c>
      <c r="DZ27" s="51" t="n">
        <v>22250</v>
      </c>
      <c r="EA27" s="51" t="n">
        <v>50520</v>
      </c>
      <c r="EB27" s="51" t="n">
        <v>206</v>
      </c>
      <c r="EC27" s="59" t="n">
        <v>7253.0427</v>
      </c>
      <c r="ED27" s="51" t="n">
        <v>24435</v>
      </c>
      <c r="EE27" s="51" t="n">
        <v>50520</v>
      </c>
      <c r="EF27" s="51" t="n">
        <v>2243</v>
      </c>
      <c r="EG27" s="51" t="n">
        <v>52763</v>
      </c>
      <c r="EH27" s="60" t="n">
        <v>55.7016773978954</v>
      </c>
      <c r="EJ27" s="60" t="n">
        <v>32.1540338003236</v>
      </c>
      <c r="EK27" s="60" t="n">
        <v>17.1096038373032</v>
      </c>
      <c r="EL27" s="60" t="n">
        <v>3.21947994750967</v>
      </c>
      <c r="EM27" s="60" t="n">
        <v>2.6168229891</v>
      </c>
      <c r="EN27" s="60" t="n">
        <v>92.9608809825</v>
      </c>
      <c r="ES27" s="51" t="n">
        <v>14643336</v>
      </c>
      <c r="ET27" s="13" t="n">
        <v>134793.2</v>
      </c>
      <c r="EU27" s="13" t="n">
        <v>136332.9</v>
      </c>
      <c r="EV27" s="13" t="n">
        <v>136869.4</v>
      </c>
      <c r="EW27" s="13" t="n">
        <v>137297.2</v>
      </c>
      <c r="EX27" s="13" t="n">
        <v>137644.5</v>
      </c>
      <c r="EY27" s="58" t="n">
        <f aca="false">EX27/SUMIF($E$8:$E$210,E27,$EX$8:$EX$210)</f>
        <v>0.00503664616926358</v>
      </c>
      <c r="EZ27" s="13" t="s">
        <v>271</v>
      </c>
      <c r="FA27" s="13" t="s">
        <v>304</v>
      </c>
      <c r="FB27" s="51" t="n">
        <v>75</v>
      </c>
      <c r="FC27" s="13" t="n">
        <v>56477.5815286252</v>
      </c>
    </row>
    <row r="28" customFormat="false" ht="15" hidden="false" customHeight="false" outlineLevel="0" collapsed="false">
      <c r="A28" s="49" t="s">
        <v>319</v>
      </c>
      <c r="B28" s="50" t="n">
        <v>9010</v>
      </c>
      <c r="C28" s="9" t="s">
        <v>320</v>
      </c>
      <c r="D28" s="9" t="s">
        <v>302</v>
      </c>
      <c r="E28" s="50" t="n">
        <v>13</v>
      </c>
      <c r="F28" s="9" t="s">
        <v>303</v>
      </c>
      <c r="H28" s="51" t="n">
        <v>12461673</v>
      </c>
      <c r="I28" s="51" t="n">
        <v>12729324</v>
      </c>
      <c r="J28" s="51" t="n">
        <v>5444352</v>
      </c>
      <c r="K28" s="51" t="n">
        <v>12965872</v>
      </c>
      <c r="L28" s="51" t="n">
        <v>3837480</v>
      </c>
      <c r="M28" s="51" t="n">
        <v>4953813</v>
      </c>
      <c r="N28" s="51" t="n">
        <v>1256</v>
      </c>
      <c r="O28" s="51" t="n">
        <v>204</v>
      </c>
      <c r="P28" s="51" t="n">
        <v>4</v>
      </c>
      <c r="Q28" s="52" t="n">
        <v>3.10309305764637</v>
      </c>
      <c r="R28" s="52" t="n">
        <v>3.73595478229525</v>
      </c>
      <c r="S28" s="13" t="n">
        <v>943499</v>
      </c>
      <c r="T28" s="13" t="n">
        <v>1161214</v>
      </c>
      <c r="U28" s="13" t="n">
        <v>401005</v>
      </c>
      <c r="V28" s="13" t="n">
        <v>686817</v>
      </c>
      <c r="W28" s="13" t="n">
        <v>398354</v>
      </c>
      <c r="X28" s="13" t="n">
        <v>1155299</v>
      </c>
      <c r="Y28" s="13" t="n">
        <v>691570</v>
      </c>
      <c r="Z28" s="13" t="n">
        <v>1373634</v>
      </c>
      <c r="AA28" s="13" t="n">
        <v>481177</v>
      </c>
      <c r="AB28" s="13" t="n">
        <v>1161214</v>
      </c>
      <c r="AC28" s="13" t="n">
        <v>827520</v>
      </c>
      <c r="AD28" s="13" t="n">
        <v>1161214</v>
      </c>
      <c r="AE28" s="13" t="n">
        <v>533299</v>
      </c>
      <c r="AF28" s="13" t="n">
        <v>1161214</v>
      </c>
      <c r="AG28" s="13" t="n">
        <v>2349</v>
      </c>
      <c r="AH28" s="13" t="n">
        <v>45494</v>
      </c>
      <c r="AI28" s="51" t="n">
        <v>146</v>
      </c>
      <c r="AJ28" s="51" t="n">
        <v>497</v>
      </c>
      <c r="AK28" s="51" t="n">
        <v>25329</v>
      </c>
      <c r="AL28" s="51" t="n">
        <v>7711</v>
      </c>
      <c r="AM28" s="51" t="n">
        <v>22760</v>
      </c>
      <c r="AN28" s="51" t="n">
        <v>2423</v>
      </c>
      <c r="AO28" s="51" t="n">
        <v>22742</v>
      </c>
      <c r="AP28" s="51" t="n">
        <v>20685</v>
      </c>
      <c r="AQ28" s="51" t="n">
        <v>22706</v>
      </c>
      <c r="AR28" s="51" t="n">
        <v>21667</v>
      </c>
      <c r="AS28" s="51" t="n">
        <v>23050</v>
      </c>
      <c r="AT28" s="51" t="n">
        <v>16148</v>
      </c>
      <c r="AU28" s="51" t="n">
        <v>22550</v>
      </c>
      <c r="AV28" s="51" t="n">
        <v>147.75</v>
      </c>
      <c r="AW28" s="13" t="n">
        <v>1093.548226</v>
      </c>
      <c r="AX28" s="52" t="n">
        <v>59.9928</v>
      </c>
      <c r="AY28" s="51" t="n">
        <v>3</v>
      </c>
      <c r="AZ28" s="52" t="n">
        <v>5.16666666666667</v>
      </c>
      <c r="BA28" s="53" t="n">
        <v>5999.28</v>
      </c>
      <c r="BB28" s="54" t="n">
        <v>0.00759743309055527</v>
      </c>
      <c r="BC28" s="54" t="n">
        <v>0.000934059196613823</v>
      </c>
      <c r="BD28" s="61" t="n">
        <v>20200.1656866947</v>
      </c>
      <c r="BE28" s="56" t="n">
        <v>255574</v>
      </c>
      <c r="BF28" s="56" t="n">
        <v>465974</v>
      </c>
      <c r="BG28" s="51" t="n">
        <v>109585</v>
      </c>
      <c r="BH28" s="51" t="n">
        <v>122886</v>
      </c>
      <c r="BI28" s="51" t="n">
        <v>5</v>
      </c>
      <c r="BJ28" s="51"/>
      <c r="BK28" s="51" t="n">
        <v>113820</v>
      </c>
      <c r="BL28" s="51" t="n">
        <v>465445</v>
      </c>
      <c r="BM28" s="51" t="n">
        <v>530091</v>
      </c>
      <c r="BN28" s="51" t="n">
        <v>145397</v>
      </c>
      <c r="BO28" s="51" t="n">
        <v>726664</v>
      </c>
      <c r="BP28" s="51" t="n">
        <v>368641.107304808</v>
      </c>
      <c r="BQ28" s="51" t="n">
        <v>402061.148094861</v>
      </c>
      <c r="BR28" s="13" t="n">
        <v>366.254041100146</v>
      </c>
      <c r="BS28" s="13" t="n">
        <v>2106.40933550876</v>
      </c>
      <c r="BT28" s="51" t="n">
        <v>0</v>
      </c>
      <c r="BU28" s="51" t="n">
        <v>0</v>
      </c>
      <c r="BV28" s="51" t="n">
        <v>19</v>
      </c>
      <c r="BW28" s="51" t="n">
        <v>365</v>
      </c>
      <c r="BX28" s="51" t="n">
        <v>29</v>
      </c>
      <c r="BY28" s="51" t="n">
        <v>365</v>
      </c>
      <c r="BZ28" s="51" t="n">
        <v>78</v>
      </c>
      <c r="CA28" s="51" t="n">
        <v>365</v>
      </c>
      <c r="CB28" s="51" t="n">
        <v>0</v>
      </c>
      <c r="CC28" s="51" t="n">
        <v>0</v>
      </c>
      <c r="CD28" s="51" t="n">
        <v>0</v>
      </c>
      <c r="CE28" s="51" t="n">
        <v>133040</v>
      </c>
      <c r="CF28" s="51" t="n">
        <v>290993</v>
      </c>
      <c r="CG28" s="51" t="n">
        <v>140000</v>
      </c>
      <c r="CH28" s="51" t="n">
        <v>4442000</v>
      </c>
      <c r="CI28" s="51" t="n">
        <v>266000</v>
      </c>
      <c r="CJ28" s="51" t="n">
        <v>30003000</v>
      </c>
      <c r="CK28" s="51" t="n">
        <v>1038004000</v>
      </c>
      <c r="CL28" s="51" t="n">
        <v>478</v>
      </c>
      <c r="CM28" s="52" t="n">
        <v>1.64987302464312</v>
      </c>
      <c r="CN28" s="52" t="n">
        <v>90</v>
      </c>
      <c r="CO28" s="58" t="n">
        <v>0</v>
      </c>
      <c r="CP28" s="13" t="n">
        <v>180577616.41</v>
      </c>
      <c r="CQ28" s="13" t="n">
        <v>3300163959.91</v>
      </c>
      <c r="CR28" s="13" t="n">
        <v>1185313151.02</v>
      </c>
      <c r="CS28" s="13" t="n">
        <v>332129803.98</v>
      </c>
      <c r="CT28" s="13" t="n">
        <v>1422827804.51</v>
      </c>
      <c r="CU28" s="58" t="n">
        <v>0.0833333333333333</v>
      </c>
      <c r="CV28" s="53" t="n">
        <v>0.99742179423337</v>
      </c>
      <c r="CW28" s="53" t="n">
        <v>0.998710897116685</v>
      </c>
      <c r="CX28" s="53" t="n">
        <v>0.99742179423337</v>
      </c>
      <c r="CY28" s="53" t="n">
        <v>0.99742179423337</v>
      </c>
      <c r="CZ28" s="53" t="n">
        <v>5.99742179423337</v>
      </c>
      <c r="DA28" s="53" t="n">
        <v>0.661209603929893</v>
      </c>
      <c r="DB28" s="53" t="n">
        <v>1</v>
      </c>
      <c r="DC28" s="53" t="n">
        <v>1</v>
      </c>
      <c r="DD28" s="53" t="n">
        <v>0.323708310743102</v>
      </c>
      <c r="DE28" s="53" t="n">
        <v>1</v>
      </c>
      <c r="DF28" s="53" t="n">
        <v>0.99742179423337</v>
      </c>
      <c r="DG28" s="53" t="n">
        <v>0.99742179423337</v>
      </c>
      <c r="DH28" s="53" t="n">
        <v>0.99742179423337</v>
      </c>
      <c r="DI28" s="53" t="n">
        <v>0.998710897116685</v>
      </c>
      <c r="DJ28" s="53" t="n">
        <v>0.837501293186792</v>
      </c>
      <c r="DK28" s="53" t="n">
        <v>0.998710897116685</v>
      </c>
      <c r="DL28" s="53" t="n">
        <v>1</v>
      </c>
      <c r="DM28" s="53" t="n">
        <v>0.99742179423337</v>
      </c>
      <c r="DN28" s="53" t="n">
        <v>0.99742179423337</v>
      </c>
      <c r="DO28" s="53" t="n">
        <v>1.15863139816326</v>
      </c>
      <c r="DP28" s="53" t="n">
        <v>0.161209603929893</v>
      </c>
      <c r="DQ28" s="53" t="n">
        <v>0.99742179423337</v>
      </c>
      <c r="DR28" s="51" t="n">
        <v>1043747</v>
      </c>
      <c r="DS28" s="51" t="n">
        <v>341868</v>
      </c>
      <c r="DT28" s="51" t="n">
        <v>582664.550736999</v>
      </c>
      <c r="DU28" s="51" t="n">
        <v>202142</v>
      </c>
      <c r="DV28" s="51" t="n">
        <v>239645</v>
      </c>
      <c r="DW28" s="51" t="n">
        <v>22401</v>
      </c>
      <c r="DX28" s="51" t="n">
        <v>384287</v>
      </c>
      <c r="DY28" s="51" t="n">
        <v>4021451.44</v>
      </c>
      <c r="DZ28" s="51" t="n">
        <v>110818</v>
      </c>
      <c r="EA28" s="51" t="n">
        <v>327397</v>
      </c>
      <c r="EB28" s="51" t="n">
        <v>2407</v>
      </c>
      <c r="EC28" s="59" t="n">
        <v>7253.0427</v>
      </c>
      <c r="ED28" s="51" t="n">
        <v>202851</v>
      </c>
      <c r="EE28" s="51" t="n">
        <v>327397</v>
      </c>
      <c r="EF28" s="51" t="n">
        <v>18496</v>
      </c>
      <c r="EG28" s="51" t="n">
        <v>345893</v>
      </c>
      <c r="EH28" s="60" t="n">
        <v>55.7016773978954</v>
      </c>
      <c r="EJ28" s="60" t="n">
        <v>32.1540338003236</v>
      </c>
      <c r="EK28" s="60" t="n">
        <v>17.1096038373032</v>
      </c>
      <c r="EL28" s="60" t="n">
        <v>3.21947994750967</v>
      </c>
      <c r="EM28" s="60" t="n">
        <v>2.6168229891</v>
      </c>
      <c r="EN28" s="60" t="n">
        <v>92.9608809825</v>
      </c>
      <c r="ES28" s="51" t="n">
        <v>14643336</v>
      </c>
      <c r="ET28" s="13" t="n">
        <v>734718.9</v>
      </c>
      <c r="EU28" s="13" t="n">
        <v>733603.7</v>
      </c>
      <c r="EV28" s="13" t="n">
        <v>732700.3</v>
      </c>
      <c r="EW28" s="13" t="n">
        <v>731616.5</v>
      </c>
      <c r="EX28" s="13" t="n">
        <v>730382.4</v>
      </c>
      <c r="EY28" s="58" t="n">
        <f aca="false">EX28/SUMIF($E$8:$E$210,E28,$EX$8:$EX$210)</f>
        <v>0.0267259332342196</v>
      </c>
      <c r="EZ28" s="13" t="s">
        <v>271</v>
      </c>
      <c r="FA28" s="13" t="s">
        <v>304</v>
      </c>
      <c r="FB28" s="51" t="n">
        <v>666</v>
      </c>
      <c r="FC28" s="13" t="n">
        <v>368641.107304808</v>
      </c>
    </row>
    <row r="29" customFormat="false" ht="15" hidden="false" customHeight="false" outlineLevel="0" collapsed="false">
      <c r="A29" s="49" t="s">
        <v>321</v>
      </c>
      <c r="B29" s="50" t="n">
        <v>9011</v>
      </c>
      <c r="C29" s="9" t="s">
        <v>322</v>
      </c>
      <c r="D29" s="9" t="s">
        <v>302</v>
      </c>
      <c r="E29" s="50" t="n">
        <v>13</v>
      </c>
      <c r="F29" s="9" t="s">
        <v>303</v>
      </c>
      <c r="H29" s="51" t="n">
        <v>12461673</v>
      </c>
      <c r="I29" s="51" t="n">
        <v>12729324</v>
      </c>
      <c r="J29" s="51" t="n">
        <v>5444352</v>
      </c>
      <c r="K29" s="51" t="n">
        <v>12965872</v>
      </c>
      <c r="L29" s="51" t="n">
        <v>3837480</v>
      </c>
      <c r="M29" s="51" t="n">
        <v>4953813</v>
      </c>
      <c r="N29" s="51" t="n">
        <v>313</v>
      </c>
      <c r="O29" s="51" t="n">
        <v>74</v>
      </c>
      <c r="P29" s="51" t="n">
        <v>19</v>
      </c>
      <c r="Q29" s="52" t="n">
        <v>3.98301720793616</v>
      </c>
      <c r="R29" s="52" t="n">
        <v>4.09974229660829</v>
      </c>
      <c r="S29" s="13" t="n">
        <v>349299</v>
      </c>
      <c r="T29" s="13" t="n">
        <v>454129</v>
      </c>
      <c r="U29" s="13" t="n">
        <v>44795</v>
      </c>
      <c r="V29" s="13" t="n">
        <v>255710</v>
      </c>
      <c r="W29" s="13" t="n">
        <v>104095</v>
      </c>
      <c r="X29" s="13" t="n">
        <v>454129</v>
      </c>
      <c r="Y29" s="13" t="n">
        <v>84316</v>
      </c>
      <c r="Z29" s="13" t="n">
        <v>511420</v>
      </c>
      <c r="AA29" s="13" t="n">
        <v>144899</v>
      </c>
      <c r="AB29" s="13" t="n">
        <v>454129</v>
      </c>
      <c r="AC29" s="13" t="n">
        <v>259583</v>
      </c>
      <c r="AD29" s="13" t="n">
        <v>454129</v>
      </c>
      <c r="AE29" s="13" t="n">
        <v>238076</v>
      </c>
      <c r="AF29" s="13" t="n">
        <v>454129</v>
      </c>
      <c r="AG29" s="13" t="n">
        <v>1680</v>
      </c>
      <c r="AH29" s="13" t="n">
        <v>30345</v>
      </c>
      <c r="AI29" s="51" t="n">
        <v>6</v>
      </c>
      <c r="AJ29" s="51" t="n">
        <v>3275</v>
      </c>
      <c r="AK29" s="51" t="n">
        <v>15744</v>
      </c>
      <c r="AL29" s="51" t="n">
        <v>6369</v>
      </c>
      <c r="AM29" s="51" t="n">
        <v>15193</v>
      </c>
      <c r="AN29" s="51" t="n">
        <v>3161</v>
      </c>
      <c r="AO29" s="51" t="n">
        <v>15193</v>
      </c>
      <c r="AP29" s="51" t="n">
        <v>14584</v>
      </c>
      <c r="AQ29" s="51" t="n">
        <v>15185</v>
      </c>
      <c r="AR29" s="51" t="n">
        <v>14890</v>
      </c>
      <c r="AS29" s="51" t="n">
        <v>15260</v>
      </c>
      <c r="AT29" s="51" t="n">
        <v>13600</v>
      </c>
      <c r="AU29" s="51" t="n">
        <v>14730</v>
      </c>
      <c r="AV29" s="51" t="n">
        <v>147.75</v>
      </c>
      <c r="AW29" s="13" t="n">
        <v>727.884667</v>
      </c>
      <c r="AX29" s="52" t="n">
        <v>32.9348</v>
      </c>
      <c r="AY29" s="51" t="n">
        <v>3</v>
      </c>
      <c r="AZ29" s="52" t="n">
        <v>5.16666666666667</v>
      </c>
      <c r="BA29" s="53" t="n">
        <v>3293.48</v>
      </c>
      <c r="BB29" s="54" t="n">
        <v>0.00759743309055527</v>
      </c>
      <c r="BC29" s="54" t="n">
        <v>0.000934059196613823</v>
      </c>
      <c r="BD29" s="61" t="n">
        <v>20200.1656866947</v>
      </c>
      <c r="BE29" s="56" t="n">
        <v>124517</v>
      </c>
      <c r="BF29" s="56" t="n">
        <v>223410</v>
      </c>
      <c r="BG29" s="51" t="n">
        <v>71138</v>
      </c>
      <c r="BH29" s="51" t="n">
        <v>30566</v>
      </c>
      <c r="BI29" s="51" t="n">
        <v>5</v>
      </c>
      <c r="BJ29" s="51"/>
      <c r="BK29" s="51" t="n">
        <v>27731</v>
      </c>
      <c r="BL29" s="51" t="n">
        <v>185513</v>
      </c>
      <c r="BM29" s="51" t="n">
        <v>250754</v>
      </c>
      <c r="BN29" s="51" t="n">
        <v>41509</v>
      </c>
      <c r="BO29" s="51" t="n">
        <v>352069</v>
      </c>
      <c r="BP29" s="51" t="n">
        <v>115843.492313601</v>
      </c>
      <c r="BQ29" s="51" t="n">
        <v>125770.522131315</v>
      </c>
      <c r="BR29" s="13" t="n">
        <v>366.254041100146</v>
      </c>
      <c r="BS29" s="13" t="n">
        <v>2106.40933550876</v>
      </c>
      <c r="BT29" s="51" t="n">
        <v>284</v>
      </c>
      <c r="BU29" s="51" t="n">
        <v>313</v>
      </c>
      <c r="BV29" s="51" t="n">
        <v>19</v>
      </c>
      <c r="BW29" s="51" t="n">
        <v>365</v>
      </c>
      <c r="BX29" s="51" t="n">
        <v>29</v>
      </c>
      <c r="BY29" s="51" t="n">
        <v>365</v>
      </c>
      <c r="BZ29" s="51" t="n">
        <v>78</v>
      </c>
      <c r="CA29" s="51" t="n">
        <v>365</v>
      </c>
      <c r="CB29" s="51" t="n">
        <v>0</v>
      </c>
      <c r="CC29" s="51" t="n">
        <v>0</v>
      </c>
      <c r="CD29" s="51" t="n">
        <v>0</v>
      </c>
      <c r="CE29" s="51" t="n">
        <v>27490</v>
      </c>
      <c r="CF29" s="51" t="n">
        <v>85801</v>
      </c>
      <c r="CG29" s="51" t="n">
        <v>29000</v>
      </c>
      <c r="CH29" s="51" t="n">
        <v>823000</v>
      </c>
      <c r="CI29" s="51" t="n">
        <v>44000</v>
      </c>
      <c r="CJ29" s="51" t="n">
        <v>4582000</v>
      </c>
      <c r="CK29" s="51" t="n">
        <v>162794000</v>
      </c>
      <c r="CL29" s="51" t="n">
        <v>163</v>
      </c>
      <c r="CM29" s="52" t="n">
        <v>1.4955975670583</v>
      </c>
      <c r="CN29" s="52" t="n">
        <v>90</v>
      </c>
      <c r="CO29" s="58" t="n">
        <v>0</v>
      </c>
      <c r="CP29" s="13" t="n">
        <v>180577616.41</v>
      </c>
      <c r="CQ29" s="13" t="n">
        <v>3300163959.91</v>
      </c>
      <c r="CR29" s="13" t="n">
        <v>1185313151.02</v>
      </c>
      <c r="CS29" s="13" t="n">
        <v>332129803.98</v>
      </c>
      <c r="CT29" s="13" t="n">
        <v>1422827804.51</v>
      </c>
      <c r="CU29" s="58" t="n">
        <v>0.133333333333333</v>
      </c>
      <c r="CV29" s="53" t="n">
        <v>0.99742179423337</v>
      </c>
      <c r="CW29" s="53" t="n">
        <v>0.998710897116685</v>
      </c>
      <c r="CX29" s="53" t="n">
        <v>0.99742179423337</v>
      </c>
      <c r="CY29" s="53" t="n">
        <v>0.99742179423337</v>
      </c>
      <c r="CZ29" s="53" t="n">
        <v>5.99742179423337</v>
      </c>
      <c r="DA29" s="53" t="n">
        <v>0.661209603929893</v>
      </c>
      <c r="DB29" s="53" t="n">
        <v>1</v>
      </c>
      <c r="DC29" s="53" t="n">
        <v>1</v>
      </c>
      <c r="DD29" s="53" t="n">
        <v>0.323708310743102</v>
      </c>
      <c r="DE29" s="53" t="n">
        <v>1</v>
      </c>
      <c r="DF29" s="53" t="n">
        <v>0.99742179423337</v>
      </c>
      <c r="DG29" s="53" t="n">
        <v>0.99742179423337</v>
      </c>
      <c r="DH29" s="53" t="n">
        <v>0.99742179423337</v>
      </c>
      <c r="DI29" s="53" t="n">
        <v>0.998710897116685</v>
      </c>
      <c r="DJ29" s="53" t="n">
        <v>0.837501293186792</v>
      </c>
      <c r="DK29" s="53" t="n">
        <v>0.998710897116685</v>
      </c>
      <c r="DL29" s="53" t="n">
        <v>1</v>
      </c>
      <c r="DM29" s="53" t="n">
        <v>0.99742179423337</v>
      </c>
      <c r="DN29" s="53" t="n">
        <v>0.99742179423337</v>
      </c>
      <c r="DO29" s="53" t="n">
        <v>1.15863139816326</v>
      </c>
      <c r="DP29" s="53" t="n">
        <v>0.161209603929893</v>
      </c>
      <c r="DQ29" s="53" t="n">
        <v>0.99742179423337</v>
      </c>
      <c r="DR29" s="51" t="n">
        <v>186506</v>
      </c>
      <c r="DS29" s="51" t="n">
        <v>59797</v>
      </c>
      <c r="DT29" s="51" t="n">
        <v>515965.635458165</v>
      </c>
      <c r="DU29" s="51" t="n">
        <v>109406</v>
      </c>
      <c r="DV29" s="51" t="n">
        <v>134025</v>
      </c>
      <c r="DW29" s="51" t="n">
        <v>16548</v>
      </c>
      <c r="DX29" s="51" t="n">
        <v>202000</v>
      </c>
      <c r="DY29" s="51" t="n">
        <v>4021451.44</v>
      </c>
      <c r="DZ29" s="51" t="n">
        <v>67630</v>
      </c>
      <c r="EA29" s="51" t="n">
        <v>172863</v>
      </c>
      <c r="EB29" s="51" t="n">
        <v>627</v>
      </c>
      <c r="EC29" s="59" t="n">
        <v>7253.0427</v>
      </c>
      <c r="ED29" s="51" t="n">
        <v>43435</v>
      </c>
      <c r="EE29" s="51" t="n">
        <v>172863</v>
      </c>
      <c r="EF29" s="51" t="n">
        <v>22685</v>
      </c>
      <c r="EG29" s="51" t="n">
        <v>195548</v>
      </c>
      <c r="EH29" s="60" t="n">
        <v>55.7016773978954</v>
      </c>
      <c r="EJ29" s="60" t="n">
        <v>32.1540338003236</v>
      </c>
      <c r="EK29" s="60" t="n">
        <v>17.1096038373032</v>
      </c>
      <c r="EL29" s="60" t="n">
        <v>3.21947994750967</v>
      </c>
      <c r="EM29" s="60" t="n">
        <v>2.6168229891</v>
      </c>
      <c r="EN29" s="60" t="n">
        <v>92.9608809825</v>
      </c>
      <c r="ES29" s="51" t="n">
        <v>14643336</v>
      </c>
      <c r="ET29" s="13" t="n">
        <v>365197</v>
      </c>
      <c r="EU29" s="13" t="n">
        <v>365574.3</v>
      </c>
      <c r="EV29" s="13" t="n">
        <v>365710.4</v>
      </c>
      <c r="EW29" s="13" t="n">
        <v>365813.2</v>
      </c>
      <c r="EX29" s="13" t="n">
        <v>365890.3</v>
      </c>
      <c r="EY29" s="58" t="n">
        <f aca="false">EX29/SUMIF($E$8:$E$210,E29,$EX$8:$EX$210)</f>
        <v>0.0133885478741664</v>
      </c>
      <c r="EZ29" s="13" t="s">
        <v>271</v>
      </c>
      <c r="FA29" s="13" t="s">
        <v>304</v>
      </c>
      <c r="FB29" s="51" t="n">
        <v>209</v>
      </c>
      <c r="FC29" s="13" t="n">
        <v>115843.492313601</v>
      </c>
    </row>
    <row r="30" customFormat="false" ht="15" hidden="false" customHeight="false" outlineLevel="0" collapsed="false">
      <c r="A30" s="49" t="s">
        <v>323</v>
      </c>
      <c r="B30" s="50" t="n">
        <v>9012</v>
      </c>
      <c r="C30" s="9" t="s">
        <v>324</v>
      </c>
      <c r="D30" s="9" t="s">
        <v>302</v>
      </c>
      <c r="E30" s="50" t="n">
        <v>13</v>
      </c>
      <c r="F30" s="9" t="s">
        <v>303</v>
      </c>
      <c r="H30" s="51" t="n">
        <v>12461673</v>
      </c>
      <c r="I30" s="51" t="n">
        <v>12729324</v>
      </c>
      <c r="J30" s="51" t="n">
        <v>5444352</v>
      </c>
      <c r="K30" s="51" t="n">
        <v>12965872</v>
      </c>
      <c r="L30" s="51" t="n">
        <v>3837480</v>
      </c>
      <c r="M30" s="51" t="n">
        <v>4953813</v>
      </c>
      <c r="N30" s="51" t="n">
        <v>639</v>
      </c>
      <c r="O30" s="51" t="n">
        <v>213</v>
      </c>
      <c r="P30" s="51" t="n">
        <v>55</v>
      </c>
      <c r="Q30" s="52" t="n">
        <v>2.92785559256314</v>
      </c>
      <c r="R30" s="52" t="n">
        <v>3.96196126621553</v>
      </c>
      <c r="S30" s="13" t="n">
        <v>812650</v>
      </c>
      <c r="T30" s="13" t="n">
        <v>1050985</v>
      </c>
      <c r="U30" s="13" t="n">
        <v>422046</v>
      </c>
      <c r="V30" s="13" t="n">
        <v>713281</v>
      </c>
      <c r="W30" s="13" t="n">
        <v>553730</v>
      </c>
      <c r="X30" s="13" t="n">
        <v>1050985</v>
      </c>
      <c r="Y30" s="13" t="n">
        <v>770718</v>
      </c>
      <c r="Z30" s="13" t="n">
        <v>1426562</v>
      </c>
      <c r="AA30" s="13" t="n">
        <v>467854</v>
      </c>
      <c r="AB30" s="13" t="n">
        <v>1050985</v>
      </c>
      <c r="AC30" s="13" t="n">
        <v>705717</v>
      </c>
      <c r="AD30" s="13" t="n">
        <v>1050985</v>
      </c>
      <c r="AE30" s="13" t="n">
        <v>661763</v>
      </c>
      <c r="AF30" s="13" t="n">
        <v>1050985</v>
      </c>
      <c r="AG30" s="13" t="n">
        <v>2580</v>
      </c>
      <c r="AH30" s="13" t="n">
        <v>51531</v>
      </c>
      <c r="AI30" s="51" t="n">
        <v>100</v>
      </c>
      <c r="AJ30" s="51" t="n">
        <v>4243</v>
      </c>
      <c r="AK30" s="51" t="n">
        <v>27788</v>
      </c>
      <c r="AL30" s="51" t="n">
        <v>13592</v>
      </c>
      <c r="AM30" s="51" t="n">
        <v>25764</v>
      </c>
      <c r="AN30" s="51" t="n">
        <v>4964</v>
      </c>
      <c r="AO30" s="51" t="n">
        <v>25783</v>
      </c>
      <c r="AP30" s="51" t="n">
        <v>25049</v>
      </c>
      <c r="AQ30" s="51" t="n">
        <v>25767</v>
      </c>
      <c r="AR30" s="51" t="n">
        <v>24410</v>
      </c>
      <c r="AS30" s="51" t="n">
        <v>26215</v>
      </c>
      <c r="AT30" s="51" t="n">
        <v>21148</v>
      </c>
      <c r="AU30" s="51" t="n">
        <v>25153</v>
      </c>
      <c r="AV30" s="51" t="n">
        <v>147.75</v>
      </c>
      <c r="AW30" s="13" t="n">
        <v>1390.539123</v>
      </c>
      <c r="AX30" s="52" t="n">
        <v>80.2493</v>
      </c>
      <c r="AY30" s="51" t="n">
        <v>3</v>
      </c>
      <c r="AZ30" s="52" t="n">
        <v>5.16666666666667</v>
      </c>
      <c r="BA30" s="53" t="n">
        <v>8024.93</v>
      </c>
      <c r="BB30" s="54" t="n">
        <v>0.00759743309055527</v>
      </c>
      <c r="BC30" s="54" t="n">
        <v>0.000934059196613823</v>
      </c>
      <c r="BD30" s="61" t="n">
        <v>20200.1656866947</v>
      </c>
      <c r="BE30" s="56" t="n">
        <v>214069</v>
      </c>
      <c r="BF30" s="56" t="n">
        <v>423125</v>
      </c>
      <c r="BG30" s="51" t="n">
        <v>106543</v>
      </c>
      <c r="BH30" s="51" t="n">
        <v>126409</v>
      </c>
      <c r="BI30" s="51" t="n">
        <v>5</v>
      </c>
      <c r="BJ30" s="51"/>
      <c r="BK30" s="51" t="n">
        <v>114579</v>
      </c>
      <c r="BL30" s="51" t="n">
        <v>402712</v>
      </c>
      <c r="BM30" s="51" t="n">
        <v>484173</v>
      </c>
      <c r="BN30" s="51" t="n">
        <v>113994</v>
      </c>
      <c r="BO30" s="51" t="n">
        <v>638961</v>
      </c>
      <c r="BP30" s="51" t="n">
        <v>362820.695062565</v>
      </c>
      <c r="BQ30" s="51" t="n">
        <v>387309.805712848</v>
      </c>
      <c r="BR30" s="13" t="n">
        <v>366.254041100146</v>
      </c>
      <c r="BS30" s="13" t="n">
        <v>2106.40933550876</v>
      </c>
      <c r="BT30" s="51" t="n">
        <v>166</v>
      </c>
      <c r="BU30" s="51" t="n">
        <v>169</v>
      </c>
      <c r="BV30" s="51" t="n">
        <v>19</v>
      </c>
      <c r="BW30" s="51" t="n">
        <v>365</v>
      </c>
      <c r="BX30" s="51" t="n">
        <v>29</v>
      </c>
      <c r="BY30" s="51" t="n">
        <v>365</v>
      </c>
      <c r="BZ30" s="51" t="n">
        <v>78</v>
      </c>
      <c r="CA30" s="51" t="n">
        <v>365</v>
      </c>
      <c r="CB30" s="51" t="n">
        <v>0</v>
      </c>
      <c r="CC30" s="51" t="n">
        <v>0</v>
      </c>
      <c r="CD30" s="51" t="n">
        <v>0</v>
      </c>
      <c r="CE30" s="51" t="n">
        <v>92620</v>
      </c>
      <c r="CF30" s="51" t="n">
        <v>305651</v>
      </c>
      <c r="CG30" s="51" t="n">
        <v>98000</v>
      </c>
      <c r="CH30" s="51" t="n">
        <v>3206000</v>
      </c>
      <c r="CI30" s="51" t="n">
        <v>199000</v>
      </c>
      <c r="CJ30" s="51" t="n">
        <v>23002000</v>
      </c>
      <c r="CK30" s="51" t="n">
        <v>787105000</v>
      </c>
      <c r="CL30" s="51" t="n">
        <v>360</v>
      </c>
      <c r="CM30" s="52" t="n">
        <v>1.35788066999179</v>
      </c>
      <c r="CN30" s="52" t="n">
        <v>90</v>
      </c>
      <c r="CO30" s="58" t="n">
        <v>0</v>
      </c>
      <c r="CP30" s="13" t="n">
        <v>180577616.41</v>
      </c>
      <c r="CQ30" s="13" t="n">
        <v>3300163959.91</v>
      </c>
      <c r="CR30" s="13" t="n">
        <v>1185313151.02</v>
      </c>
      <c r="CS30" s="13" t="n">
        <v>332129803.98</v>
      </c>
      <c r="CT30" s="13" t="n">
        <v>1422827804.51</v>
      </c>
      <c r="CU30" s="58" t="n">
        <v>0.0833333333333333</v>
      </c>
      <c r="CV30" s="53" t="n">
        <v>0.99742179423337</v>
      </c>
      <c r="CW30" s="53" t="n">
        <v>0.998710897116685</v>
      </c>
      <c r="CX30" s="53" t="n">
        <v>0.99742179423337</v>
      </c>
      <c r="CY30" s="53" t="n">
        <v>0.99742179423337</v>
      </c>
      <c r="CZ30" s="53" t="n">
        <v>5.99742179423337</v>
      </c>
      <c r="DA30" s="53" t="n">
        <v>0.661209603929893</v>
      </c>
      <c r="DB30" s="53" t="n">
        <v>1</v>
      </c>
      <c r="DC30" s="53" t="n">
        <v>1</v>
      </c>
      <c r="DD30" s="53" t="n">
        <v>0.323708310743102</v>
      </c>
      <c r="DE30" s="53" t="n">
        <v>1</v>
      </c>
      <c r="DF30" s="53" t="n">
        <v>0.99742179423337</v>
      </c>
      <c r="DG30" s="53" t="n">
        <v>0.99742179423337</v>
      </c>
      <c r="DH30" s="53" t="n">
        <v>0.99742179423337</v>
      </c>
      <c r="DI30" s="53" t="n">
        <v>0.998710897116685</v>
      </c>
      <c r="DJ30" s="53" t="n">
        <v>0.837501293186792</v>
      </c>
      <c r="DK30" s="53" t="n">
        <v>0.998710897116685</v>
      </c>
      <c r="DL30" s="53" t="n">
        <v>1</v>
      </c>
      <c r="DM30" s="53" t="n">
        <v>0.99742179423337</v>
      </c>
      <c r="DN30" s="53" t="n">
        <v>0.99742179423337</v>
      </c>
      <c r="DO30" s="53" t="n">
        <v>1.15863139816326</v>
      </c>
      <c r="DP30" s="53" t="n">
        <v>0.161209603929893</v>
      </c>
      <c r="DQ30" s="53" t="n">
        <v>0.99742179423337</v>
      </c>
      <c r="DR30" s="51" t="n">
        <v>1585842</v>
      </c>
      <c r="DS30" s="51" t="n">
        <v>264712</v>
      </c>
      <c r="DT30" s="51" t="n">
        <v>23450.9566877926</v>
      </c>
      <c r="DU30" s="51" t="n">
        <v>125071</v>
      </c>
      <c r="DV30" s="51" t="n">
        <v>184238</v>
      </c>
      <c r="DW30" s="51" t="n">
        <v>26635</v>
      </c>
      <c r="DX30" s="51" t="n">
        <v>388510</v>
      </c>
      <c r="DY30" s="51" t="n">
        <v>4021451.44</v>
      </c>
      <c r="DZ30" s="51" t="n">
        <v>124427</v>
      </c>
      <c r="EA30" s="51" t="n">
        <v>377181</v>
      </c>
      <c r="EB30" s="51" t="n">
        <v>1721</v>
      </c>
      <c r="EC30" s="59" t="n">
        <v>7253.0427</v>
      </c>
      <c r="ED30" s="51" t="n">
        <v>198721</v>
      </c>
      <c r="EE30" s="51" t="n">
        <v>377181</v>
      </c>
      <c r="EF30" s="51" t="n">
        <v>13329</v>
      </c>
      <c r="EG30" s="51" t="n">
        <v>390510</v>
      </c>
      <c r="EH30" s="60" t="n">
        <v>55.7016773978954</v>
      </c>
      <c r="EJ30" s="60" t="n">
        <v>32.1540338003236</v>
      </c>
      <c r="EK30" s="60" t="n">
        <v>17.1096038373032</v>
      </c>
      <c r="EL30" s="60" t="n">
        <v>3.21947994750967</v>
      </c>
      <c r="EM30" s="60" t="n">
        <v>2.6168229891</v>
      </c>
      <c r="EN30" s="60" t="n">
        <v>92.9608809825</v>
      </c>
      <c r="ES30" s="51" t="n">
        <v>14643336</v>
      </c>
      <c r="ET30" s="13" t="n">
        <v>664465.2</v>
      </c>
      <c r="EU30" s="13" t="n">
        <v>667484.9</v>
      </c>
      <c r="EV30" s="13" t="n">
        <v>668029.1</v>
      </c>
      <c r="EW30" s="13" t="n">
        <v>668111.5</v>
      </c>
      <c r="EX30" s="13" t="n">
        <v>667832.1</v>
      </c>
      <c r="EY30" s="58" t="n">
        <f aca="false">EX30/SUMIF($E$8:$E$210,E30,$EX$8:$EX$210)</f>
        <v>0.0244371114586944</v>
      </c>
      <c r="EZ30" s="13" t="s">
        <v>271</v>
      </c>
      <c r="FA30" s="13" t="s">
        <v>304</v>
      </c>
      <c r="FB30" s="51" t="n">
        <v>835</v>
      </c>
      <c r="FC30" s="13" t="n">
        <v>362820.695062565</v>
      </c>
    </row>
    <row r="31" customFormat="false" ht="15" hidden="false" customHeight="false" outlineLevel="0" collapsed="false">
      <c r="A31" s="49" t="s">
        <v>325</v>
      </c>
      <c r="B31" s="50" t="n">
        <v>9013</v>
      </c>
      <c r="C31" s="9" t="s">
        <v>326</v>
      </c>
      <c r="D31" s="9" t="s">
        <v>302</v>
      </c>
      <c r="E31" s="50" t="n">
        <v>13</v>
      </c>
      <c r="F31" s="9" t="s">
        <v>303</v>
      </c>
      <c r="H31" s="51" t="n">
        <v>12461673</v>
      </c>
      <c r="I31" s="51" t="n">
        <v>12729324</v>
      </c>
      <c r="J31" s="51" t="n">
        <v>5444352</v>
      </c>
      <c r="K31" s="51" t="n">
        <v>12965872</v>
      </c>
      <c r="L31" s="51" t="n">
        <v>3837480</v>
      </c>
      <c r="M31" s="51" t="n">
        <v>4953813</v>
      </c>
      <c r="N31" s="51" t="n">
        <v>597</v>
      </c>
      <c r="O31" s="51" t="n">
        <v>98</v>
      </c>
      <c r="P31" s="51" t="n">
        <v>1</v>
      </c>
      <c r="Q31" s="52" t="n">
        <v>3.42919109211209</v>
      </c>
      <c r="R31" s="52" t="n">
        <v>4.0327272155778</v>
      </c>
      <c r="S31" s="13" t="n">
        <v>424537</v>
      </c>
      <c r="T31" s="13" t="n">
        <v>497250</v>
      </c>
      <c r="U31" s="13" t="n">
        <v>69373</v>
      </c>
      <c r="V31" s="13" t="n">
        <v>258145</v>
      </c>
      <c r="W31" s="13" t="n">
        <v>197018</v>
      </c>
      <c r="X31" s="13" t="n">
        <v>497250</v>
      </c>
      <c r="Y31" s="13" t="n">
        <v>117529</v>
      </c>
      <c r="Z31" s="13" t="n">
        <v>528256</v>
      </c>
      <c r="AA31" s="13" t="n">
        <v>159962</v>
      </c>
      <c r="AB31" s="13" t="n">
        <v>497250</v>
      </c>
      <c r="AC31" s="13" t="n">
        <v>346728</v>
      </c>
      <c r="AD31" s="13" t="n">
        <v>497250</v>
      </c>
      <c r="AE31" s="13" t="n">
        <v>326807</v>
      </c>
      <c r="AF31" s="13" t="n">
        <v>497250</v>
      </c>
      <c r="AG31" s="13" t="n">
        <v>1539</v>
      </c>
      <c r="AH31" s="13" t="n">
        <v>46198</v>
      </c>
      <c r="AI31" s="51" t="n">
        <v>31</v>
      </c>
      <c r="AJ31" s="51" t="n">
        <v>5896</v>
      </c>
      <c r="AK31" s="51" t="n">
        <v>24506</v>
      </c>
      <c r="AL31" s="51" t="n">
        <v>16792</v>
      </c>
      <c r="AM31" s="51" t="n">
        <v>23117</v>
      </c>
      <c r="AN31" s="51" t="n">
        <v>7579</v>
      </c>
      <c r="AO31" s="51" t="n">
        <v>23111</v>
      </c>
      <c r="AP31" s="51" t="n">
        <v>22493</v>
      </c>
      <c r="AQ31" s="51" t="n">
        <v>23094</v>
      </c>
      <c r="AR31" s="51" t="n">
        <v>22426</v>
      </c>
      <c r="AS31" s="51" t="n">
        <v>23227</v>
      </c>
      <c r="AT31" s="51" t="n">
        <v>18448</v>
      </c>
      <c r="AU31" s="51" t="n">
        <v>21870</v>
      </c>
      <c r="AV31" s="51" t="n">
        <v>147.75</v>
      </c>
      <c r="AW31" s="13" t="n">
        <v>970.824028</v>
      </c>
      <c r="AX31" s="52" t="n">
        <v>54.4691</v>
      </c>
      <c r="AY31" s="51" t="n">
        <v>3</v>
      </c>
      <c r="AZ31" s="52" t="n">
        <v>5.16666666666667</v>
      </c>
      <c r="BA31" s="53" t="n">
        <v>5446.91</v>
      </c>
      <c r="BB31" s="54" t="n">
        <v>0.00759743309055527</v>
      </c>
      <c r="BC31" s="54" t="n">
        <v>0.000934059196613823</v>
      </c>
      <c r="BD31" s="61" t="n">
        <v>20200.1656866947</v>
      </c>
      <c r="BE31" s="56" t="n">
        <v>143277</v>
      </c>
      <c r="BF31" s="56" t="n">
        <v>255900</v>
      </c>
      <c r="BG31" s="51" t="n">
        <v>79148</v>
      </c>
      <c r="BH31" s="51" t="n">
        <v>45669</v>
      </c>
      <c r="BI31" s="51" t="n">
        <v>5</v>
      </c>
      <c r="BJ31" s="51"/>
      <c r="BK31" s="51" t="n">
        <v>41746</v>
      </c>
      <c r="BL31" s="51" t="n">
        <v>253634</v>
      </c>
      <c r="BM31" s="51" t="n">
        <v>288002</v>
      </c>
      <c r="BN31" s="51" t="n">
        <v>61687</v>
      </c>
      <c r="BO31" s="51" t="n">
        <v>407885</v>
      </c>
      <c r="BP31" s="51" t="n">
        <v>161311.93919262</v>
      </c>
      <c r="BQ31" s="51" t="n">
        <v>173279.406317356</v>
      </c>
      <c r="BR31" s="13" t="n">
        <v>366.254041100146</v>
      </c>
      <c r="BS31" s="13" t="n">
        <v>2106.40933550876</v>
      </c>
      <c r="BT31" s="51" t="n">
        <v>2</v>
      </c>
      <c r="BU31" s="51" t="n">
        <v>2</v>
      </c>
      <c r="BV31" s="51" t="n">
        <v>19</v>
      </c>
      <c r="BW31" s="51" t="n">
        <v>365</v>
      </c>
      <c r="BX31" s="51" t="n">
        <v>29</v>
      </c>
      <c r="BY31" s="51" t="n">
        <v>365</v>
      </c>
      <c r="BZ31" s="51" t="n">
        <v>78</v>
      </c>
      <c r="CA31" s="51" t="n">
        <v>365</v>
      </c>
      <c r="CB31" s="51" t="n">
        <v>0</v>
      </c>
      <c r="CC31" s="51" t="n">
        <v>0</v>
      </c>
      <c r="CD31" s="51" t="n">
        <v>0</v>
      </c>
      <c r="CE31" s="51" t="n">
        <v>34110</v>
      </c>
      <c r="CF31" s="51" t="n">
        <v>128362</v>
      </c>
      <c r="CG31" s="51" t="n">
        <v>36000</v>
      </c>
      <c r="CH31" s="51" t="n">
        <v>1197000</v>
      </c>
      <c r="CI31" s="51" t="n">
        <v>76000</v>
      </c>
      <c r="CJ31" s="51" t="n">
        <v>8746000</v>
      </c>
      <c r="CK31" s="51" t="n">
        <v>298480000</v>
      </c>
      <c r="CL31" s="51" t="n">
        <v>173</v>
      </c>
      <c r="CM31" s="52" t="n">
        <v>1.38480567037043</v>
      </c>
      <c r="CN31" s="52" t="n">
        <v>90</v>
      </c>
      <c r="CO31" s="58" t="n">
        <v>0</v>
      </c>
      <c r="CP31" s="13" t="n">
        <v>180577616.41</v>
      </c>
      <c r="CQ31" s="13" t="n">
        <v>3300163959.91</v>
      </c>
      <c r="CR31" s="13" t="n">
        <v>1185313151.02</v>
      </c>
      <c r="CS31" s="13" t="n">
        <v>332129803.98</v>
      </c>
      <c r="CT31" s="13" t="n">
        <v>1422827804.51</v>
      </c>
      <c r="CU31" s="58" t="n">
        <v>0.0333333333333333</v>
      </c>
      <c r="CV31" s="53" t="n">
        <v>0.99742179423337</v>
      </c>
      <c r="CW31" s="53" t="n">
        <v>0.998710897116685</v>
      </c>
      <c r="CX31" s="53" t="n">
        <v>0.99742179423337</v>
      </c>
      <c r="CY31" s="53" t="n">
        <v>0.99742179423337</v>
      </c>
      <c r="CZ31" s="53" t="n">
        <v>5.99742179423337</v>
      </c>
      <c r="DA31" s="53" t="n">
        <v>0.661209603929893</v>
      </c>
      <c r="DB31" s="53" t="n">
        <v>1</v>
      </c>
      <c r="DC31" s="53" t="n">
        <v>1</v>
      </c>
      <c r="DD31" s="53" t="n">
        <v>0.323708310743102</v>
      </c>
      <c r="DE31" s="53" t="n">
        <v>1</v>
      </c>
      <c r="DF31" s="53" t="n">
        <v>0.99742179423337</v>
      </c>
      <c r="DG31" s="53" t="n">
        <v>0.99742179423337</v>
      </c>
      <c r="DH31" s="53" t="n">
        <v>0.99742179423337</v>
      </c>
      <c r="DI31" s="53" t="n">
        <v>0.998710897116685</v>
      </c>
      <c r="DJ31" s="53" t="n">
        <v>0.837501293186792</v>
      </c>
      <c r="DK31" s="53" t="n">
        <v>0.998710897116685</v>
      </c>
      <c r="DL31" s="53" t="n">
        <v>1</v>
      </c>
      <c r="DM31" s="53" t="n">
        <v>0.99742179423337</v>
      </c>
      <c r="DN31" s="53" t="n">
        <v>0.99742179423337</v>
      </c>
      <c r="DO31" s="53" t="n">
        <v>1.15863139816326</v>
      </c>
      <c r="DP31" s="53" t="n">
        <v>0.161209603929893</v>
      </c>
      <c r="DQ31" s="53" t="n">
        <v>0.99742179423337</v>
      </c>
      <c r="DR31" s="51" t="n">
        <v>176673</v>
      </c>
      <c r="DS31" s="51" t="n">
        <v>92916</v>
      </c>
      <c r="DT31" s="51" t="n">
        <v>123444.518740602</v>
      </c>
      <c r="DU31" s="51" t="n">
        <v>106485</v>
      </c>
      <c r="DV31" s="51" t="n">
        <v>113360</v>
      </c>
      <c r="DW31" s="51" t="n">
        <v>19635</v>
      </c>
      <c r="DX31" s="51" t="n">
        <v>180237</v>
      </c>
      <c r="DY31" s="51" t="n">
        <v>4021451.44</v>
      </c>
      <c r="DZ31" s="51" t="n">
        <v>55816</v>
      </c>
      <c r="EA31" s="51" t="n">
        <v>162365</v>
      </c>
      <c r="EB31" s="51" t="n">
        <v>696</v>
      </c>
      <c r="EC31" s="59" t="n">
        <v>7253.0427</v>
      </c>
      <c r="ED31" s="51" t="n">
        <v>53646</v>
      </c>
      <c r="EE31" s="51" t="n">
        <v>162365</v>
      </c>
      <c r="EF31" s="51" t="n">
        <v>8146</v>
      </c>
      <c r="EG31" s="51" t="n">
        <v>170511</v>
      </c>
      <c r="EH31" s="60" t="n">
        <v>55.7016773978954</v>
      </c>
      <c r="EJ31" s="60" t="n">
        <v>32.1540338003236</v>
      </c>
      <c r="EK31" s="60" t="n">
        <v>17.1096038373032</v>
      </c>
      <c r="EL31" s="60" t="n">
        <v>3.21947994750967</v>
      </c>
      <c r="EM31" s="60" t="n">
        <v>2.6168229891</v>
      </c>
      <c r="EN31" s="60" t="n">
        <v>92.9608809825</v>
      </c>
      <c r="ES31" s="51" t="n">
        <v>14643336</v>
      </c>
      <c r="ET31" s="13" t="n">
        <v>418594.4</v>
      </c>
      <c r="EU31" s="13" t="n">
        <v>417616.7</v>
      </c>
      <c r="EV31" s="13" t="n">
        <v>417121.2</v>
      </c>
      <c r="EW31" s="13" t="n">
        <v>416611.3</v>
      </c>
      <c r="EX31" s="13" t="n">
        <v>416086.2</v>
      </c>
      <c r="EY31" s="58" t="n">
        <f aca="false">EX31/SUMIF($E$8:$E$210,E31,$EX$8:$EX$210)</f>
        <v>0.0152253011585166</v>
      </c>
      <c r="EZ31" s="13" t="s">
        <v>271</v>
      </c>
      <c r="FA31" s="13" t="s">
        <v>304</v>
      </c>
      <c r="FB31" s="51" t="n">
        <v>241</v>
      </c>
      <c r="FC31" s="13" t="n">
        <v>161311.93919262</v>
      </c>
    </row>
    <row r="32" customFormat="false" ht="15" hidden="false" customHeight="false" outlineLevel="0" collapsed="false">
      <c r="A32" s="49" t="s">
        <v>327</v>
      </c>
      <c r="B32" s="50" t="n">
        <v>9014</v>
      </c>
      <c r="C32" s="9" t="s">
        <v>328</v>
      </c>
      <c r="D32" s="9" t="s">
        <v>302</v>
      </c>
      <c r="E32" s="50" t="n">
        <v>13</v>
      </c>
      <c r="F32" s="9" t="s">
        <v>303</v>
      </c>
      <c r="H32" s="51" t="n">
        <v>12461673</v>
      </c>
      <c r="I32" s="51" t="n">
        <v>12729324</v>
      </c>
      <c r="J32" s="51" t="n">
        <v>5444352</v>
      </c>
      <c r="K32" s="51" t="n">
        <v>12965872</v>
      </c>
      <c r="L32" s="51" t="n">
        <v>3837480</v>
      </c>
      <c r="M32" s="51" t="n">
        <v>4953813</v>
      </c>
      <c r="N32" s="51" t="n">
        <v>1510</v>
      </c>
      <c r="O32" s="51" t="n">
        <v>283</v>
      </c>
      <c r="P32" s="51" t="n">
        <v>18</v>
      </c>
      <c r="Q32" s="52" t="n">
        <v>2.77426910731326</v>
      </c>
      <c r="R32" s="52" t="n">
        <v>3.29478308933957</v>
      </c>
      <c r="S32" s="13" t="n">
        <v>817766</v>
      </c>
      <c r="T32" s="13" t="n">
        <v>1001868</v>
      </c>
      <c r="U32" s="13" t="n">
        <v>332612</v>
      </c>
      <c r="V32" s="13" t="n">
        <v>630947</v>
      </c>
      <c r="W32" s="13" t="n">
        <v>285671</v>
      </c>
      <c r="X32" s="13" t="n">
        <v>959179</v>
      </c>
      <c r="Y32" s="13" t="n">
        <v>643654</v>
      </c>
      <c r="Z32" s="13" t="n">
        <v>1261894</v>
      </c>
      <c r="AA32" s="13" t="n">
        <v>259827</v>
      </c>
      <c r="AB32" s="13" t="n">
        <v>1001868</v>
      </c>
      <c r="AC32" s="13" t="n">
        <v>632745</v>
      </c>
      <c r="AD32" s="13" t="n">
        <v>1001868</v>
      </c>
      <c r="AE32" s="13" t="n">
        <v>308463</v>
      </c>
      <c r="AF32" s="13" t="n">
        <v>1001868</v>
      </c>
      <c r="AG32" s="13" t="n">
        <v>2117</v>
      </c>
      <c r="AH32" s="13" t="n">
        <v>18155</v>
      </c>
      <c r="AI32" s="51" t="n">
        <v>80</v>
      </c>
      <c r="AJ32" s="51" t="n">
        <v>21</v>
      </c>
      <c r="AK32" s="51" t="n">
        <v>9307</v>
      </c>
      <c r="AL32" s="51" t="n">
        <v>252</v>
      </c>
      <c r="AM32" s="51" t="n">
        <v>9132</v>
      </c>
      <c r="AN32" s="51" t="n">
        <v>204</v>
      </c>
      <c r="AO32" s="51" t="n">
        <v>9136</v>
      </c>
      <c r="AP32" s="51" t="n">
        <v>2921</v>
      </c>
      <c r="AQ32" s="51" t="n">
        <v>9051</v>
      </c>
      <c r="AR32" s="51" t="n">
        <v>9049</v>
      </c>
      <c r="AS32" s="51" t="n">
        <v>9148</v>
      </c>
      <c r="AT32" s="51" t="n">
        <v>8854</v>
      </c>
      <c r="AU32" s="51" t="n">
        <v>9121</v>
      </c>
      <c r="AV32" s="51" t="n">
        <v>147.75</v>
      </c>
      <c r="AW32" s="13" t="n">
        <v>524.6753409</v>
      </c>
      <c r="AX32" s="52" t="n">
        <v>22.9614</v>
      </c>
      <c r="AY32" s="51" t="n">
        <v>3</v>
      </c>
      <c r="AZ32" s="52" t="n">
        <v>5.16666666666667</v>
      </c>
      <c r="BA32" s="53" t="n">
        <v>2296.14</v>
      </c>
      <c r="BB32" s="54" t="n">
        <v>0.00759743309055527</v>
      </c>
      <c r="BC32" s="54" t="n">
        <v>0.000934059196613823</v>
      </c>
      <c r="BD32" s="61" t="n">
        <v>20200.1656866947</v>
      </c>
      <c r="BE32" s="56" t="n">
        <v>111149</v>
      </c>
      <c r="BF32" s="56" t="n">
        <v>269424</v>
      </c>
      <c r="BG32" s="51" t="n">
        <v>51454</v>
      </c>
      <c r="BH32" s="51" t="n">
        <v>122701</v>
      </c>
      <c r="BI32" s="51" t="n">
        <v>5</v>
      </c>
      <c r="BJ32" s="51"/>
      <c r="BK32" s="51" t="n">
        <v>112802</v>
      </c>
      <c r="BL32" s="51" t="n">
        <v>273192</v>
      </c>
      <c r="BM32" s="51" t="n">
        <v>311685</v>
      </c>
      <c r="BN32" s="51" t="n">
        <v>369041</v>
      </c>
      <c r="BO32" s="51" t="n">
        <v>385439</v>
      </c>
      <c r="BP32" s="51" t="n">
        <v>441484.842750524</v>
      </c>
      <c r="BQ32" s="51" t="n">
        <v>462938.938016639</v>
      </c>
      <c r="BR32" s="13" t="n">
        <v>366.254041100146</v>
      </c>
      <c r="BS32" s="13" t="n">
        <v>2106.40933550876</v>
      </c>
      <c r="BT32" s="51" t="n">
        <v>442</v>
      </c>
      <c r="BU32" s="51" t="n">
        <v>447</v>
      </c>
      <c r="BV32" s="51" t="n">
        <v>19</v>
      </c>
      <c r="BW32" s="51" t="n">
        <v>365</v>
      </c>
      <c r="BX32" s="51" t="n">
        <v>29</v>
      </c>
      <c r="BY32" s="51" t="n">
        <v>365</v>
      </c>
      <c r="BZ32" s="51" t="n">
        <v>78</v>
      </c>
      <c r="CA32" s="51" t="n">
        <v>365</v>
      </c>
      <c r="CB32" s="51" t="n">
        <v>0</v>
      </c>
      <c r="CC32" s="51" t="n">
        <v>0</v>
      </c>
      <c r="CD32" s="51" t="n">
        <v>0</v>
      </c>
      <c r="CE32" s="51" t="n">
        <v>152060</v>
      </c>
      <c r="CF32" s="51" t="n">
        <v>398479</v>
      </c>
      <c r="CG32" s="51" t="n">
        <v>160000</v>
      </c>
      <c r="CH32" s="51" t="n">
        <v>5364000</v>
      </c>
      <c r="CI32" s="51" t="n">
        <v>339000</v>
      </c>
      <c r="CJ32" s="51" t="n">
        <v>39251000</v>
      </c>
      <c r="CK32" s="51" t="n">
        <v>1342507000</v>
      </c>
      <c r="CL32" s="51" t="n">
        <v>403</v>
      </c>
      <c r="CM32" s="52" t="n">
        <v>1.51448233451998</v>
      </c>
      <c r="CN32" s="52" t="n">
        <v>90</v>
      </c>
      <c r="CO32" s="58" t="n">
        <v>0.0144534358511891</v>
      </c>
      <c r="CP32" s="13" t="n">
        <v>180577616.41</v>
      </c>
      <c r="CQ32" s="13" t="n">
        <v>3300163959.91</v>
      </c>
      <c r="CR32" s="13" t="n">
        <v>1185313151.02</v>
      </c>
      <c r="CS32" s="13" t="n">
        <v>332129803.98</v>
      </c>
      <c r="CT32" s="13" t="n">
        <v>1422827804.51</v>
      </c>
      <c r="CU32" s="58" t="n">
        <v>0.0833333333333333</v>
      </c>
      <c r="CV32" s="53" t="n">
        <v>0.99742179423337</v>
      </c>
      <c r="CW32" s="53" t="n">
        <v>0.998710897116685</v>
      </c>
      <c r="CX32" s="53" t="n">
        <v>0.99742179423337</v>
      </c>
      <c r="CY32" s="53" t="n">
        <v>0.99742179423337</v>
      </c>
      <c r="CZ32" s="53" t="n">
        <v>5.99742179423337</v>
      </c>
      <c r="DA32" s="53" t="n">
        <v>0.661209603929893</v>
      </c>
      <c r="DB32" s="53" t="n">
        <v>1</v>
      </c>
      <c r="DC32" s="53" t="n">
        <v>1</v>
      </c>
      <c r="DD32" s="53" t="n">
        <v>0.323708310743102</v>
      </c>
      <c r="DE32" s="53" t="n">
        <v>1</v>
      </c>
      <c r="DF32" s="53" t="n">
        <v>0.99742179423337</v>
      </c>
      <c r="DG32" s="53" t="n">
        <v>0.99742179423337</v>
      </c>
      <c r="DH32" s="53" t="n">
        <v>0.99742179423337</v>
      </c>
      <c r="DI32" s="53" t="n">
        <v>0.998710897116685</v>
      </c>
      <c r="DJ32" s="53" t="n">
        <v>0.837501293186792</v>
      </c>
      <c r="DK32" s="53" t="n">
        <v>0.998710897116685</v>
      </c>
      <c r="DL32" s="53" t="n">
        <v>1</v>
      </c>
      <c r="DM32" s="53" t="n">
        <v>0.99742179423337</v>
      </c>
      <c r="DN32" s="53" t="n">
        <v>0.99742179423337</v>
      </c>
      <c r="DO32" s="53" t="n">
        <v>1.15863139816326</v>
      </c>
      <c r="DP32" s="53" t="n">
        <v>0.161209603929893</v>
      </c>
      <c r="DQ32" s="53" t="n">
        <v>0.99742179423337</v>
      </c>
      <c r="DR32" s="51" t="n">
        <v>3389785</v>
      </c>
      <c r="DS32" s="51" t="n">
        <v>1510633</v>
      </c>
      <c r="DT32" s="51" t="n">
        <v>16817.9332415575</v>
      </c>
      <c r="DU32" s="51" t="n">
        <v>194085</v>
      </c>
      <c r="DV32" s="51" t="n">
        <v>215044</v>
      </c>
      <c r="DW32" s="51" t="n">
        <v>26137</v>
      </c>
      <c r="DX32" s="51" t="n">
        <v>277811</v>
      </c>
      <c r="DY32" s="51" t="n">
        <v>4021451.44</v>
      </c>
      <c r="DZ32" s="51" t="n">
        <v>95667</v>
      </c>
      <c r="EA32" s="51" t="n">
        <v>277222</v>
      </c>
      <c r="EB32" s="51" t="n">
        <v>4486</v>
      </c>
      <c r="EC32" s="59" t="n">
        <v>7253.0427</v>
      </c>
      <c r="ED32" s="51" t="n">
        <v>168260</v>
      </c>
      <c r="EE32" s="51" t="n">
        <v>277222</v>
      </c>
      <c r="EF32" s="51" t="n">
        <v>4304</v>
      </c>
      <c r="EG32" s="51" t="n">
        <v>281526</v>
      </c>
      <c r="EH32" s="60" t="n">
        <v>55.7016773978954</v>
      </c>
      <c r="EJ32" s="60" t="n">
        <v>32.1540338003236</v>
      </c>
      <c r="EK32" s="60" t="n">
        <v>17.1096038373032</v>
      </c>
      <c r="EL32" s="60" t="n">
        <v>3.21947994750967</v>
      </c>
      <c r="EM32" s="60" t="n">
        <v>2.6168229891</v>
      </c>
      <c r="EN32" s="60" t="n">
        <v>92.9608809825</v>
      </c>
      <c r="ES32" s="51" t="n">
        <v>14643336</v>
      </c>
      <c r="ET32" s="13" t="n">
        <v>396026.8</v>
      </c>
      <c r="EU32" s="13" t="n">
        <v>397857.9</v>
      </c>
      <c r="EV32" s="13" t="n">
        <v>397476</v>
      </c>
      <c r="EW32" s="13" t="n">
        <v>396477.7</v>
      </c>
      <c r="EX32" s="13" t="n">
        <v>394992.2</v>
      </c>
      <c r="EY32" s="58" t="n">
        <f aca="false">EX32/SUMIF($E$8:$E$210,E32,$EX$8:$EX$210)</f>
        <v>0.0144534358511891</v>
      </c>
      <c r="EZ32" s="13" t="s">
        <v>271</v>
      </c>
      <c r="FA32" s="13" t="s">
        <v>304</v>
      </c>
      <c r="FB32" s="51" t="n">
        <v>931</v>
      </c>
      <c r="FC32" s="13" t="n">
        <v>441484.842750524</v>
      </c>
    </row>
    <row r="33" customFormat="false" ht="15" hidden="false" customHeight="false" outlineLevel="0" collapsed="false">
      <c r="A33" s="49" t="s">
        <v>329</v>
      </c>
      <c r="B33" s="50" t="n">
        <v>9015</v>
      </c>
      <c r="C33" s="9" t="s">
        <v>330</v>
      </c>
      <c r="D33" s="9" t="s">
        <v>302</v>
      </c>
      <c r="E33" s="50" t="n">
        <v>13</v>
      </c>
      <c r="F33" s="9" t="s">
        <v>303</v>
      </c>
      <c r="H33" s="51" t="n">
        <v>12461673</v>
      </c>
      <c r="I33" s="51" t="n">
        <v>12729324</v>
      </c>
      <c r="J33" s="51" t="n">
        <v>5444352</v>
      </c>
      <c r="K33" s="51" t="n">
        <v>12965872</v>
      </c>
      <c r="L33" s="51" t="n">
        <v>3837480</v>
      </c>
      <c r="M33" s="51" t="n">
        <v>4953813</v>
      </c>
      <c r="N33" s="51" t="n">
        <v>4048</v>
      </c>
      <c r="O33" s="51" t="n">
        <v>382</v>
      </c>
      <c r="P33" s="51" t="n">
        <v>271</v>
      </c>
      <c r="Q33" s="52" t="n">
        <v>3.32462953516649</v>
      </c>
      <c r="R33" s="52" t="n">
        <v>3.14466816167955</v>
      </c>
      <c r="S33" s="13" t="n">
        <v>1017692</v>
      </c>
      <c r="T33" s="13" t="n">
        <v>1177229</v>
      </c>
      <c r="U33" s="13" t="n">
        <v>446994</v>
      </c>
      <c r="V33" s="13" t="n">
        <v>725765</v>
      </c>
      <c r="W33" s="13" t="n">
        <v>157940</v>
      </c>
      <c r="X33" s="13" t="n">
        <v>1156761</v>
      </c>
      <c r="Y33" s="13" t="n">
        <v>733948</v>
      </c>
      <c r="Z33" s="13" t="n">
        <v>1474066</v>
      </c>
      <c r="AA33" s="13" t="n">
        <v>419035</v>
      </c>
      <c r="AB33" s="13" t="n">
        <v>1177229</v>
      </c>
      <c r="AC33" s="13" t="n">
        <v>765844</v>
      </c>
      <c r="AD33" s="13" t="n">
        <v>1177229</v>
      </c>
      <c r="AE33" s="13" t="n">
        <v>569579</v>
      </c>
      <c r="AF33" s="13" t="n">
        <v>1177229</v>
      </c>
      <c r="AG33" s="13" t="n">
        <v>4707</v>
      </c>
      <c r="AH33" s="13" t="n">
        <v>20109</v>
      </c>
      <c r="AI33" s="51" t="n">
        <v>112</v>
      </c>
      <c r="AJ33" s="51" t="n">
        <v>42</v>
      </c>
      <c r="AK33" s="51" t="n">
        <v>10348</v>
      </c>
      <c r="AL33" s="51" t="n">
        <v>339</v>
      </c>
      <c r="AM33" s="51" t="n">
        <v>10107</v>
      </c>
      <c r="AN33" s="51" t="n">
        <v>380</v>
      </c>
      <c r="AO33" s="51" t="n">
        <v>10099</v>
      </c>
      <c r="AP33" s="51" t="n">
        <v>4468</v>
      </c>
      <c r="AQ33" s="51" t="n">
        <v>10030</v>
      </c>
      <c r="AR33" s="51" t="n">
        <v>10013</v>
      </c>
      <c r="AS33" s="51" t="n">
        <v>10110</v>
      </c>
      <c r="AT33" s="51" t="n">
        <v>9461</v>
      </c>
      <c r="AU33" s="51" t="n">
        <v>10041</v>
      </c>
      <c r="AV33" s="51" t="n">
        <v>147.75</v>
      </c>
      <c r="AW33" s="13" t="n">
        <v>596.5679746</v>
      </c>
      <c r="AX33" s="52" t="n">
        <v>27.9779</v>
      </c>
      <c r="AY33" s="51" t="n">
        <v>3</v>
      </c>
      <c r="AZ33" s="52" t="n">
        <v>5.16666666666667</v>
      </c>
      <c r="BA33" s="53" t="n">
        <v>2797.79</v>
      </c>
      <c r="BB33" s="54" t="n">
        <v>0.00759743309055527</v>
      </c>
      <c r="BC33" s="54" t="n">
        <v>0.000934059196613823</v>
      </c>
      <c r="BD33" s="61" t="n">
        <v>20200.1656866947</v>
      </c>
      <c r="BE33" s="56" t="n">
        <v>173491</v>
      </c>
      <c r="BF33" s="56" t="n">
        <v>337889</v>
      </c>
      <c r="BG33" s="51" t="n">
        <v>124982</v>
      </c>
      <c r="BH33" s="51" t="n">
        <v>65925</v>
      </c>
      <c r="BI33" s="51" t="n">
        <v>5</v>
      </c>
      <c r="BJ33" s="51"/>
      <c r="BK33" s="51" t="n">
        <v>58544</v>
      </c>
      <c r="BL33" s="51" t="n">
        <v>335933</v>
      </c>
      <c r="BM33" s="51" t="n">
        <v>384576</v>
      </c>
      <c r="BN33" s="51" t="n">
        <v>416489</v>
      </c>
      <c r="BO33" s="51" t="n">
        <v>531831</v>
      </c>
      <c r="BP33" s="51" t="n">
        <v>449509.207544535</v>
      </c>
      <c r="BQ33" s="51" t="n">
        <v>469799.759744511</v>
      </c>
      <c r="BR33" s="13" t="n">
        <v>366.254041100146</v>
      </c>
      <c r="BS33" s="13" t="n">
        <v>2106.40933550876</v>
      </c>
      <c r="BT33" s="51" t="n">
        <v>2433</v>
      </c>
      <c r="BU33" s="51" t="n">
        <v>2449</v>
      </c>
      <c r="BV33" s="51" t="n">
        <v>19</v>
      </c>
      <c r="BW33" s="51" t="n">
        <v>365</v>
      </c>
      <c r="BX33" s="51" t="n">
        <v>29</v>
      </c>
      <c r="BY33" s="51" t="n">
        <v>365</v>
      </c>
      <c r="BZ33" s="51" t="n">
        <v>78</v>
      </c>
      <c r="CA33" s="51" t="n">
        <v>365</v>
      </c>
      <c r="CB33" s="51" t="n">
        <v>0</v>
      </c>
      <c r="CC33" s="51" t="n">
        <v>0</v>
      </c>
      <c r="CD33" s="51" t="n">
        <v>0</v>
      </c>
      <c r="CE33" s="51" t="n">
        <v>164710</v>
      </c>
      <c r="CF33" s="51" t="n">
        <v>389317</v>
      </c>
      <c r="CG33" s="51" t="n">
        <v>174000</v>
      </c>
      <c r="CH33" s="51" t="n">
        <v>5742000</v>
      </c>
      <c r="CI33" s="51" t="n">
        <v>358000</v>
      </c>
      <c r="CJ33" s="51" t="n">
        <v>41472000</v>
      </c>
      <c r="CK33" s="51" t="n">
        <v>1420865000</v>
      </c>
      <c r="CL33" s="51" t="n">
        <v>547</v>
      </c>
      <c r="CM33" s="52" t="n">
        <v>1.43504364246408</v>
      </c>
      <c r="CN33" s="52" t="n">
        <v>90</v>
      </c>
      <c r="CO33" s="58" t="n">
        <v>0.0194067297883695</v>
      </c>
      <c r="CP33" s="13" t="n">
        <v>180577616.41</v>
      </c>
      <c r="CQ33" s="13" t="n">
        <v>3300163959.91</v>
      </c>
      <c r="CR33" s="13" t="n">
        <v>1185313151.02</v>
      </c>
      <c r="CS33" s="13" t="n">
        <v>332129803.98</v>
      </c>
      <c r="CT33" s="13" t="n">
        <v>1422827804.51</v>
      </c>
      <c r="CU33" s="58" t="n">
        <v>0.0833333333333333</v>
      </c>
      <c r="CV33" s="53" t="n">
        <v>0.99742179423337</v>
      </c>
      <c r="CW33" s="53" t="n">
        <v>0.998710897116685</v>
      </c>
      <c r="CX33" s="53" t="n">
        <v>0.99742179423337</v>
      </c>
      <c r="CY33" s="53" t="n">
        <v>0.99742179423337</v>
      </c>
      <c r="CZ33" s="53" t="n">
        <v>5.99742179423337</v>
      </c>
      <c r="DA33" s="53" t="n">
        <v>0.661209603929893</v>
      </c>
      <c r="DB33" s="53" t="n">
        <v>1</v>
      </c>
      <c r="DC33" s="53" t="n">
        <v>1</v>
      </c>
      <c r="DD33" s="53" t="n">
        <v>0.323708310743102</v>
      </c>
      <c r="DE33" s="53" t="n">
        <v>1</v>
      </c>
      <c r="DF33" s="53" t="n">
        <v>0.99742179423337</v>
      </c>
      <c r="DG33" s="53" t="n">
        <v>0.99742179423337</v>
      </c>
      <c r="DH33" s="53" t="n">
        <v>0.99742179423337</v>
      </c>
      <c r="DI33" s="53" t="n">
        <v>0.998710897116685</v>
      </c>
      <c r="DJ33" s="53" t="n">
        <v>0.837501293186792</v>
      </c>
      <c r="DK33" s="53" t="n">
        <v>0.998710897116685</v>
      </c>
      <c r="DL33" s="53" t="n">
        <v>1</v>
      </c>
      <c r="DM33" s="53" t="n">
        <v>0.99742179423337</v>
      </c>
      <c r="DN33" s="53" t="n">
        <v>0.99742179423337</v>
      </c>
      <c r="DO33" s="53" t="n">
        <v>1.15863139816326</v>
      </c>
      <c r="DP33" s="53" t="n">
        <v>0.161209603929893</v>
      </c>
      <c r="DQ33" s="53" t="n">
        <v>0.99742179423337</v>
      </c>
      <c r="DR33" s="51" t="n">
        <v>5173606</v>
      </c>
      <c r="DS33" s="51" t="n">
        <v>750485</v>
      </c>
      <c r="DT33" s="51" t="n">
        <v>15990.7975811265</v>
      </c>
      <c r="DU33" s="51" t="n">
        <v>189381</v>
      </c>
      <c r="DV33" s="51" t="n">
        <v>222705</v>
      </c>
      <c r="DW33" s="51" t="n">
        <v>70249</v>
      </c>
      <c r="DX33" s="51" t="n">
        <v>388919</v>
      </c>
      <c r="DY33" s="51" t="n">
        <v>4021451.44</v>
      </c>
      <c r="DZ33" s="51" t="n">
        <v>112964</v>
      </c>
      <c r="EA33" s="51" t="n">
        <v>339602</v>
      </c>
      <c r="EB33" s="51" t="n">
        <v>6620</v>
      </c>
      <c r="EC33" s="59" t="n">
        <v>7253.0427</v>
      </c>
      <c r="ED33" s="51" t="n">
        <v>150994</v>
      </c>
      <c r="EE33" s="51" t="n">
        <v>339602</v>
      </c>
      <c r="EF33" s="51" t="n">
        <v>14882</v>
      </c>
      <c r="EG33" s="51" t="n">
        <v>354484</v>
      </c>
      <c r="EH33" s="60" t="n">
        <v>55.7016773978954</v>
      </c>
      <c r="EJ33" s="60" t="n">
        <v>32.1540338003236</v>
      </c>
      <c r="EK33" s="60" t="n">
        <v>17.1096038373032</v>
      </c>
      <c r="EL33" s="60" t="n">
        <v>3.21947994750967</v>
      </c>
      <c r="EM33" s="60" t="n">
        <v>2.6168229891</v>
      </c>
      <c r="EN33" s="60" t="n">
        <v>92.9608809825</v>
      </c>
      <c r="ES33" s="51" t="n">
        <v>14643336</v>
      </c>
      <c r="ET33" s="13" t="n">
        <v>536850.2</v>
      </c>
      <c r="EU33" s="13" t="n">
        <v>535010.5</v>
      </c>
      <c r="EV33" s="13" t="n">
        <v>533669.5</v>
      </c>
      <c r="EW33" s="13" t="n">
        <v>532108.2</v>
      </c>
      <c r="EX33" s="13" t="n">
        <v>530358.8</v>
      </c>
      <c r="EY33" s="58" t="n">
        <f aca="false">EX33/SUMIF($E$8:$E$210,E33,$EX$8:$EX$210)</f>
        <v>0.0194067297883695</v>
      </c>
      <c r="EZ33" s="13" t="s">
        <v>271</v>
      </c>
      <c r="FA33" s="13" t="s">
        <v>304</v>
      </c>
      <c r="FB33" s="51" t="n">
        <v>1649</v>
      </c>
      <c r="FC33" s="13" t="n">
        <v>449509.207544535</v>
      </c>
    </row>
    <row r="34" customFormat="false" ht="15" hidden="false" customHeight="false" outlineLevel="0" collapsed="false">
      <c r="A34" s="49" t="s">
        <v>331</v>
      </c>
      <c r="B34" s="50" t="n">
        <v>9016</v>
      </c>
      <c r="C34" s="9" t="s">
        <v>332</v>
      </c>
      <c r="D34" s="9" t="s">
        <v>302</v>
      </c>
      <c r="E34" s="50" t="n">
        <v>13</v>
      </c>
      <c r="F34" s="9" t="s">
        <v>303</v>
      </c>
      <c r="H34" s="51" t="n">
        <v>12461673</v>
      </c>
      <c r="I34" s="51" t="n">
        <v>12729324</v>
      </c>
      <c r="J34" s="51" t="n">
        <v>5444352</v>
      </c>
      <c r="K34" s="51" t="n">
        <v>12965872</v>
      </c>
      <c r="L34" s="51" t="n">
        <v>3837480</v>
      </c>
      <c r="M34" s="51" t="n">
        <v>4953813</v>
      </c>
      <c r="N34" s="51" t="n">
        <v>939</v>
      </c>
      <c r="O34" s="51" t="n">
        <v>349</v>
      </c>
      <c r="P34" s="51" t="n">
        <v>13</v>
      </c>
      <c r="Q34" s="52" t="n">
        <v>2.58733633681862</v>
      </c>
      <c r="R34" s="52" t="n">
        <v>3.27321291216919</v>
      </c>
      <c r="S34" s="13" t="n">
        <v>357566</v>
      </c>
      <c r="T34" s="13" t="n">
        <v>390094</v>
      </c>
      <c r="U34" s="13" t="n">
        <v>46808</v>
      </c>
      <c r="V34" s="13" t="n">
        <v>183033</v>
      </c>
      <c r="W34" s="13" t="n">
        <v>77988</v>
      </c>
      <c r="X34" s="13" t="n">
        <v>385444</v>
      </c>
      <c r="Y34" s="13" t="n">
        <v>61823</v>
      </c>
      <c r="Z34" s="13" t="n">
        <v>366066</v>
      </c>
      <c r="AA34" s="13" t="n">
        <v>103305</v>
      </c>
      <c r="AB34" s="13" t="n">
        <v>390094</v>
      </c>
      <c r="AC34" s="13" t="n">
        <v>257672</v>
      </c>
      <c r="AD34" s="13" t="n">
        <v>390094</v>
      </c>
      <c r="AE34" s="13" t="n">
        <v>86640</v>
      </c>
      <c r="AF34" s="13" t="n">
        <v>390094</v>
      </c>
      <c r="AG34" s="13" t="n">
        <v>2102</v>
      </c>
      <c r="AH34" s="13" t="n">
        <v>19146</v>
      </c>
      <c r="AI34" s="51" t="n">
        <v>190</v>
      </c>
      <c r="AJ34" s="51" t="n">
        <v>48</v>
      </c>
      <c r="AK34" s="51" t="n">
        <v>10308</v>
      </c>
      <c r="AL34" s="51" t="n">
        <v>532</v>
      </c>
      <c r="AM34" s="51" t="n">
        <v>9618</v>
      </c>
      <c r="AN34" s="51" t="n">
        <v>305</v>
      </c>
      <c r="AO34" s="51" t="n">
        <v>9615</v>
      </c>
      <c r="AP34" s="51" t="n">
        <v>4671</v>
      </c>
      <c r="AQ34" s="51" t="n">
        <v>9559</v>
      </c>
      <c r="AR34" s="51" t="n">
        <v>9431</v>
      </c>
      <c r="AS34" s="51" t="n">
        <v>9666</v>
      </c>
      <c r="AT34" s="51" t="n">
        <v>8972</v>
      </c>
      <c r="AU34" s="51" t="n">
        <v>9476</v>
      </c>
      <c r="AV34" s="51" t="n">
        <v>147.75</v>
      </c>
      <c r="AW34" s="13" t="n">
        <v>687.0132206</v>
      </c>
      <c r="AX34" s="52" t="n">
        <v>39.9056</v>
      </c>
      <c r="AY34" s="51" t="n">
        <v>3</v>
      </c>
      <c r="AZ34" s="52" t="n">
        <v>5.16666666666667</v>
      </c>
      <c r="BA34" s="53" t="n">
        <v>3990.56</v>
      </c>
      <c r="BB34" s="54" t="n">
        <v>0.00759743309055527</v>
      </c>
      <c r="BC34" s="54" t="n">
        <v>0.000934059196613823</v>
      </c>
      <c r="BD34" s="61" t="n">
        <v>20200.1656866947</v>
      </c>
      <c r="BE34" s="56" t="n">
        <v>86650</v>
      </c>
      <c r="BF34" s="56" t="n">
        <v>227650</v>
      </c>
      <c r="BG34" s="51" t="n">
        <v>55594</v>
      </c>
      <c r="BH34" s="51" t="n">
        <v>86847</v>
      </c>
      <c r="BI34" s="51" t="n">
        <v>5</v>
      </c>
      <c r="BJ34" s="51"/>
      <c r="BK34" s="51" t="n">
        <v>81915</v>
      </c>
      <c r="BL34" s="51" t="n">
        <v>234722</v>
      </c>
      <c r="BM34" s="51" t="n">
        <v>265568</v>
      </c>
      <c r="BN34" s="51" t="n">
        <v>281581</v>
      </c>
      <c r="BO34" s="51" t="n">
        <v>372889</v>
      </c>
      <c r="BP34" s="51" t="n">
        <v>466952.661552262</v>
      </c>
      <c r="BQ34" s="51" t="n">
        <v>499864.257718201</v>
      </c>
      <c r="BR34" s="13" t="n">
        <v>366.254041100146</v>
      </c>
      <c r="BS34" s="13" t="n">
        <v>2106.40933550876</v>
      </c>
      <c r="BT34" s="51" t="n">
        <v>870</v>
      </c>
      <c r="BU34" s="51" t="n">
        <v>870</v>
      </c>
      <c r="BV34" s="51" t="n">
        <v>19</v>
      </c>
      <c r="BW34" s="51" t="n">
        <v>365</v>
      </c>
      <c r="BX34" s="51" t="n">
        <v>29</v>
      </c>
      <c r="BY34" s="51" t="n">
        <v>365</v>
      </c>
      <c r="BZ34" s="51" t="n">
        <v>78</v>
      </c>
      <c r="CA34" s="51" t="n">
        <v>365</v>
      </c>
      <c r="CB34" s="51" t="n">
        <v>0</v>
      </c>
      <c r="CC34" s="51" t="n">
        <v>0</v>
      </c>
      <c r="CD34" s="51" t="n">
        <v>0</v>
      </c>
      <c r="CE34" s="51" t="n">
        <v>351340</v>
      </c>
      <c r="CF34" s="51" t="n">
        <v>373860</v>
      </c>
      <c r="CG34" s="51" t="n">
        <v>362000</v>
      </c>
      <c r="CH34" s="51" t="n">
        <v>8667000</v>
      </c>
      <c r="CI34" s="51" t="n">
        <v>374000</v>
      </c>
      <c r="CJ34" s="51" t="n">
        <v>36189000</v>
      </c>
      <c r="CK34" s="51" t="n">
        <v>1392125000</v>
      </c>
      <c r="CL34" s="51" t="n">
        <v>319</v>
      </c>
      <c r="CM34" s="52" t="n">
        <v>1.45605078313202</v>
      </c>
      <c r="CN34" s="52" t="n">
        <v>90</v>
      </c>
      <c r="CO34" s="58" t="n">
        <v>0.013852406210891</v>
      </c>
      <c r="CP34" s="13" t="n">
        <v>180577616.41</v>
      </c>
      <c r="CQ34" s="13" t="n">
        <v>3300163959.91</v>
      </c>
      <c r="CR34" s="13" t="n">
        <v>1185313151.02</v>
      </c>
      <c r="CS34" s="13" t="n">
        <v>332129803.98</v>
      </c>
      <c r="CT34" s="13" t="n">
        <v>1422827804.51</v>
      </c>
      <c r="CU34" s="58" t="n">
        <v>0.0833333333333333</v>
      </c>
      <c r="CV34" s="53" t="n">
        <v>0.99742179423337</v>
      </c>
      <c r="CW34" s="53" t="n">
        <v>0.998710897116685</v>
      </c>
      <c r="CX34" s="53" t="n">
        <v>0.99742179423337</v>
      </c>
      <c r="CY34" s="53" t="n">
        <v>0.99742179423337</v>
      </c>
      <c r="CZ34" s="53" t="n">
        <v>5.99742179423337</v>
      </c>
      <c r="DA34" s="53" t="n">
        <v>0.661209603929893</v>
      </c>
      <c r="DB34" s="53" t="n">
        <v>1</v>
      </c>
      <c r="DC34" s="53" t="n">
        <v>1</v>
      </c>
      <c r="DD34" s="53" t="n">
        <v>0.323708310743102</v>
      </c>
      <c r="DE34" s="53" t="n">
        <v>1</v>
      </c>
      <c r="DF34" s="53" t="n">
        <v>0.99742179423337</v>
      </c>
      <c r="DG34" s="53" t="n">
        <v>0.99742179423337</v>
      </c>
      <c r="DH34" s="53" t="n">
        <v>0.99742179423337</v>
      </c>
      <c r="DI34" s="53" t="n">
        <v>0.998710897116685</v>
      </c>
      <c r="DJ34" s="53" t="n">
        <v>0.837501293186792</v>
      </c>
      <c r="DK34" s="53" t="n">
        <v>0.998710897116685</v>
      </c>
      <c r="DL34" s="53" t="n">
        <v>1</v>
      </c>
      <c r="DM34" s="53" t="n">
        <v>0.99742179423337</v>
      </c>
      <c r="DN34" s="53" t="n">
        <v>0.99742179423337</v>
      </c>
      <c r="DO34" s="53" t="n">
        <v>1.15863139816326</v>
      </c>
      <c r="DP34" s="53" t="n">
        <v>0.161209603929893</v>
      </c>
      <c r="DQ34" s="53" t="n">
        <v>0.99742179423337</v>
      </c>
      <c r="DR34" s="51" t="n">
        <v>2649406</v>
      </c>
      <c r="DS34" s="51" t="n">
        <v>1152016</v>
      </c>
      <c r="DT34" s="51" t="n">
        <v>21922.1494181596</v>
      </c>
      <c r="DU34" s="51" t="n">
        <v>89832</v>
      </c>
      <c r="DV34" s="51" t="n">
        <v>101362</v>
      </c>
      <c r="DW34" s="51" t="n">
        <v>25812</v>
      </c>
      <c r="DX34" s="51" t="n">
        <v>137739</v>
      </c>
      <c r="DY34" s="51" t="n">
        <v>4021451.44</v>
      </c>
      <c r="DZ34" s="51" t="n">
        <v>31362</v>
      </c>
      <c r="EA34" s="51" t="n">
        <v>117247</v>
      </c>
      <c r="EB34" s="51" t="n">
        <v>5121</v>
      </c>
      <c r="EC34" s="59" t="n">
        <v>7253.0427</v>
      </c>
      <c r="ED34" s="51" t="n">
        <v>66905</v>
      </c>
      <c r="EE34" s="51" t="n">
        <v>117247</v>
      </c>
      <c r="EF34" s="51" t="n">
        <v>8790</v>
      </c>
      <c r="EG34" s="51" t="n">
        <v>126037</v>
      </c>
      <c r="EH34" s="60" t="n">
        <v>55.7016773978954</v>
      </c>
      <c r="EJ34" s="60" t="n">
        <v>32.1540338003236</v>
      </c>
      <c r="EK34" s="60" t="n">
        <v>17.1096038373032</v>
      </c>
      <c r="EL34" s="60" t="n">
        <v>3.21947994750967</v>
      </c>
      <c r="EM34" s="60" t="n">
        <v>2.6168229891</v>
      </c>
      <c r="EN34" s="60" t="n">
        <v>92.9608809825</v>
      </c>
      <c r="ES34" s="51" t="n">
        <v>14643336</v>
      </c>
      <c r="ET34" s="13" t="n">
        <v>380011.7</v>
      </c>
      <c r="EU34" s="13" t="n">
        <v>380661</v>
      </c>
      <c r="EV34" s="13" t="n">
        <v>380280.2</v>
      </c>
      <c r="EW34" s="13" t="n">
        <v>379559.5</v>
      </c>
      <c r="EX34" s="13" t="n">
        <v>378566.9</v>
      </c>
      <c r="EY34" s="58" t="n">
        <f aca="false">EX34/SUMIF($E$8:$E$210,E34,$EX$8:$EX$210)</f>
        <v>0.013852406210891</v>
      </c>
      <c r="EZ34" s="13" t="s">
        <v>271</v>
      </c>
      <c r="FA34" s="13" t="s">
        <v>304</v>
      </c>
      <c r="FB34" s="51" t="n">
        <v>1226</v>
      </c>
      <c r="FC34" s="13" t="n">
        <v>466952.661552262</v>
      </c>
    </row>
    <row r="35" customFormat="false" ht="15" hidden="false" customHeight="false" outlineLevel="0" collapsed="false">
      <c r="A35" s="49" t="s">
        <v>333</v>
      </c>
      <c r="B35" s="50" t="n">
        <v>9017</v>
      </c>
      <c r="C35" s="9" t="s">
        <v>334</v>
      </c>
      <c r="D35" s="9" t="s">
        <v>302</v>
      </c>
      <c r="E35" s="50" t="n">
        <v>13</v>
      </c>
      <c r="F35" s="9" t="s">
        <v>303</v>
      </c>
      <c r="H35" s="51" t="n">
        <v>12461673</v>
      </c>
      <c r="I35" s="51" t="n">
        <v>12729324</v>
      </c>
      <c r="J35" s="51" t="n">
        <v>5444352</v>
      </c>
      <c r="K35" s="51" t="n">
        <v>12965872</v>
      </c>
      <c r="L35" s="51" t="n">
        <v>3837480</v>
      </c>
      <c r="M35" s="51" t="n">
        <v>4953813</v>
      </c>
      <c r="N35" s="51" t="n">
        <v>1150</v>
      </c>
      <c r="O35" s="51" t="n">
        <v>276</v>
      </c>
      <c r="P35" s="51" t="n">
        <v>96</v>
      </c>
      <c r="Q35" s="52" t="n">
        <v>3.06311686636132</v>
      </c>
      <c r="R35" s="52" t="n">
        <v>3.43016571997026</v>
      </c>
      <c r="S35" s="13" t="n">
        <v>418161</v>
      </c>
      <c r="T35" s="13" t="n">
        <v>490404</v>
      </c>
      <c r="U35" s="13" t="n">
        <v>136756</v>
      </c>
      <c r="V35" s="13" t="n">
        <v>255559</v>
      </c>
      <c r="W35" s="13" t="n">
        <v>17952</v>
      </c>
      <c r="X35" s="13" t="n">
        <v>490404</v>
      </c>
      <c r="Y35" s="13" t="n">
        <v>137987</v>
      </c>
      <c r="Z35" s="13" t="n">
        <v>511118</v>
      </c>
      <c r="AA35" s="13" t="n">
        <v>158075</v>
      </c>
      <c r="AB35" s="13" t="n">
        <v>490404</v>
      </c>
      <c r="AC35" s="13" t="n">
        <v>365228</v>
      </c>
      <c r="AD35" s="13" t="n">
        <v>490404</v>
      </c>
      <c r="AE35" s="13" t="n">
        <v>144700</v>
      </c>
      <c r="AF35" s="13" t="n">
        <v>490404</v>
      </c>
      <c r="AG35" s="13" t="n">
        <v>2178</v>
      </c>
      <c r="AH35" s="13" t="n">
        <v>23047</v>
      </c>
      <c r="AI35" s="51" t="n">
        <v>77</v>
      </c>
      <c r="AJ35" s="51" t="n">
        <v>6</v>
      </c>
      <c r="AK35" s="51" t="n">
        <v>12005</v>
      </c>
      <c r="AL35" s="51" t="n">
        <v>889</v>
      </c>
      <c r="AM35" s="51" t="n">
        <v>11544</v>
      </c>
      <c r="AN35" s="51" t="n">
        <v>506</v>
      </c>
      <c r="AO35" s="51" t="n">
        <v>11546</v>
      </c>
      <c r="AP35" s="51" t="n">
        <v>6586</v>
      </c>
      <c r="AQ35" s="51" t="n">
        <v>11520</v>
      </c>
      <c r="AR35" s="51" t="n">
        <v>11111</v>
      </c>
      <c r="AS35" s="51" t="n">
        <v>11609</v>
      </c>
      <c r="AT35" s="51" t="n">
        <v>10302</v>
      </c>
      <c r="AU35" s="51" t="n">
        <v>11534</v>
      </c>
      <c r="AV35" s="51" t="n">
        <v>147.75</v>
      </c>
      <c r="AW35" s="13" t="n">
        <v>580.4394404</v>
      </c>
      <c r="AX35" s="52" t="n">
        <v>29.1291</v>
      </c>
      <c r="AY35" s="51" t="n">
        <v>3</v>
      </c>
      <c r="AZ35" s="52" t="n">
        <v>5.16666666666667</v>
      </c>
      <c r="BA35" s="53" t="n">
        <v>2912.91</v>
      </c>
      <c r="BB35" s="54" t="n">
        <v>0.00759743309055527</v>
      </c>
      <c r="BC35" s="54" t="n">
        <v>0.000934059196613823</v>
      </c>
      <c r="BD35" s="61" t="n">
        <v>20200.1656866947</v>
      </c>
      <c r="BE35" s="56" t="n">
        <v>139854</v>
      </c>
      <c r="BF35" s="56" t="n">
        <v>258173</v>
      </c>
      <c r="BG35" s="51" t="n">
        <v>73721</v>
      </c>
      <c r="BH35" s="51" t="n">
        <v>49948</v>
      </c>
      <c r="BI35" s="51" t="n">
        <v>5</v>
      </c>
      <c r="BJ35" s="51"/>
      <c r="BK35" s="51" t="n">
        <v>44771</v>
      </c>
      <c r="BL35" s="51" t="n">
        <v>221453</v>
      </c>
      <c r="BM35" s="51" t="n">
        <v>291573</v>
      </c>
      <c r="BN35" s="51" t="n">
        <v>133450</v>
      </c>
      <c r="BO35" s="51" t="n">
        <v>430978</v>
      </c>
      <c r="BP35" s="51" t="n">
        <v>253999.873910763</v>
      </c>
      <c r="BQ35" s="51" t="n">
        <v>267887.722340401</v>
      </c>
      <c r="BR35" s="13" t="n">
        <v>366.254041100146</v>
      </c>
      <c r="BS35" s="13" t="n">
        <v>2106.40933550876</v>
      </c>
      <c r="BT35" s="51" t="n">
        <v>1262</v>
      </c>
      <c r="BU35" s="51" t="n">
        <v>1262</v>
      </c>
      <c r="BV35" s="51" t="n">
        <v>19</v>
      </c>
      <c r="BW35" s="51" t="n">
        <v>365</v>
      </c>
      <c r="BX35" s="51" t="n">
        <v>29</v>
      </c>
      <c r="BY35" s="51" t="n">
        <v>365</v>
      </c>
      <c r="BZ35" s="51" t="n">
        <v>78</v>
      </c>
      <c r="CA35" s="51" t="n">
        <v>365</v>
      </c>
      <c r="CB35" s="51" t="n">
        <v>0</v>
      </c>
      <c r="CC35" s="51" t="n">
        <v>0</v>
      </c>
      <c r="CD35" s="51" t="n">
        <v>0</v>
      </c>
      <c r="CE35" s="51" t="n">
        <v>83790</v>
      </c>
      <c r="CF35" s="51" t="n">
        <v>209641</v>
      </c>
      <c r="CG35" s="51" t="n">
        <v>89000</v>
      </c>
      <c r="CH35" s="51" t="n">
        <v>2975000</v>
      </c>
      <c r="CI35" s="51" t="n">
        <v>185000</v>
      </c>
      <c r="CJ35" s="51" t="n">
        <v>21663000</v>
      </c>
      <c r="CK35" s="51" t="n">
        <v>733425000</v>
      </c>
      <c r="CL35" s="51" t="n">
        <v>350</v>
      </c>
      <c r="CM35" s="52" t="n">
        <v>1.48894011876428</v>
      </c>
      <c r="CN35" s="52" t="n">
        <v>90</v>
      </c>
      <c r="CO35" s="58" t="n">
        <v>0.0152175034673726</v>
      </c>
      <c r="CP35" s="13" t="n">
        <v>180577616.41</v>
      </c>
      <c r="CQ35" s="13" t="n">
        <v>3300163959.91</v>
      </c>
      <c r="CR35" s="13" t="n">
        <v>1185313151.02</v>
      </c>
      <c r="CS35" s="13" t="n">
        <v>332129803.98</v>
      </c>
      <c r="CT35" s="13" t="n">
        <v>1422827804.51</v>
      </c>
      <c r="CU35" s="58" t="n">
        <v>0.0333333333333333</v>
      </c>
      <c r="CV35" s="53" t="n">
        <v>0.99742179423337</v>
      </c>
      <c r="CW35" s="53" t="n">
        <v>0.998710897116685</v>
      </c>
      <c r="CX35" s="53" t="n">
        <v>0.99742179423337</v>
      </c>
      <c r="CY35" s="53" t="n">
        <v>0.99742179423337</v>
      </c>
      <c r="CZ35" s="53" t="n">
        <v>5.99742179423337</v>
      </c>
      <c r="DA35" s="53" t="n">
        <v>0.661209603929893</v>
      </c>
      <c r="DB35" s="53" t="n">
        <v>1</v>
      </c>
      <c r="DC35" s="53" t="n">
        <v>1</v>
      </c>
      <c r="DD35" s="53" t="n">
        <v>0.323708310743102</v>
      </c>
      <c r="DE35" s="53" t="n">
        <v>1</v>
      </c>
      <c r="DF35" s="53" t="n">
        <v>0.99742179423337</v>
      </c>
      <c r="DG35" s="53" t="n">
        <v>0.99742179423337</v>
      </c>
      <c r="DH35" s="53" t="n">
        <v>0.99742179423337</v>
      </c>
      <c r="DI35" s="53" t="n">
        <v>0.998710897116685</v>
      </c>
      <c r="DJ35" s="53" t="n">
        <v>0.837501293186792</v>
      </c>
      <c r="DK35" s="53" t="n">
        <v>0.998710897116685</v>
      </c>
      <c r="DL35" s="53" t="n">
        <v>1</v>
      </c>
      <c r="DM35" s="53" t="n">
        <v>0.99742179423337</v>
      </c>
      <c r="DN35" s="53" t="n">
        <v>0.99742179423337</v>
      </c>
      <c r="DO35" s="53" t="n">
        <v>1.15863139816326</v>
      </c>
      <c r="DP35" s="53" t="n">
        <v>0.161209603929893</v>
      </c>
      <c r="DQ35" s="53" t="n">
        <v>0.99742179423337</v>
      </c>
      <c r="DR35" s="51" t="n">
        <v>435733</v>
      </c>
      <c r="DS35" s="51" t="n">
        <v>171650</v>
      </c>
      <c r="DT35" s="51" t="n">
        <v>135633.339782887</v>
      </c>
      <c r="DU35" s="51" t="n">
        <v>90515</v>
      </c>
      <c r="DV35" s="51" t="n">
        <v>118862</v>
      </c>
      <c r="DW35" s="51" t="n">
        <v>32504</v>
      </c>
      <c r="DX35" s="51" t="n">
        <v>197946</v>
      </c>
      <c r="DY35" s="51" t="n">
        <v>4021451.44</v>
      </c>
      <c r="DZ35" s="51" t="n">
        <v>56102</v>
      </c>
      <c r="EA35" s="51" t="n">
        <v>186675</v>
      </c>
      <c r="EB35" s="51" t="n">
        <v>1645</v>
      </c>
      <c r="EC35" s="59" t="n">
        <v>7253.0427</v>
      </c>
      <c r="ED35" s="51" t="n">
        <v>104625</v>
      </c>
      <c r="EE35" s="51" t="n">
        <v>186675</v>
      </c>
      <c r="EF35" s="51" t="n">
        <v>6338</v>
      </c>
      <c r="EG35" s="51" t="n">
        <v>193013</v>
      </c>
      <c r="EH35" s="60" t="n">
        <v>55.7016773978954</v>
      </c>
      <c r="EJ35" s="60" t="n">
        <v>32.1540338003236</v>
      </c>
      <c r="EK35" s="60" t="n">
        <v>17.1096038373032</v>
      </c>
      <c r="EL35" s="60" t="n">
        <v>3.21947994750967</v>
      </c>
      <c r="EM35" s="60" t="n">
        <v>2.6168229891</v>
      </c>
      <c r="EN35" s="60" t="n">
        <v>92.9608809825</v>
      </c>
      <c r="ES35" s="51" t="n">
        <v>14643336</v>
      </c>
      <c r="ET35" s="13" t="n">
        <v>427893.4</v>
      </c>
      <c r="EU35" s="13" t="n">
        <v>422380.3</v>
      </c>
      <c r="EV35" s="13" t="n">
        <v>420047</v>
      </c>
      <c r="EW35" s="13" t="n">
        <v>417894.9</v>
      </c>
      <c r="EX35" s="13" t="n">
        <v>415873.1</v>
      </c>
      <c r="EY35" s="58" t="n">
        <f aca="false">EX35/SUMIF($E$8:$E$210,E35,$EX$8:$EX$210)</f>
        <v>0.0152175034673726</v>
      </c>
      <c r="EZ35" s="13" t="s">
        <v>271</v>
      </c>
      <c r="FA35" s="13" t="s">
        <v>304</v>
      </c>
      <c r="FB35" s="51" t="n">
        <v>942</v>
      </c>
      <c r="FC35" s="13" t="n">
        <v>253999.873910763</v>
      </c>
    </row>
    <row r="36" customFormat="false" ht="15" hidden="false" customHeight="false" outlineLevel="0" collapsed="false">
      <c r="A36" s="49" t="n">
        <v>11020</v>
      </c>
      <c r="B36" s="50" t="n">
        <v>11020</v>
      </c>
      <c r="C36" s="9" t="s">
        <v>335</v>
      </c>
      <c r="D36" s="9" t="s">
        <v>336</v>
      </c>
      <c r="E36" s="50" t="n">
        <v>14</v>
      </c>
      <c r="F36" s="9" t="s">
        <v>335</v>
      </c>
      <c r="H36" s="51" t="n">
        <v>755981</v>
      </c>
      <c r="I36" s="51" t="n">
        <v>495596</v>
      </c>
      <c r="J36" s="51" t="n">
        <v>298434</v>
      </c>
      <c r="K36" s="51" t="n">
        <v>692161</v>
      </c>
      <c r="L36" s="51" t="n">
        <v>137672</v>
      </c>
      <c r="M36" s="51" t="n">
        <v>225996</v>
      </c>
      <c r="N36" s="51" t="n">
        <v>19</v>
      </c>
      <c r="O36" s="51" t="n">
        <v>1854</v>
      </c>
      <c r="P36" s="51" t="n">
        <v>662</v>
      </c>
      <c r="Q36" s="52" t="n">
        <v>3.19626689163742</v>
      </c>
      <c r="R36" s="52" t="n">
        <v>3.4661816007605</v>
      </c>
      <c r="S36" s="13" t="n">
        <v>719819</v>
      </c>
      <c r="T36" s="13" t="n">
        <v>1218320</v>
      </c>
      <c r="U36" s="13" t="n">
        <v>860375</v>
      </c>
      <c r="V36" s="13" t="n">
        <v>1228649</v>
      </c>
      <c r="W36" s="13" t="n">
        <v>339850</v>
      </c>
      <c r="X36" s="13" t="n">
        <v>1203568</v>
      </c>
      <c r="Y36" s="13" t="n">
        <v>1962139</v>
      </c>
      <c r="Z36" s="13" t="n">
        <v>2458997</v>
      </c>
      <c r="AA36" s="13" t="n">
        <v>496502</v>
      </c>
      <c r="AB36" s="13" t="n">
        <v>1230079</v>
      </c>
      <c r="AC36" s="13" t="n">
        <v>595411</v>
      </c>
      <c r="AD36" s="13" t="n">
        <v>1226190</v>
      </c>
      <c r="AE36" s="13" t="n">
        <v>552508</v>
      </c>
      <c r="AF36" s="13" t="n">
        <v>1230079</v>
      </c>
      <c r="AG36" s="13" t="n">
        <v>6135</v>
      </c>
      <c r="AH36" s="13" t="n">
        <v>132893</v>
      </c>
      <c r="AI36" s="51" t="n">
        <v>0</v>
      </c>
      <c r="AJ36" s="51" t="n">
        <v>18844</v>
      </c>
      <c r="AK36" s="51" t="n">
        <v>70130</v>
      </c>
      <c r="AL36" s="51" t="n">
        <v>23528</v>
      </c>
      <c r="AM36" s="51" t="n">
        <v>66585</v>
      </c>
      <c r="AN36" s="51" t="n">
        <v>10712</v>
      </c>
      <c r="AO36" s="51" t="n">
        <v>66532</v>
      </c>
      <c r="AP36" s="51" t="n">
        <v>45447</v>
      </c>
      <c r="AQ36" s="51" t="n">
        <v>66389</v>
      </c>
      <c r="AR36" s="51" t="n">
        <v>62676</v>
      </c>
      <c r="AS36" s="51" t="n">
        <v>66637</v>
      </c>
      <c r="AT36" s="51" t="n">
        <v>58309</v>
      </c>
      <c r="AU36" s="51" t="n">
        <v>65504</v>
      </c>
      <c r="AV36" s="51" t="n">
        <v>72.1</v>
      </c>
      <c r="AW36" s="13" t="n">
        <v>4305.856691</v>
      </c>
      <c r="AX36" s="52" t="n">
        <v>179.4873</v>
      </c>
      <c r="AY36" s="51" t="n">
        <v>3</v>
      </c>
      <c r="AZ36" s="52" t="n">
        <v>3.91666666666667</v>
      </c>
      <c r="BA36" s="53" t="n">
        <v>17948.73</v>
      </c>
      <c r="BB36" s="54" t="n">
        <v>0.0189843672237571</v>
      </c>
      <c r="BC36" s="54" t="n">
        <v>0.0119405061101583</v>
      </c>
      <c r="BD36" s="61" t="n">
        <v>20509.0911860076</v>
      </c>
      <c r="BE36" s="56" t="n">
        <v>331740</v>
      </c>
      <c r="BF36" s="56" t="n">
        <v>1017882</v>
      </c>
      <c r="BG36" s="51" t="n">
        <v>385531</v>
      </c>
      <c r="BH36" s="51" t="n">
        <v>303014</v>
      </c>
      <c r="BI36" s="51" t="n">
        <v>5</v>
      </c>
      <c r="BJ36" s="51" t="n">
        <v>328652</v>
      </c>
      <c r="BK36" s="51" t="n">
        <v>295871</v>
      </c>
      <c r="BL36" s="51" t="n">
        <v>1099225</v>
      </c>
      <c r="BM36" s="51" t="n">
        <v>1110660</v>
      </c>
      <c r="BN36" s="51" t="n">
        <v>405957</v>
      </c>
      <c r="BO36" s="51" t="n">
        <v>1318385</v>
      </c>
      <c r="BP36" s="51" t="n">
        <v>501246</v>
      </c>
      <c r="BQ36" s="51" t="n">
        <v>538352</v>
      </c>
      <c r="BR36" s="13" t="n">
        <v>408.903862468633</v>
      </c>
      <c r="BS36" s="13" t="n">
        <v>2135.50205675518</v>
      </c>
      <c r="BT36" s="51" t="n">
        <v>0</v>
      </c>
      <c r="BU36" s="51" t="n">
        <v>0</v>
      </c>
      <c r="BV36" s="51" t="n">
        <v>31</v>
      </c>
      <c r="BW36" s="51" t="n">
        <v>365</v>
      </c>
      <c r="BX36" s="51" t="n">
        <v>1</v>
      </c>
      <c r="BY36" s="51" t="n">
        <v>365</v>
      </c>
      <c r="BZ36" s="51" t="n">
        <v>143</v>
      </c>
      <c r="CA36" s="51" t="n">
        <v>365</v>
      </c>
      <c r="CB36" s="51" t="n">
        <v>0</v>
      </c>
      <c r="CC36" s="51" t="n">
        <v>0</v>
      </c>
      <c r="CD36" s="51" t="n">
        <v>0</v>
      </c>
      <c r="CE36" s="51" t="n">
        <v>142460</v>
      </c>
      <c r="CF36" s="51" t="n">
        <v>428493</v>
      </c>
      <c r="CG36" s="51" t="n">
        <v>156000</v>
      </c>
      <c r="CH36" s="51" t="n">
        <v>6811000</v>
      </c>
      <c r="CI36" s="51" t="n">
        <v>459000</v>
      </c>
      <c r="CJ36" s="51" t="n">
        <v>49830000</v>
      </c>
      <c r="CK36" s="51" t="n">
        <v>2210927000</v>
      </c>
      <c r="CL36" s="51" t="n">
        <v>794</v>
      </c>
      <c r="CM36" s="52" t="n">
        <v>1.6233928405252</v>
      </c>
      <c r="CN36" s="52" t="n">
        <v>75</v>
      </c>
      <c r="CO36" s="58" t="n">
        <v>0.4093375717474</v>
      </c>
      <c r="CP36" s="13" t="n">
        <v>9440279.01</v>
      </c>
      <c r="CQ36" s="13" t="n">
        <v>1590152076.09</v>
      </c>
      <c r="CR36" s="13" t="n">
        <v>0</v>
      </c>
      <c r="CS36" s="13" t="n">
        <v>1397367448.22</v>
      </c>
      <c r="CT36" s="13" t="n">
        <v>183344348.86</v>
      </c>
      <c r="CU36" s="58" t="n">
        <v>0.9375</v>
      </c>
      <c r="CV36" s="53" t="n">
        <v>1</v>
      </c>
      <c r="CW36" s="53" t="n">
        <v>1</v>
      </c>
      <c r="CX36" s="53" t="n">
        <v>1</v>
      </c>
      <c r="CY36" s="53" t="n">
        <v>1</v>
      </c>
      <c r="CZ36" s="53" t="n">
        <v>4</v>
      </c>
      <c r="DA36" s="53" t="n">
        <v>1</v>
      </c>
      <c r="DB36" s="53" t="n">
        <v>1</v>
      </c>
      <c r="DC36" s="53" t="n">
        <v>1</v>
      </c>
      <c r="DD36" s="53" t="n">
        <v>0</v>
      </c>
      <c r="DE36" s="53" t="n">
        <v>1</v>
      </c>
      <c r="DF36" s="53" t="n">
        <v>0</v>
      </c>
      <c r="DG36" s="53" t="n">
        <v>0</v>
      </c>
      <c r="DH36" s="53" t="n">
        <v>0</v>
      </c>
      <c r="DI36" s="53" t="n">
        <v>1</v>
      </c>
      <c r="DJ36" s="53" t="n">
        <v>0.5</v>
      </c>
      <c r="DK36" s="53" t="n">
        <v>1</v>
      </c>
      <c r="DL36" s="53" t="n">
        <v>1</v>
      </c>
      <c r="DM36" s="53" t="n">
        <v>0</v>
      </c>
      <c r="DN36" s="53" t="n">
        <v>1</v>
      </c>
      <c r="DO36" s="53" t="n">
        <v>1</v>
      </c>
      <c r="DP36" s="53" t="n">
        <v>0.5</v>
      </c>
      <c r="DQ36" s="53" t="n">
        <v>1</v>
      </c>
      <c r="DR36" s="51" t="n">
        <v>1228770</v>
      </c>
      <c r="DS36" s="51" t="n">
        <v>332913</v>
      </c>
      <c r="DT36" s="51" t="n">
        <v>91517.5100659407</v>
      </c>
      <c r="DU36" s="51" t="n">
        <v>300787</v>
      </c>
      <c r="DV36" s="51" t="n">
        <v>397694</v>
      </c>
      <c r="DW36" s="51" t="n">
        <v>79154</v>
      </c>
      <c r="DX36" s="51" t="n">
        <v>722367</v>
      </c>
      <c r="DY36" s="51" t="n">
        <v>242195.13</v>
      </c>
      <c r="DZ36" s="51" t="n">
        <v>317282</v>
      </c>
      <c r="EA36" s="51" t="n">
        <v>750394</v>
      </c>
      <c r="EB36" s="51" t="n">
        <v>5708</v>
      </c>
      <c r="EC36" s="59" t="n">
        <v>6573.0484</v>
      </c>
      <c r="ED36" s="51" t="n">
        <v>273703</v>
      </c>
      <c r="EE36" s="51" t="n">
        <v>750394</v>
      </c>
      <c r="EF36" s="51" t="n">
        <v>33398</v>
      </c>
      <c r="EG36" s="51" t="n">
        <v>783792</v>
      </c>
      <c r="EH36" s="60" t="n">
        <v>48.1025317083555</v>
      </c>
      <c r="EJ36" s="60" t="n">
        <v>45.1536986101142</v>
      </c>
      <c r="EK36" s="60" t="n">
        <v>21.7047761356295</v>
      </c>
      <c r="EL36" s="60" t="n">
        <v>2.3748736760874</v>
      </c>
      <c r="EM36" s="60" t="n">
        <v>2.2039097563</v>
      </c>
      <c r="EN36" s="60" t="n">
        <v>92.8578469783</v>
      </c>
      <c r="ES36" s="51" t="n">
        <v>894631</v>
      </c>
      <c r="ET36" s="13" t="n">
        <v>1485490</v>
      </c>
      <c r="EU36" s="13" t="n">
        <v>1514077</v>
      </c>
      <c r="EV36" s="13" t="n">
        <v>1527668</v>
      </c>
      <c r="EW36" s="13" t="n">
        <v>1540780</v>
      </c>
      <c r="EX36" s="13" t="n">
        <v>133303.4</v>
      </c>
      <c r="EY36" s="58" t="n">
        <f aca="false">EX36/SUMIF($E$8:$E$210,E36,$EX$8:$EX$210)</f>
        <v>0.4093375717474</v>
      </c>
      <c r="EZ36" s="13" t="s">
        <v>271</v>
      </c>
      <c r="FA36" s="13" t="s">
        <v>272</v>
      </c>
      <c r="FB36" s="51" t="n">
        <v>5707</v>
      </c>
      <c r="FC36" s="13" t="n">
        <v>501246</v>
      </c>
    </row>
    <row r="37" customFormat="false" ht="15" hidden="false" customHeight="false" outlineLevel="0" collapsed="false">
      <c r="A37" s="49" t="n">
        <v>11037</v>
      </c>
      <c r="B37" s="50" t="n">
        <v>11037</v>
      </c>
      <c r="C37" s="9" t="s">
        <v>337</v>
      </c>
      <c r="D37" s="9" t="s">
        <v>336</v>
      </c>
      <c r="E37" s="50" t="n">
        <v>14</v>
      </c>
      <c r="F37" s="9" t="s">
        <v>335</v>
      </c>
      <c r="H37" s="51" t="n">
        <v>755981</v>
      </c>
      <c r="I37" s="51" t="n">
        <v>495596</v>
      </c>
      <c r="J37" s="51" t="n">
        <v>298434</v>
      </c>
      <c r="K37" s="51" t="n">
        <v>692161</v>
      </c>
      <c r="L37" s="51" t="n">
        <v>137672</v>
      </c>
      <c r="M37" s="51" t="n">
        <v>225996</v>
      </c>
      <c r="N37" s="51" t="n">
        <v>2</v>
      </c>
      <c r="O37" s="51" t="n">
        <v>97</v>
      </c>
      <c r="P37" s="51" t="n">
        <v>25</v>
      </c>
      <c r="Q37" s="52" t="n">
        <v>0</v>
      </c>
      <c r="R37" s="52" t="n">
        <v>0</v>
      </c>
      <c r="S37" s="13" t="n">
        <v>0</v>
      </c>
      <c r="T37" s="13" t="n">
        <v>0</v>
      </c>
      <c r="U37" s="13" t="n">
        <v>0</v>
      </c>
      <c r="V37" s="13" t="n">
        <v>0</v>
      </c>
      <c r="W37" s="13" t="n">
        <v>0</v>
      </c>
      <c r="X37" s="13" t="n">
        <v>0</v>
      </c>
      <c r="Y37" s="13" t="n">
        <v>0</v>
      </c>
      <c r="Z37" s="13" t="n">
        <v>0</v>
      </c>
      <c r="AA37" s="13" t="n">
        <v>0</v>
      </c>
      <c r="AB37" s="13" t="n">
        <v>0</v>
      </c>
      <c r="AC37" s="13" t="n">
        <v>0</v>
      </c>
      <c r="AD37" s="13" t="n">
        <v>0</v>
      </c>
      <c r="AE37" s="13" t="n">
        <v>0</v>
      </c>
      <c r="AF37" s="13" t="n">
        <v>0</v>
      </c>
      <c r="AG37" s="13" t="n">
        <v>353</v>
      </c>
      <c r="AH37" s="13" t="n">
        <v>11960</v>
      </c>
      <c r="AI37" s="51" t="n">
        <v>0</v>
      </c>
      <c r="AJ37" s="51" t="n">
        <v>2840</v>
      </c>
      <c r="AK37" s="51" t="n">
        <v>6201</v>
      </c>
      <c r="AL37" s="51" t="n">
        <v>3110</v>
      </c>
      <c r="AM37" s="51" t="n">
        <v>5988</v>
      </c>
      <c r="AN37" s="51" t="n">
        <v>1964</v>
      </c>
      <c r="AO37" s="51" t="n">
        <v>5979</v>
      </c>
      <c r="AP37" s="51" t="n">
        <v>5142</v>
      </c>
      <c r="AQ37" s="51" t="n">
        <v>5978</v>
      </c>
      <c r="AR37" s="51" t="n">
        <v>5887</v>
      </c>
      <c r="AS37" s="51" t="n">
        <v>6007</v>
      </c>
      <c r="AT37" s="51" t="n">
        <v>5655</v>
      </c>
      <c r="AU37" s="51" t="n">
        <v>5959</v>
      </c>
      <c r="AV37" s="51" t="n">
        <v>72.1</v>
      </c>
      <c r="AW37" s="13" t="n">
        <v>765.4182974</v>
      </c>
      <c r="AX37" s="52" t="n">
        <v>20.4321</v>
      </c>
      <c r="AY37" s="51" t="n">
        <v>3</v>
      </c>
      <c r="AZ37" s="52" t="n">
        <v>3.91666666666667</v>
      </c>
      <c r="BA37" s="53" t="n">
        <v>2043.21</v>
      </c>
      <c r="BB37" s="54" t="n">
        <v>0.0189843672237571</v>
      </c>
      <c r="BC37" s="54" t="n">
        <v>0.0119405061101583</v>
      </c>
      <c r="BD37" s="61" t="n">
        <v>20509.0911860076</v>
      </c>
      <c r="BE37" s="56" t="n">
        <v>23241</v>
      </c>
      <c r="BF37" s="56" t="n">
        <v>109107</v>
      </c>
      <c r="BG37" s="51" t="n">
        <v>55955</v>
      </c>
      <c r="BH37" s="51" t="n">
        <v>15696</v>
      </c>
      <c r="BI37" s="51" t="n">
        <v>5</v>
      </c>
      <c r="BJ37" s="51" t="n">
        <v>25207</v>
      </c>
      <c r="BK37" s="51" t="n">
        <v>15186</v>
      </c>
      <c r="BL37" s="51" t="n">
        <v>113587</v>
      </c>
      <c r="BM37" s="51" t="n">
        <v>117913</v>
      </c>
      <c r="BN37" s="51" t="n">
        <v>10422</v>
      </c>
      <c r="BO37" s="51" t="n">
        <v>79857</v>
      </c>
      <c r="BP37" s="51" t="n">
        <v>46685</v>
      </c>
      <c r="BQ37" s="51" t="n">
        <v>51823</v>
      </c>
      <c r="BR37" s="13" t="n">
        <v>408.903862468633</v>
      </c>
      <c r="BS37" s="13" t="n">
        <v>2135.50205675518</v>
      </c>
      <c r="BT37" s="51" t="n">
        <v>0</v>
      </c>
      <c r="BU37" s="51" t="n">
        <v>0</v>
      </c>
      <c r="BV37" s="51" t="n">
        <v>67</v>
      </c>
      <c r="BW37" s="51" t="n">
        <v>365</v>
      </c>
      <c r="BX37" s="51" t="n">
        <v>175</v>
      </c>
      <c r="BY37" s="51" t="n">
        <v>365</v>
      </c>
      <c r="BZ37" s="51" t="n">
        <v>84</v>
      </c>
      <c r="CA37" s="51" t="n">
        <v>365</v>
      </c>
      <c r="CB37" s="51" t="n">
        <v>0</v>
      </c>
      <c r="CC37" s="51" t="n">
        <v>0</v>
      </c>
      <c r="CD37" s="51" t="n">
        <v>0</v>
      </c>
      <c r="CE37" s="51" t="n">
        <v>10690</v>
      </c>
      <c r="CF37" s="51" t="n">
        <v>37555</v>
      </c>
      <c r="CG37" s="51" t="n">
        <v>12000</v>
      </c>
      <c r="CH37" s="51" t="n">
        <v>484000</v>
      </c>
      <c r="CI37" s="51" t="n">
        <v>26000</v>
      </c>
      <c r="CJ37" s="51" t="n">
        <v>3568000</v>
      </c>
      <c r="CK37" s="51" t="n">
        <v>125850000</v>
      </c>
      <c r="CL37" s="51" t="n">
        <v>71</v>
      </c>
      <c r="CM37" s="52" t="n">
        <v>0</v>
      </c>
      <c r="CN37" s="52" t="n">
        <v>75</v>
      </c>
      <c r="CO37" s="58" t="n">
        <v>0</v>
      </c>
      <c r="CP37" s="13" t="n">
        <v>9440279.01</v>
      </c>
      <c r="CQ37" s="13" t="n">
        <v>1590152076.09</v>
      </c>
      <c r="CR37" s="13" t="n">
        <v>0</v>
      </c>
      <c r="CS37" s="13" t="n">
        <v>1397367448.22</v>
      </c>
      <c r="CT37" s="13" t="n">
        <v>183344348.86</v>
      </c>
      <c r="CU37" s="58" t="n">
        <v>0.25</v>
      </c>
      <c r="CV37" s="53" t="n">
        <v>1</v>
      </c>
      <c r="CW37" s="53" t="n">
        <v>1</v>
      </c>
      <c r="CX37" s="53" t="n">
        <v>1</v>
      </c>
      <c r="CY37" s="53" t="n">
        <v>1</v>
      </c>
      <c r="CZ37" s="53" t="n">
        <v>4</v>
      </c>
      <c r="DA37" s="53" t="n">
        <v>1</v>
      </c>
      <c r="DB37" s="53" t="n">
        <v>1</v>
      </c>
      <c r="DC37" s="53" t="n">
        <v>1</v>
      </c>
      <c r="DD37" s="53" t="n">
        <v>0</v>
      </c>
      <c r="DE37" s="53" t="n">
        <v>1</v>
      </c>
      <c r="DF37" s="53" t="n">
        <v>0</v>
      </c>
      <c r="DG37" s="53" t="n">
        <v>0</v>
      </c>
      <c r="DH37" s="53" t="n">
        <v>0</v>
      </c>
      <c r="DI37" s="53" t="n">
        <v>1</v>
      </c>
      <c r="DJ37" s="53" t="n">
        <v>0.5</v>
      </c>
      <c r="DK37" s="53" t="n">
        <v>1</v>
      </c>
      <c r="DL37" s="53" t="n">
        <v>1</v>
      </c>
      <c r="DM37" s="53" t="n">
        <v>0</v>
      </c>
      <c r="DN37" s="53" t="n">
        <v>1</v>
      </c>
      <c r="DO37" s="53" t="n">
        <v>1</v>
      </c>
      <c r="DP37" s="53" t="n">
        <v>0.5</v>
      </c>
      <c r="DQ37" s="53" t="n">
        <v>1</v>
      </c>
      <c r="DR37" s="51" t="n">
        <v>107441</v>
      </c>
      <c r="DS37" s="51" t="n">
        <v>19278</v>
      </c>
      <c r="DT37" s="51" t="n">
        <v>103813.843261801</v>
      </c>
      <c r="DU37" s="51" t="n">
        <v>39384</v>
      </c>
      <c r="DV37" s="51" t="n">
        <v>50672</v>
      </c>
      <c r="DW37" s="51" t="n">
        <v>6037</v>
      </c>
      <c r="DX37" s="51" t="n">
        <v>86605</v>
      </c>
      <c r="DY37" s="51" t="n">
        <v>242195.13</v>
      </c>
      <c r="DZ37" s="51" t="n">
        <v>46583</v>
      </c>
      <c r="EA37" s="51" t="n">
        <v>89811</v>
      </c>
      <c r="EB37" s="51" t="n">
        <v>330</v>
      </c>
      <c r="EC37" s="59" t="n">
        <v>6573.0484</v>
      </c>
      <c r="ED37" s="51" t="n">
        <v>13572</v>
      </c>
      <c r="EE37" s="51" t="n">
        <v>89811</v>
      </c>
      <c r="EF37" s="51" t="n">
        <v>4866</v>
      </c>
      <c r="EG37" s="51" t="n">
        <v>94677</v>
      </c>
      <c r="EH37" s="60" t="n">
        <v>48.1025317083555</v>
      </c>
      <c r="EJ37" s="60" t="n">
        <v>45.1536986101142</v>
      </c>
      <c r="EK37" s="60" t="n">
        <v>21.7047761356295</v>
      </c>
      <c r="EL37" s="60" t="n">
        <v>2.3748736760874</v>
      </c>
      <c r="EM37" s="60" t="n">
        <v>2.2039097563</v>
      </c>
      <c r="EN37" s="60" t="n">
        <v>92.8578469783</v>
      </c>
      <c r="ES37" s="51" t="n">
        <v>894631</v>
      </c>
      <c r="ET37" s="13" t="n">
        <v>180443.9</v>
      </c>
      <c r="EU37" s="13" t="n">
        <v>184812.4</v>
      </c>
      <c r="EV37" s="13" t="n">
        <v>186796.7</v>
      </c>
      <c r="EW37" s="13" t="n">
        <v>188675</v>
      </c>
      <c r="EX37" s="13" t="n">
        <v>192353</v>
      </c>
      <c r="EY37" s="58" t="n">
        <f aca="false">EX37/SUMIF($E$8:$E$210,E37,$EX$8:$EX$210)</f>
        <v>0.5906624282526</v>
      </c>
      <c r="EZ37" s="13" t="s">
        <v>271</v>
      </c>
      <c r="FA37" s="13" t="s">
        <v>272</v>
      </c>
      <c r="FB37" s="51" t="n">
        <v>308</v>
      </c>
      <c r="FC37" s="13" t="n">
        <v>46685</v>
      </c>
    </row>
    <row r="38" customFormat="false" ht="15" hidden="false" customHeight="false" outlineLevel="0" collapsed="false">
      <c r="A38" s="49" t="n">
        <v>12001</v>
      </c>
      <c r="B38" s="50" t="n">
        <v>12001</v>
      </c>
      <c r="C38" s="9" t="s">
        <v>338</v>
      </c>
      <c r="D38" s="9" t="s">
        <v>339</v>
      </c>
      <c r="E38" s="50" t="n">
        <v>16</v>
      </c>
      <c r="F38" s="9" t="s">
        <v>340</v>
      </c>
      <c r="H38" s="51" t="n">
        <v>396656</v>
      </c>
      <c r="I38" s="51" t="n">
        <v>360384</v>
      </c>
      <c r="J38" s="51" t="n">
        <v>204441</v>
      </c>
      <c r="K38" s="51" t="n">
        <v>384853</v>
      </c>
      <c r="L38" s="51" t="n">
        <v>119605</v>
      </c>
      <c r="M38" s="51" t="n">
        <v>199734</v>
      </c>
      <c r="N38" s="51" t="n">
        <v>427</v>
      </c>
      <c r="O38" s="51" t="n">
        <v>45</v>
      </c>
      <c r="P38" s="51" t="n">
        <v>25</v>
      </c>
      <c r="Q38" s="52" t="n">
        <v>4.09331396655349</v>
      </c>
      <c r="R38" s="52" t="n">
        <v>4.17987501150672</v>
      </c>
      <c r="S38" s="13" t="n">
        <v>321750</v>
      </c>
      <c r="T38" s="13" t="n">
        <v>433642</v>
      </c>
      <c r="U38" s="13" t="n">
        <v>110660</v>
      </c>
      <c r="V38" s="13" t="n">
        <v>434535</v>
      </c>
      <c r="W38" s="13" t="n">
        <v>38974</v>
      </c>
      <c r="X38" s="13" t="n">
        <v>429380</v>
      </c>
      <c r="Y38" s="13" t="n">
        <v>99487</v>
      </c>
      <c r="Z38" s="13" t="n">
        <v>868780</v>
      </c>
      <c r="AA38" s="13" t="n">
        <v>202566</v>
      </c>
      <c r="AB38" s="13" t="n">
        <v>434907</v>
      </c>
      <c r="AC38" s="13" t="n">
        <v>269304</v>
      </c>
      <c r="AD38" s="13" t="n">
        <v>435085</v>
      </c>
      <c r="AE38" s="13" t="n">
        <v>99185</v>
      </c>
      <c r="AF38" s="13" t="n">
        <v>434520</v>
      </c>
      <c r="AG38" s="13" t="n">
        <v>4063</v>
      </c>
      <c r="AH38" s="13" t="n">
        <v>154455</v>
      </c>
      <c r="AI38" s="51" t="n">
        <v>0</v>
      </c>
      <c r="AJ38" s="51" t="n">
        <v>33642</v>
      </c>
      <c r="AK38" s="51" t="n">
        <v>82483</v>
      </c>
      <c r="AL38" s="51" t="n">
        <v>58471</v>
      </c>
      <c r="AM38" s="51" t="n">
        <v>77232</v>
      </c>
      <c r="AN38" s="51" t="n">
        <v>26176</v>
      </c>
      <c r="AO38" s="51" t="n">
        <v>77237</v>
      </c>
      <c r="AP38" s="51" t="n">
        <v>76037</v>
      </c>
      <c r="AQ38" s="51" t="n">
        <v>77229</v>
      </c>
      <c r="AR38" s="51" t="n">
        <v>75416</v>
      </c>
      <c r="AS38" s="51" t="n">
        <v>77578</v>
      </c>
      <c r="AT38" s="51" t="n">
        <v>46566</v>
      </c>
      <c r="AU38" s="51" t="n">
        <v>63187</v>
      </c>
      <c r="AV38" s="51" t="n">
        <v>0</v>
      </c>
      <c r="AW38" s="13" t="n">
        <v>3142.746011</v>
      </c>
      <c r="AX38" s="52" t="n">
        <v>128.3711</v>
      </c>
      <c r="AY38" s="51" t="n">
        <v>3</v>
      </c>
      <c r="AZ38" s="52" t="n">
        <v>1.16666666666667</v>
      </c>
      <c r="BA38" s="53" t="n">
        <v>12837.11</v>
      </c>
      <c r="BB38" s="54" t="n">
        <v>0.00539506321612859</v>
      </c>
      <c r="BC38" s="54" t="n">
        <v>0.00322703835257365</v>
      </c>
      <c r="BD38" s="61" t="n">
        <v>21538.4053803128</v>
      </c>
      <c r="BE38" s="56" t="n">
        <v>242773</v>
      </c>
      <c r="BF38" s="56" t="n">
        <v>478957</v>
      </c>
      <c r="BG38" s="51" t="n">
        <v>189646</v>
      </c>
      <c r="BH38" s="51" t="n">
        <v>55482</v>
      </c>
      <c r="BI38" s="51" t="n">
        <v>5</v>
      </c>
      <c r="BJ38" s="51" t="n">
        <v>223143</v>
      </c>
      <c r="BK38" s="51" t="n">
        <v>54223</v>
      </c>
      <c r="BL38" s="51" t="n">
        <v>527806</v>
      </c>
      <c r="BM38" s="51" t="n">
        <v>532685</v>
      </c>
      <c r="BN38" s="51" t="n">
        <v>157240</v>
      </c>
      <c r="BO38" s="51" t="n">
        <v>691746</v>
      </c>
      <c r="BP38" s="51" t="n">
        <v>312608</v>
      </c>
      <c r="BQ38" s="51" t="n">
        <v>322682</v>
      </c>
      <c r="BR38" s="13" t="n">
        <v>323.8068594718</v>
      </c>
      <c r="BS38" s="13" t="n">
        <v>2196.74109493415</v>
      </c>
      <c r="BT38" s="51" t="n">
        <v>0</v>
      </c>
      <c r="BU38" s="51" t="n">
        <v>0</v>
      </c>
      <c r="BV38" s="51"/>
      <c r="BW38" s="51"/>
      <c r="BX38" s="51"/>
      <c r="BY38" s="51"/>
      <c r="BZ38" s="51"/>
      <c r="CA38" s="51"/>
      <c r="CB38" s="51" t="n">
        <v>0</v>
      </c>
      <c r="CC38" s="51" t="n">
        <v>0</v>
      </c>
      <c r="CD38" s="51" t="n">
        <v>0</v>
      </c>
      <c r="CE38" s="51" t="n">
        <v>69620</v>
      </c>
      <c r="CF38" s="51" t="n">
        <v>286713</v>
      </c>
      <c r="CG38" s="51" t="n">
        <v>74000</v>
      </c>
      <c r="CH38" s="51" t="n">
        <v>4077000</v>
      </c>
      <c r="CI38" s="51" t="n">
        <v>142000</v>
      </c>
      <c r="CJ38" s="51" t="n">
        <v>27968000</v>
      </c>
      <c r="CK38" s="51" t="n">
        <v>608629000</v>
      </c>
      <c r="CL38" s="51" t="n">
        <v>251</v>
      </c>
      <c r="CM38" s="52" t="n">
        <v>1.42829272540304</v>
      </c>
      <c r="CN38" s="52" t="n">
        <v>41.6666666666667</v>
      </c>
      <c r="CO38" s="58" t="n">
        <v>0</v>
      </c>
      <c r="CP38" s="13" t="n">
        <v>861616.73</v>
      </c>
      <c r="CQ38" s="13" t="n">
        <v>138047736.21</v>
      </c>
      <c r="CR38" s="13" t="n">
        <v>0</v>
      </c>
      <c r="CS38" s="13" t="n">
        <v>83242877.27</v>
      </c>
      <c r="CT38" s="13" t="n">
        <v>52638510</v>
      </c>
      <c r="CU38" s="58" t="n">
        <v>0.2375</v>
      </c>
      <c r="CV38" s="53" t="n">
        <v>0</v>
      </c>
      <c r="CW38" s="53" t="n">
        <v>0</v>
      </c>
      <c r="CX38" s="53" t="n">
        <v>0</v>
      </c>
      <c r="CY38" s="53" t="n">
        <v>0</v>
      </c>
      <c r="CZ38" s="53" t="n">
        <v>0</v>
      </c>
      <c r="DA38" s="53" t="n">
        <v>0</v>
      </c>
      <c r="DB38" s="53" t="n">
        <v>0</v>
      </c>
      <c r="DC38" s="53" t="n">
        <v>0</v>
      </c>
      <c r="DD38" s="53" t="n">
        <v>0</v>
      </c>
      <c r="DE38" s="53" t="n">
        <v>0</v>
      </c>
      <c r="DF38" s="53" t="n">
        <v>0</v>
      </c>
      <c r="DG38" s="53" t="n">
        <v>0</v>
      </c>
      <c r="DH38" s="53" t="n">
        <v>0</v>
      </c>
      <c r="DI38" s="53" t="n">
        <v>1</v>
      </c>
      <c r="DJ38" s="53" t="n">
        <v>0</v>
      </c>
      <c r="DK38" s="53" t="n">
        <v>0</v>
      </c>
      <c r="DL38" s="53" t="n">
        <v>0</v>
      </c>
      <c r="DM38" s="53" t="n">
        <v>0</v>
      </c>
      <c r="DN38" s="53" t="n">
        <v>0</v>
      </c>
      <c r="DO38" s="53" t="n">
        <v>0</v>
      </c>
      <c r="DP38" s="53" t="n">
        <v>0</v>
      </c>
      <c r="DQ38" s="53" t="n">
        <v>0</v>
      </c>
      <c r="DR38" s="51" t="n">
        <v>662659</v>
      </c>
      <c r="DS38" s="51" t="n">
        <v>157759</v>
      </c>
      <c r="DT38" s="51" t="n">
        <v>34620.1075633276</v>
      </c>
      <c r="DU38" s="51" t="n">
        <v>169959</v>
      </c>
      <c r="DV38" s="51" t="n">
        <v>214224</v>
      </c>
      <c r="DW38" s="51" t="n">
        <v>36669</v>
      </c>
      <c r="DX38" s="51" t="n">
        <v>343025</v>
      </c>
      <c r="DY38" s="51" t="n">
        <v>98179.39</v>
      </c>
      <c r="DZ38" s="51" t="n">
        <v>116479</v>
      </c>
      <c r="EA38" s="51" t="n">
        <v>373487</v>
      </c>
      <c r="EB38" s="51" t="n">
        <v>2273</v>
      </c>
      <c r="EC38" s="59" t="n">
        <v>5092.8361</v>
      </c>
      <c r="ED38" s="51" t="n">
        <v>102115</v>
      </c>
      <c r="EE38" s="51" t="n">
        <v>373487</v>
      </c>
      <c r="EF38" s="51" t="n">
        <v>8478</v>
      </c>
      <c r="EG38" s="51" t="n">
        <v>381965</v>
      </c>
      <c r="EH38" s="60" t="n">
        <v>40.7281621050434</v>
      </c>
      <c r="EJ38" s="60" t="n">
        <v>41.0311136401896</v>
      </c>
      <c r="EK38" s="60" t="n">
        <v>16.3317022192588</v>
      </c>
      <c r="EL38" s="60" t="n">
        <v>2.71024427671781</v>
      </c>
      <c r="EM38" s="60" t="n">
        <v>0.9085938826</v>
      </c>
      <c r="EN38" s="60" t="n">
        <v>86.6660787688</v>
      </c>
      <c r="ES38" s="51" t="n">
        <v>478831</v>
      </c>
      <c r="ET38" s="13" t="n">
        <v>822422</v>
      </c>
      <c r="EU38" s="13" t="n">
        <v>837271.3</v>
      </c>
      <c r="EV38" s="13" t="n">
        <v>843413.6</v>
      </c>
      <c r="EW38" s="13" t="n">
        <v>848841.2</v>
      </c>
      <c r="EX38" s="13" t="n">
        <v>52880.99</v>
      </c>
      <c r="EY38" s="58" t="n">
        <f aca="false">EX38/SUMIF($E$8:$E$210,E38,$EX$8:$EX$210)</f>
        <v>0.629445299811158</v>
      </c>
      <c r="EZ38" s="13" t="s">
        <v>289</v>
      </c>
      <c r="FA38" s="13" t="s">
        <v>341</v>
      </c>
      <c r="FB38" s="51" t="n">
        <v>252</v>
      </c>
      <c r="FC38" s="13" t="n">
        <v>312608</v>
      </c>
    </row>
    <row r="39" customFormat="false" ht="15" hidden="false" customHeight="false" outlineLevel="0" collapsed="false">
      <c r="A39" s="49" t="n">
        <v>12021</v>
      </c>
      <c r="B39" s="50" t="n">
        <v>12021</v>
      </c>
      <c r="C39" s="9" t="s">
        <v>342</v>
      </c>
      <c r="D39" s="9" t="s">
        <v>339</v>
      </c>
      <c r="E39" s="50" t="n">
        <v>16</v>
      </c>
      <c r="F39" s="9" t="s">
        <v>340</v>
      </c>
      <c r="H39" s="51" t="n">
        <v>396656</v>
      </c>
      <c r="I39" s="51" t="n">
        <v>360384</v>
      </c>
      <c r="J39" s="51" t="n">
        <v>204441</v>
      </c>
      <c r="K39" s="51" t="n">
        <v>384853</v>
      </c>
      <c r="L39" s="51" t="n">
        <v>119605</v>
      </c>
      <c r="M39" s="51" t="n">
        <v>199734</v>
      </c>
      <c r="N39" s="51" t="n">
        <v>19</v>
      </c>
      <c r="O39" s="51" t="n">
        <v>2</v>
      </c>
      <c r="P39" s="51" t="n">
        <v>1</v>
      </c>
      <c r="Q39" s="52" t="n">
        <v>0</v>
      </c>
      <c r="R39" s="52" t="n">
        <v>0</v>
      </c>
      <c r="S39" s="13" t="n">
        <v>0</v>
      </c>
      <c r="T39" s="13" t="n">
        <v>0</v>
      </c>
      <c r="U39" s="13" t="n">
        <v>0</v>
      </c>
      <c r="V39" s="13" t="n">
        <v>0</v>
      </c>
      <c r="W39" s="13" t="n">
        <v>0</v>
      </c>
      <c r="X39" s="13" t="n">
        <v>0</v>
      </c>
      <c r="Y39" s="13" t="n">
        <v>0</v>
      </c>
      <c r="Z39" s="13" t="n">
        <v>0</v>
      </c>
      <c r="AA39" s="13" t="n">
        <v>0</v>
      </c>
      <c r="AB39" s="13" t="n">
        <v>0</v>
      </c>
      <c r="AC39" s="13" t="n">
        <v>0</v>
      </c>
      <c r="AD39" s="13" t="n">
        <v>0</v>
      </c>
      <c r="AE39" s="13" t="n">
        <v>0</v>
      </c>
      <c r="AF39" s="13" t="n">
        <v>0</v>
      </c>
      <c r="AG39" s="13" t="n">
        <v>269</v>
      </c>
      <c r="AH39" s="13" t="n">
        <v>5777</v>
      </c>
      <c r="AI39" s="51" t="n">
        <v>0</v>
      </c>
      <c r="AJ39" s="51" t="n">
        <v>1467</v>
      </c>
      <c r="AK39" s="51" t="n">
        <v>3050</v>
      </c>
      <c r="AL39" s="51" t="n">
        <v>2690</v>
      </c>
      <c r="AM39" s="51" t="n">
        <v>2886</v>
      </c>
      <c r="AN39" s="51" t="n">
        <v>1018</v>
      </c>
      <c r="AO39" s="51" t="n">
        <v>2885</v>
      </c>
      <c r="AP39" s="51" t="n">
        <v>2871</v>
      </c>
      <c r="AQ39" s="51" t="n">
        <v>2881</v>
      </c>
      <c r="AR39" s="51" t="n">
        <v>2876</v>
      </c>
      <c r="AS39" s="51" t="n">
        <v>2885</v>
      </c>
      <c r="AT39" s="51" t="n">
        <v>1886</v>
      </c>
      <c r="AU39" s="51" t="n">
        <v>2530</v>
      </c>
      <c r="AV39" s="51" t="n">
        <v>0</v>
      </c>
      <c r="AW39" s="13" t="n">
        <v>381.7561879</v>
      </c>
      <c r="AX39" s="52" t="n">
        <v>6.4706</v>
      </c>
      <c r="AY39" s="51" t="n">
        <v>3</v>
      </c>
      <c r="AZ39" s="52" t="n">
        <v>1.16666666666667</v>
      </c>
      <c r="BA39" s="53" t="n">
        <v>647.06</v>
      </c>
      <c r="BB39" s="54" t="n">
        <v>0.00539506321612859</v>
      </c>
      <c r="BC39" s="54" t="n">
        <v>0.00322703835257365</v>
      </c>
      <c r="BD39" s="61" t="n">
        <v>21538.4053803128</v>
      </c>
      <c r="BE39" s="56" t="n">
        <v>11834</v>
      </c>
      <c r="BF39" s="56" t="n">
        <v>42954</v>
      </c>
      <c r="BG39" s="51" t="n">
        <v>29142</v>
      </c>
      <c r="BH39" s="51" t="n">
        <v>1719</v>
      </c>
      <c r="BI39" s="51" t="n">
        <v>5</v>
      </c>
      <c r="BJ39" s="51" t="n">
        <v>12156</v>
      </c>
      <c r="BK39" s="51" t="n">
        <v>1672</v>
      </c>
      <c r="BL39" s="51" t="n">
        <v>46392</v>
      </c>
      <c r="BM39" s="51" t="n">
        <v>47221</v>
      </c>
      <c r="BN39" s="51" t="n">
        <v>6589</v>
      </c>
      <c r="BO39" s="51" t="n">
        <v>19731</v>
      </c>
      <c r="BP39" s="51" t="n">
        <v>15470</v>
      </c>
      <c r="BQ39" s="51" t="n">
        <v>15886</v>
      </c>
      <c r="BR39" s="13" t="n">
        <v>323.8068594718</v>
      </c>
      <c r="BS39" s="13" t="n">
        <v>2196.74109493415</v>
      </c>
      <c r="BT39" s="51" t="n">
        <v>0</v>
      </c>
      <c r="BU39" s="51" t="n">
        <v>0</v>
      </c>
      <c r="BV39" s="51"/>
      <c r="BW39" s="51"/>
      <c r="BX39" s="51"/>
      <c r="BY39" s="51"/>
      <c r="BZ39" s="51"/>
      <c r="CA39" s="51"/>
      <c r="CB39" s="51" t="n">
        <v>0</v>
      </c>
      <c r="CC39" s="51" t="n">
        <v>0</v>
      </c>
      <c r="CD39" s="51" t="n">
        <v>0</v>
      </c>
      <c r="CE39" s="51" t="n">
        <v>1290</v>
      </c>
      <c r="CF39" s="51" t="n">
        <v>12758</v>
      </c>
      <c r="CG39" s="51" t="n">
        <v>1000</v>
      </c>
      <c r="CH39" s="51" t="n">
        <v>77000</v>
      </c>
      <c r="CI39" s="51" t="n">
        <v>3000</v>
      </c>
      <c r="CJ39" s="51" t="n">
        <v>567000</v>
      </c>
      <c r="CK39" s="51" t="n">
        <v>12690000</v>
      </c>
      <c r="CL39" s="51" t="n">
        <v>24</v>
      </c>
      <c r="CM39" s="52" t="n">
        <v>0</v>
      </c>
      <c r="CN39" s="52" t="n">
        <v>41.6666666666667</v>
      </c>
      <c r="CO39" s="58" t="n">
        <v>0</v>
      </c>
      <c r="CP39" s="13" t="n">
        <v>861616.73</v>
      </c>
      <c r="CQ39" s="13" t="n">
        <v>138047736.21</v>
      </c>
      <c r="CR39" s="13" t="n">
        <v>0</v>
      </c>
      <c r="CS39" s="13" t="n">
        <v>83242877.27</v>
      </c>
      <c r="CT39" s="13" t="n">
        <v>52638510</v>
      </c>
      <c r="CU39" s="58" t="n">
        <v>0.2</v>
      </c>
      <c r="CV39" s="53" t="n">
        <v>0</v>
      </c>
      <c r="CW39" s="53" t="n">
        <v>0</v>
      </c>
      <c r="CX39" s="53" t="n">
        <v>0</v>
      </c>
      <c r="CY39" s="53" t="n">
        <v>0</v>
      </c>
      <c r="CZ39" s="53" t="n">
        <v>0</v>
      </c>
      <c r="DA39" s="53" t="n">
        <v>0</v>
      </c>
      <c r="DB39" s="53" t="n">
        <v>0</v>
      </c>
      <c r="DC39" s="53" t="n">
        <v>0</v>
      </c>
      <c r="DD39" s="53" t="n">
        <v>0</v>
      </c>
      <c r="DE39" s="53" t="n">
        <v>0</v>
      </c>
      <c r="DF39" s="53" t="n">
        <v>0</v>
      </c>
      <c r="DG39" s="53" t="n">
        <v>0</v>
      </c>
      <c r="DH39" s="53" t="n">
        <v>0</v>
      </c>
      <c r="DI39" s="53" t="n">
        <v>1</v>
      </c>
      <c r="DJ39" s="53" t="n">
        <v>0</v>
      </c>
      <c r="DK39" s="53" t="n">
        <v>0</v>
      </c>
      <c r="DL39" s="53" t="n">
        <v>0</v>
      </c>
      <c r="DM39" s="53" t="n">
        <v>0</v>
      </c>
      <c r="DN39" s="53" t="n">
        <v>0</v>
      </c>
      <c r="DO39" s="53" t="n">
        <v>0</v>
      </c>
      <c r="DP39" s="53" t="n">
        <v>0</v>
      </c>
      <c r="DQ39" s="53" t="n">
        <v>0</v>
      </c>
      <c r="DR39" s="51" t="n">
        <v>14447</v>
      </c>
      <c r="DS39" s="51" t="n">
        <v>2376</v>
      </c>
      <c r="DT39" s="51" t="n">
        <v>70577.8031397896</v>
      </c>
      <c r="DU39" s="51" t="n">
        <v>23600</v>
      </c>
      <c r="DV39" s="51" t="n">
        <v>31940</v>
      </c>
      <c r="DW39" s="51" t="n">
        <v>1844</v>
      </c>
      <c r="DX39" s="51" t="n">
        <v>34294</v>
      </c>
      <c r="DY39" s="51" t="n">
        <v>98179.39</v>
      </c>
      <c r="DZ39" s="51" t="n">
        <v>15530</v>
      </c>
      <c r="EA39" s="51" t="n">
        <v>44620</v>
      </c>
      <c r="EB39" s="51" t="n">
        <v>68</v>
      </c>
      <c r="EC39" s="59" t="n">
        <v>5092.8361</v>
      </c>
      <c r="ED39" s="51" t="n">
        <v>19104</v>
      </c>
      <c r="EE39" s="51" t="n">
        <v>44620</v>
      </c>
      <c r="EF39" s="51" t="n">
        <v>776</v>
      </c>
      <c r="EG39" s="51" t="n">
        <v>45396</v>
      </c>
      <c r="EH39" s="60" t="n">
        <v>40.7281621050434</v>
      </c>
      <c r="EJ39" s="60" t="n">
        <v>41.0311136401896</v>
      </c>
      <c r="EK39" s="60" t="n">
        <v>16.3317022192588</v>
      </c>
      <c r="EL39" s="60" t="n">
        <v>2.71024427671781</v>
      </c>
      <c r="EM39" s="60" t="n">
        <v>0.9085938826</v>
      </c>
      <c r="EN39" s="60" t="n">
        <v>86.6660787688</v>
      </c>
      <c r="ES39" s="51" t="n">
        <v>478831</v>
      </c>
      <c r="ET39" s="13" t="n">
        <v>75427.22</v>
      </c>
      <c r="EU39" s="13" t="n">
        <v>76135.18</v>
      </c>
      <c r="EV39" s="13" t="n">
        <v>76470.16</v>
      </c>
      <c r="EW39" s="13" t="n">
        <v>76790.97</v>
      </c>
      <c r="EX39" s="13" t="n">
        <v>31131.06</v>
      </c>
      <c r="EY39" s="58" t="n">
        <f aca="false">EX39/SUMIF($E$8:$E$210,E39,$EX$8:$EX$210)</f>
        <v>0.370554700188842</v>
      </c>
      <c r="EZ39" s="13" t="s">
        <v>289</v>
      </c>
      <c r="FA39" s="13" t="s">
        <v>341</v>
      </c>
      <c r="FB39" s="51" t="n">
        <v>11</v>
      </c>
      <c r="FC39" s="13" t="n">
        <v>15470</v>
      </c>
    </row>
    <row r="40" customFormat="false" ht="15" hidden="false" customHeight="false" outlineLevel="0" collapsed="false">
      <c r="A40" s="49" t="n">
        <v>13069</v>
      </c>
      <c r="B40" s="50" t="n">
        <v>13069</v>
      </c>
      <c r="C40" s="9" t="s">
        <v>343</v>
      </c>
      <c r="D40" s="9" t="s">
        <v>344</v>
      </c>
      <c r="E40" s="50" t="n">
        <v>13</v>
      </c>
      <c r="F40" s="9" t="s">
        <v>303</v>
      </c>
      <c r="H40" s="51" t="n">
        <v>12461673</v>
      </c>
      <c r="I40" s="51" t="n">
        <v>12729324</v>
      </c>
      <c r="J40" s="51" t="n">
        <v>5444352</v>
      </c>
      <c r="K40" s="51" t="n">
        <v>12965872</v>
      </c>
      <c r="L40" s="51" t="n">
        <v>3837480</v>
      </c>
      <c r="M40" s="51" t="n">
        <v>4953813</v>
      </c>
      <c r="N40" s="51" t="n">
        <v>44</v>
      </c>
      <c r="O40" s="51" t="n">
        <v>0</v>
      </c>
      <c r="P40" s="51" t="n">
        <v>0</v>
      </c>
      <c r="Q40" s="52" t="n">
        <v>0</v>
      </c>
      <c r="R40" s="52" t="n">
        <v>0</v>
      </c>
      <c r="S40" s="13" t="n">
        <v>0</v>
      </c>
      <c r="T40" s="13" t="n">
        <v>0</v>
      </c>
      <c r="U40" s="13" t="n">
        <v>0</v>
      </c>
      <c r="V40" s="13" t="n">
        <v>0</v>
      </c>
      <c r="W40" s="13" t="n">
        <v>0</v>
      </c>
      <c r="X40" s="13" t="n">
        <v>0</v>
      </c>
      <c r="Y40" s="13" t="n">
        <v>0</v>
      </c>
      <c r="Z40" s="13" t="n">
        <v>0</v>
      </c>
      <c r="AA40" s="13" t="n">
        <v>0</v>
      </c>
      <c r="AB40" s="13" t="n">
        <v>0</v>
      </c>
      <c r="AC40" s="13" t="n">
        <v>0</v>
      </c>
      <c r="AD40" s="13" t="n">
        <v>0</v>
      </c>
      <c r="AE40" s="13" t="n">
        <v>0</v>
      </c>
      <c r="AF40" s="13" t="n">
        <v>0</v>
      </c>
      <c r="AG40" s="13" t="n">
        <v>546</v>
      </c>
      <c r="AH40" s="13" t="n">
        <v>25243</v>
      </c>
      <c r="AI40" s="51" t="n">
        <v>0</v>
      </c>
      <c r="AJ40" s="51" t="n">
        <v>3983</v>
      </c>
      <c r="AK40" s="51" t="n">
        <v>13569</v>
      </c>
      <c r="AL40" s="51" t="n">
        <v>3947</v>
      </c>
      <c r="AM40" s="51" t="n">
        <v>12631</v>
      </c>
      <c r="AN40" s="51" t="n">
        <v>3554</v>
      </c>
      <c r="AO40" s="51" t="n">
        <v>12580</v>
      </c>
      <c r="AP40" s="51" t="n">
        <v>12294</v>
      </c>
      <c r="AQ40" s="51" t="n">
        <v>12608</v>
      </c>
      <c r="AR40" s="51" t="n">
        <v>9771</v>
      </c>
      <c r="AS40" s="51" t="n">
        <v>12665</v>
      </c>
      <c r="AT40" s="51" t="n">
        <v>9435</v>
      </c>
      <c r="AU40" s="51" t="n">
        <v>12614</v>
      </c>
      <c r="AV40" s="51" t="n">
        <v>147.75</v>
      </c>
      <c r="AW40" s="13" t="n">
        <v>760.0436874</v>
      </c>
      <c r="AX40" s="52" t="n">
        <v>29.6348</v>
      </c>
      <c r="AY40" s="51" t="n">
        <v>3</v>
      </c>
      <c r="AZ40" s="52" t="n">
        <v>5.16666666666667</v>
      </c>
      <c r="BA40" s="53" t="n">
        <v>2963.48</v>
      </c>
      <c r="BB40" s="54" t="n">
        <v>0.00759743309055527</v>
      </c>
      <c r="BC40" s="54" t="n">
        <v>0.000934059196613823</v>
      </c>
      <c r="BD40" s="61" t="n">
        <v>20200.1656866947</v>
      </c>
      <c r="BE40" s="56" t="n">
        <v>35716</v>
      </c>
      <c r="BF40" s="56" t="n">
        <v>76169</v>
      </c>
      <c r="BG40" s="51" t="n">
        <v>30067</v>
      </c>
      <c r="BH40" s="51" t="n">
        <v>11412</v>
      </c>
      <c r="BI40" s="51" t="n">
        <v>5</v>
      </c>
      <c r="BJ40" s="51" t="n">
        <v>27746</v>
      </c>
      <c r="BK40" s="51" t="n">
        <v>10417</v>
      </c>
      <c r="BL40" s="51" t="n">
        <v>64968</v>
      </c>
      <c r="BM40" s="51" t="n">
        <v>82628</v>
      </c>
      <c r="BN40" s="51" t="n">
        <v>18916</v>
      </c>
      <c r="BO40" s="51" t="n">
        <v>80924</v>
      </c>
      <c r="BP40" s="51" t="n">
        <v>50665</v>
      </c>
      <c r="BQ40" s="51" t="n">
        <v>51870</v>
      </c>
      <c r="BR40" s="13" t="n">
        <v>366.254041100146</v>
      </c>
      <c r="BS40" s="13" t="n">
        <v>2106.40933550876</v>
      </c>
      <c r="BT40" s="51" t="n">
        <v>1030</v>
      </c>
      <c r="BU40" s="51" t="n">
        <v>7589</v>
      </c>
      <c r="BV40" s="51" t="n">
        <v>131</v>
      </c>
      <c r="BW40" s="51" t="n">
        <v>365</v>
      </c>
      <c r="BX40" s="51" t="n">
        <v>31</v>
      </c>
      <c r="BY40" s="51" t="n">
        <v>61</v>
      </c>
      <c r="BZ40" s="51"/>
      <c r="CA40" s="51"/>
      <c r="CB40" s="51" t="n">
        <v>0</v>
      </c>
      <c r="CC40" s="51" t="n">
        <v>1</v>
      </c>
      <c r="CD40" s="51" t="n">
        <v>0</v>
      </c>
      <c r="CE40" s="51" t="n">
        <v>13910</v>
      </c>
      <c r="CF40" s="51" t="n">
        <v>49737</v>
      </c>
      <c r="CG40" s="51" t="n">
        <v>15000</v>
      </c>
      <c r="CH40" s="51" t="n">
        <v>608000</v>
      </c>
      <c r="CI40" s="51" t="n">
        <v>41000</v>
      </c>
      <c r="CJ40" s="51" t="n">
        <v>3959000</v>
      </c>
      <c r="CK40" s="51" t="n">
        <v>187316000</v>
      </c>
      <c r="CL40" s="51" t="n">
        <v>42</v>
      </c>
      <c r="CM40" s="52" t="n">
        <v>0</v>
      </c>
      <c r="CN40" s="52" t="n">
        <v>90</v>
      </c>
      <c r="CO40" s="58" t="n">
        <v>0</v>
      </c>
      <c r="CP40" s="13" t="n">
        <v>180577616.41</v>
      </c>
      <c r="CQ40" s="13" t="n">
        <v>3300163959.91</v>
      </c>
      <c r="CR40" s="13" t="n">
        <v>1185313151.02</v>
      </c>
      <c r="CS40" s="13" t="n">
        <v>332129803.98</v>
      </c>
      <c r="CT40" s="13" t="n">
        <v>1422827804.51</v>
      </c>
      <c r="CU40" s="58" t="n">
        <v>0.2625</v>
      </c>
      <c r="CV40" s="53" t="n">
        <v>0.99742179423337</v>
      </c>
      <c r="CW40" s="53" t="n">
        <v>0.998710897116685</v>
      </c>
      <c r="CX40" s="53" t="n">
        <v>0.99742179423337</v>
      </c>
      <c r="CY40" s="53" t="n">
        <v>0.99742179423337</v>
      </c>
      <c r="CZ40" s="53" t="n">
        <v>5.99742179423337</v>
      </c>
      <c r="DA40" s="53" t="n">
        <v>0.661209603929893</v>
      </c>
      <c r="DB40" s="53" t="n">
        <v>1</v>
      </c>
      <c r="DC40" s="53" t="n">
        <v>1</v>
      </c>
      <c r="DD40" s="53" t="n">
        <v>0.323708310743102</v>
      </c>
      <c r="DE40" s="53" t="n">
        <v>1</v>
      </c>
      <c r="DF40" s="53" t="n">
        <v>0.99742179423337</v>
      </c>
      <c r="DG40" s="53" t="n">
        <v>0.99742179423337</v>
      </c>
      <c r="DH40" s="53" t="n">
        <v>0.99742179423337</v>
      </c>
      <c r="DI40" s="53" t="n">
        <v>0.998710897116685</v>
      </c>
      <c r="DJ40" s="53" t="n">
        <v>0.837501293186792</v>
      </c>
      <c r="DK40" s="53" t="n">
        <v>0.998710897116685</v>
      </c>
      <c r="DL40" s="53" t="n">
        <v>1</v>
      </c>
      <c r="DM40" s="53" t="n">
        <v>0.99742179423337</v>
      </c>
      <c r="DN40" s="53" t="n">
        <v>0.99742179423337</v>
      </c>
      <c r="DO40" s="53" t="n">
        <v>1.15863139816326</v>
      </c>
      <c r="DP40" s="53" t="n">
        <v>0.161209603929893</v>
      </c>
      <c r="DQ40" s="53" t="n">
        <v>0.99742179423337</v>
      </c>
      <c r="DR40" s="51" t="n">
        <v>119646</v>
      </c>
      <c r="DS40" s="51" t="n">
        <v>22273</v>
      </c>
      <c r="DT40" s="51" t="n">
        <v>256404.66281635</v>
      </c>
      <c r="DU40" s="51" t="n">
        <v>10712</v>
      </c>
      <c r="DV40" s="51" t="n">
        <v>10712</v>
      </c>
      <c r="DW40" s="51" t="n">
        <v>5216</v>
      </c>
      <c r="DX40" s="51" t="n">
        <v>17556</v>
      </c>
      <c r="DY40" s="51" t="n">
        <v>4021451.44</v>
      </c>
      <c r="DZ40" s="51" t="n">
        <v>6352</v>
      </c>
      <c r="EA40" s="51" t="n">
        <v>18262</v>
      </c>
      <c r="EB40" s="51" t="n">
        <v>312</v>
      </c>
      <c r="EC40" s="59" t="n">
        <v>7253.0427</v>
      </c>
      <c r="ED40" s="51" t="n">
        <v>3176</v>
      </c>
      <c r="EE40" s="51" t="n">
        <v>18262</v>
      </c>
      <c r="EF40" s="51" t="n">
        <v>794</v>
      </c>
      <c r="EG40" s="51" t="n">
        <v>19056</v>
      </c>
      <c r="EH40" s="60" t="n">
        <v>55.7016773978954</v>
      </c>
      <c r="EJ40" s="60" t="n">
        <v>32.1540338003236</v>
      </c>
      <c r="EK40" s="60" t="n">
        <v>17.1096038373032</v>
      </c>
      <c r="EL40" s="60" t="n">
        <v>3.21947994750967</v>
      </c>
      <c r="EM40" s="60" t="n">
        <v>2.6168229891</v>
      </c>
      <c r="EN40" s="60" t="n">
        <v>92.9608809825</v>
      </c>
      <c r="ES40" s="51" t="n">
        <v>14643336</v>
      </c>
      <c r="ET40" s="13" t="n">
        <v>112559.6</v>
      </c>
      <c r="EU40" s="13" t="n">
        <v>122750.9</v>
      </c>
      <c r="EV40" s="13" t="n">
        <v>126766.3</v>
      </c>
      <c r="EW40" s="13" t="n">
        <v>130246.6</v>
      </c>
      <c r="EX40" s="13" t="n">
        <v>70458.76</v>
      </c>
      <c r="EY40" s="58" t="n">
        <f aca="false">EX40/SUMIF($E$8:$E$210,E40,$EX$8:$EX$210)</f>
        <v>0.00257820576663116</v>
      </c>
      <c r="EZ40" s="13" t="s">
        <v>271</v>
      </c>
      <c r="FA40" s="13" t="s">
        <v>304</v>
      </c>
      <c r="FB40" s="51" t="n">
        <v>9</v>
      </c>
      <c r="FC40" s="13" t="n">
        <v>50665</v>
      </c>
    </row>
    <row r="41" customFormat="false" ht="15" hidden="false" customHeight="false" outlineLevel="0" collapsed="false">
      <c r="A41" s="49" t="n">
        <v>14039</v>
      </c>
      <c r="B41" s="50" t="n">
        <v>14039</v>
      </c>
      <c r="C41" s="9" t="s">
        <v>345</v>
      </c>
      <c r="D41" s="9" t="s">
        <v>346</v>
      </c>
      <c r="E41" s="50" t="n">
        <v>20</v>
      </c>
      <c r="F41" s="9" t="s">
        <v>345</v>
      </c>
      <c r="H41" s="51" t="n">
        <v>2132964</v>
      </c>
      <c r="I41" s="51" t="n">
        <v>1903939</v>
      </c>
      <c r="J41" s="51" t="n">
        <v>1113108</v>
      </c>
      <c r="K41" s="51" t="n">
        <v>2312917</v>
      </c>
      <c r="L41" s="51" t="n">
        <v>448845</v>
      </c>
      <c r="M41" s="51" t="n">
        <v>768203</v>
      </c>
      <c r="N41" s="51" t="n">
        <v>749</v>
      </c>
      <c r="O41" s="51" t="n">
        <v>3881</v>
      </c>
      <c r="P41" s="51" t="n">
        <v>240</v>
      </c>
      <c r="Q41" s="52" t="n">
        <v>3.3820821230424</v>
      </c>
      <c r="R41" s="52" t="n">
        <v>3.60656131372278</v>
      </c>
      <c r="S41" s="13" t="n">
        <v>1470057</v>
      </c>
      <c r="T41" s="13" t="n">
        <v>1967437</v>
      </c>
      <c r="U41" s="13" t="n">
        <v>722608</v>
      </c>
      <c r="V41" s="13" t="n">
        <v>1245939</v>
      </c>
      <c r="W41" s="13" t="n">
        <v>981784</v>
      </c>
      <c r="X41" s="13" t="n">
        <v>1901981</v>
      </c>
      <c r="Y41" s="13" t="n">
        <v>1489237</v>
      </c>
      <c r="Z41" s="13" t="n">
        <v>2544760</v>
      </c>
      <c r="AA41" s="13" t="n">
        <v>1087632</v>
      </c>
      <c r="AB41" s="13" t="n">
        <v>1967200</v>
      </c>
      <c r="AC41" s="13" t="n">
        <v>1403086</v>
      </c>
      <c r="AD41" s="13" t="n">
        <v>1958164</v>
      </c>
      <c r="AE41" s="13" t="n">
        <v>1234567</v>
      </c>
      <c r="AF41" s="13" t="n">
        <v>1965939</v>
      </c>
      <c r="AG41" s="13" t="n">
        <v>7987</v>
      </c>
      <c r="AH41" s="13" t="n">
        <v>114549</v>
      </c>
      <c r="AI41" s="51" t="n">
        <v>6</v>
      </c>
      <c r="AJ41" s="51" t="n">
        <v>782</v>
      </c>
      <c r="AK41" s="51" t="n">
        <v>60801</v>
      </c>
      <c r="AL41" s="51" t="n">
        <v>4900</v>
      </c>
      <c r="AM41" s="51" t="n">
        <v>57380</v>
      </c>
      <c r="AN41" s="51" t="n">
        <v>3257</v>
      </c>
      <c r="AO41" s="51" t="n">
        <v>57392</v>
      </c>
      <c r="AP41" s="51" t="n">
        <v>21178</v>
      </c>
      <c r="AQ41" s="51" t="n">
        <v>57245</v>
      </c>
      <c r="AR41" s="51" t="n">
        <v>55243</v>
      </c>
      <c r="AS41" s="51" t="n">
        <v>57544</v>
      </c>
      <c r="AT41" s="51" t="n">
        <v>51671</v>
      </c>
      <c r="AU41" s="51" t="n">
        <v>56969</v>
      </c>
      <c r="AV41" s="51" t="n">
        <v>53.82</v>
      </c>
      <c r="AW41" s="13" t="n">
        <v>2867.76328</v>
      </c>
      <c r="AX41" s="52" t="n">
        <v>123.7714</v>
      </c>
      <c r="AY41" s="51" t="n">
        <v>3</v>
      </c>
      <c r="AZ41" s="52" t="n">
        <v>5.16666666666667</v>
      </c>
      <c r="BA41" s="53" t="n">
        <v>12377.14</v>
      </c>
      <c r="BB41" s="54" t="n">
        <v>0.0158051714883467</v>
      </c>
      <c r="BC41" s="54" t="n">
        <v>0.0106492017121116</v>
      </c>
      <c r="BD41" s="61" t="n">
        <v>21265.8757932992</v>
      </c>
      <c r="BE41" s="56" t="n">
        <v>373181</v>
      </c>
      <c r="BF41" s="56" t="n">
        <v>924838</v>
      </c>
      <c r="BG41" s="51" t="n">
        <v>300126</v>
      </c>
      <c r="BH41" s="51" t="n">
        <v>275162</v>
      </c>
      <c r="BI41" s="51" t="n">
        <v>4</v>
      </c>
      <c r="BJ41" s="51" t="n">
        <v>600601</v>
      </c>
      <c r="BK41" s="51" t="n">
        <v>259998</v>
      </c>
      <c r="BL41" s="51" t="n">
        <v>1007809</v>
      </c>
      <c r="BM41" s="51" t="n">
        <v>1029891</v>
      </c>
      <c r="BN41" s="51" t="n">
        <v>476910</v>
      </c>
      <c r="BO41" s="51" t="n">
        <v>1495182</v>
      </c>
      <c r="BP41" s="51" t="n">
        <v>888803</v>
      </c>
      <c r="BQ41" s="51" t="n">
        <v>924007</v>
      </c>
      <c r="BR41" s="13" t="n">
        <v>481.981650101124</v>
      </c>
      <c r="BS41" s="13" t="n">
        <v>2210.85511085325</v>
      </c>
      <c r="BT41" s="51" t="n">
        <v>1074</v>
      </c>
      <c r="BU41" s="51" t="n">
        <v>1415</v>
      </c>
      <c r="BV41" s="51" t="n">
        <v>89</v>
      </c>
      <c r="BW41" s="51" t="n">
        <v>365</v>
      </c>
      <c r="BX41" s="51" t="n">
        <v>8</v>
      </c>
      <c r="BY41" s="51" t="n">
        <v>365</v>
      </c>
      <c r="BZ41" s="51" t="n">
        <v>176</v>
      </c>
      <c r="CA41" s="51" t="n">
        <v>365</v>
      </c>
      <c r="CB41" s="51" t="n">
        <v>0</v>
      </c>
      <c r="CC41" s="51" t="n">
        <v>0</v>
      </c>
      <c r="CD41" s="51" t="n">
        <v>0</v>
      </c>
      <c r="CE41" s="51" t="n">
        <v>227520</v>
      </c>
      <c r="CF41" s="51" t="n">
        <v>822065</v>
      </c>
      <c r="CG41" s="51" t="n">
        <v>253000</v>
      </c>
      <c r="CH41" s="51" t="n">
        <v>12328000</v>
      </c>
      <c r="CI41" s="51" t="n">
        <v>872000</v>
      </c>
      <c r="CJ41" s="51" t="n">
        <v>99788000</v>
      </c>
      <c r="CK41" s="51" t="n">
        <v>4006399000</v>
      </c>
      <c r="CL41" s="51" t="n">
        <v>1480</v>
      </c>
      <c r="CM41" s="52" t="n">
        <v>1.57077032136106</v>
      </c>
      <c r="CN41" s="52" t="n">
        <v>66.6666666666667</v>
      </c>
      <c r="CO41" s="58" t="n">
        <v>0.475878700101892</v>
      </c>
      <c r="CP41" s="13" t="n">
        <v>157690983.4</v>
      </c>
      <c r="CQ41" s="13" t="n">
        <v>1220956143.87</v>
      </c>
      <c r="CR41" s="13" t="n">
        <v>0</v>
      </c>
      <c r="CS41" s="13" t="n">
        <v>534661313.11</v>
      </c>
      <c r="CT41" s="13" t="n">
        <v>419358911.56</v>
      </c>
      <c r="CU41" s="58" t="n">
        <v>0.6125</v>
      </c>
      <c r="CV41" s="53" t="n">
        <v>1</v>
      </c>
      <c r="CW41" s="53" t="n">
        <v>0</v>
      </c>
      <c r="CX41" s="53" t="n">
        <v>1</v>
      </c>
      <c r="CY41" s="53" t="n">
        <v>1</v>
      </c>
      <c r="CZ41" s="53" t="n">
        <v>2</v>
      </c>
      <c r="DA41" s="53" t="n">
        <v>0</v>
      </c>
      <c r="DB41" s="53" t="n">
        <v>1</v>
      </c>
      <c r="DC41" s="53" t="n">
        <v>1</v>
      </c>
      <c r="DD41" s="53" t="n">
        <v>0</v>
      </c>
      <c r="DE41" s="53" t="n">
        <v>1</v>
      </c>
      <c r="DF41" s="53" t="n">
        <v>1</v>
      </c>
      <c r="DG41" s="53" t="n">
        <v>1</v>
      </c>
      <c r="DH41" s="53" t="n">
        <v>0</v>
      </c>
      <c r="DI41" s="53" t="n">
        <v>1</v>
      </c>
      <c r="DJ41" s="53" t="n">
        <v>1</v>
      </c>
      <c r="DK41" s="53" t="n">
        <v>1</v>
      </c>
      <c r="DL41" s="53" t="n">
        <v>1</v>
      </c>
      <c r="DM41" s="53" t="n">
        <v>0</v>
      </c>
      <c r="DN41" s="53" t="n">
        <v>1</v>
      </c>
      <c r="DO41" s="53" t="n">
        <v>1</v>
      </c>
      <c r="DP41" s="53" t="n">
        <v>0</v>
      </c>
      <c r="DQ41" s="53" t="n">
        <v>1</v>
      </c>
      <c r="DR41" s="51" t="n">
        <v>2764024</v>
      </c>
      <c r="DS41" s="51" t="n">
        <v>762556</v>
      </c>
      <c r="DT41" s="51" t="n">
        <v>449882.989523093</v>
      </c>
      <c r="DU41" s="51" t="n">
        <v>338988</v>
      </c>
      <c r="DV41" s="51" t="n">
        <v>390837</v>
      </c>
      <c r="DW41" s="51" t="n">
        <v>100123</v>
      </c>
      <c r="DX41" s="51" t="n">
        <v>723252</v>
      </c>
      <c r="DY41" s="51" t="n">
        <v>795853</v>
      </c>
      <c r="DZ41" s="51" t="n">
        <v>119527</v>
      </c>
      <c r="EA41" s="51" t="n">
        <v>709445</v>
      </c>
      <c r="EB41" s="51" t="n">
        <v>8325</v>
      </c>
      <c r="EC41" s="59" t="n">
        <v>7213.1065</v>
      </c>
      <c r="ED41" s="51" t="n">
        <v>304883</v>
      </c>
      <c r="EE41" s="51" t="n">
        <v>709445</v>
      </c>
      <c r="EF41" s="51" t="n">
        <v>29787</v>
      </c>
      <c r="EG41" s="51" t="n">
        <v>739232</v>
      </c>
      <c r="EH41" s="60" t="n">
        <v>50.1840478358629</v>
      </c>
      <c r="EJ41" s="60" t="n">
        <v>43.4458141696456</v>
      </c>
      <c r="EK41" s="60" t="n">
        <v>20.1937220024584</v>
      </c>
      <c r="EL41" s="60" t="n">
        <v>2.49005659024456</v>
      </c>
      <c r="EM41" s="60" t="n">
        <v>2.5620612262</v>
      </c>
      <c r="EN41" s="60" t="n">
        <v>92.2932288783</v>
      </c>
      <c r="ES41" s="51" t="n">
        <v>2839551</v>
      </c>
      <c r="ET41" s="13" t="n">
        <v>1497534</v>
      </c>
      <c r="EU41" s="13" t="n">
        <v>1500821</v>
      </c>
      <c r="EV41" s="13" t="n">
        <v>1506359</v>
      </c>
      <c r="EW41" s="13" t="n">
        <v>1513499</v>
      </c>
      <c r="EX41" s="13" t="n">
        <v>548809.2</v>
      </c>
      <c r="EY41" s="58" t="n">
        <f aca="false">EX41/SUMIF($E$8:$E$210,E41,$EX$8:$EX$210)</f>
        <v>0.475878700101892</v>
      </c>
      <c r="EZ41" s="13" t="s">
        <v>271</v>
      </c>
      <c r="FA41" s="13" t="s">
        <v>272</v>
      </c>
      <c r="FB41" s="51" t="n">
        <v>16141</v>
      </c>
      <c r="FC41" s="13" t="n">
        <v>888803</v>
      </c>
    </row>
    <row r="42" customFormat="false" ht="15" hidden="false" customHeight="false" outlineLevel="0" collapsed="false">
      <c r="A42" s="49" t="n">
        <v>14044</v>
      </c>
      <c r="B42" s="50" t="n">
        <v>14044</v>
      </c>
      <c r="C42" s="9" t="s">
        <v>347</v>
      </c>
      <c r="D42" s="9" t="s">
        <v>346</v>
      </c>
      <c r="E42" s="50" t="n">
        <v>20</v>
      </c>
      <c r="F42" s="9" t="s">
        <v>345</v>
      </c>
      <c r="H42" s="51" t="n">
        <v>2132964</v>
      </c>
      <c r="I42" s="51" t="n">
        <v>1903939</v>
      </c>
      <c r="J42" s="51" t="n">
        <v>1113108</v>
      </c>
      <c r="K42" s="51" t="n">
        <v>2312917</v>
      </c>
      <c r="L42" s="51" t="n">
        <v>448845</v>
      </c>
      <c r="M42" s="51" t="n">
        <v>768203</v>
      </c>
      <c r="N42" s="51" t="n">
        <v>15</v>
      </c>
      <c r="O42" s="51" t="n">
        <v>1</v>
      </c>
      <c r="P42" s="51" t="n">
        <v>1</v>
      </c>
      <c r="Q42" s="52" t="n">
        <v>0</v>
      </c>
      <c r="R42" s="52" t="n">
        <v>0</v>
      </c>
      <c r="S42" s="13" t="n">
        <v>0</v>
      </c>
      <c r="T42" s="13" t="n">
        <v>0</v>
      </c>
      <c r="U42" s="13" t="n">
        <v>0</v>
      </c>
      <c r="V42" s="13" t="n">
        <v>0</v>
      </c>
      <c r="W42" s="13" t="n">
        <v>0</v>
      </c>
      <c r="X42" s="13" t="n">
        <v>0</v>
      </c>
      <c r="Y42" s="13" t="n">
        <v>0</v>
      </c>
      <c r="Z42" s="13" t="n">
        <v>0</v>
      </c>
      <c r="AA42" s="13" t="n">
        <v>0</v>
      </c>
      <c r="AB42" s="13" t="n">
        <v>0</v>
      </c>
      <c r="AC42" s="13" t="n">
        <v>0</v>
      </c>
      <c r="AD42" s="13" t="n">
        <v>0</v>
      </c>
      <c r="AE42" s="13" t="n">
        <v>0</v>
      </c>
      <c r="AF42" s="13" t="n">
        <v>0</v>
      </c>
      <c r="AG42" s="13" t="n">
        <v>324</v>
      </c>
      <c r="AH42" s="13" t="n">
        <v>6810</v>
      </c>
      <c r="AI42" s="51" t="n">
        <v>0</v>
      </c>
      <c r="AJ42" s="51" t="n">
        <v>569</v>
      </c>
      <c r="AK42" s="51" t="n">
        <v>3497</v>
      </c>
      <c r="AL42" s="51" t="n">
        <v>1755</v>
      </c>
      <c r="AM42" s="51" t="n">
        <v>3407</v>
      </c>
      <c r="AN42" s="51" t="n">
        <v>517</v>
      </c>
      <c r="AO42" s="51" t="n">
        <v>3407</v>
      </c>
      <c r="AP42" s="51" t="n">
        <v>2663</v>
      </c>
      <c r="AQ42" s="51" t="n">
        <v>3403</v>
      </c>
      <c r="AR42" s="51" t="n">
        <v>3396</v>
      </c>
      <c r="AS42" s="51" t="n">
        <v>3408</v>
      </c>
      <c r="AT42" s="51" t="n">
        <v>3290</v>
      </c>
      <c r="AU42" s="51" t="n">
        <v>3334</v>
      </c>
      <c r="AV42" s="51" t="n">
        <v>53.82</v>
      </c>
      <c r="AW42" s="13" t="n">
        <v>287.876049</v>
      </c>
      <c r="AX42" s="52" t="n">
        <v>11.1051</v>
      </c>
      <c r="AY42" s="51" t="n">
        <v>3</v>
      </c>
      <c r="AZ42" s="52" t="n">
        <v>5.16666666666667</v>
      </c>
      <c r="BA42" s="53" t="n">
        <v>1110.51</v>
      </c>
      <c r="BB42" s="54" t="n">
        <v>0.0158051714883467</v>
      </c>
      <c r="BC42" s="54" t="n">
        <v>0.0106492017121116</v>
      </c>
      <c r="BD42" s="61" t="n">
        <v>21265.8757932992</v>
      </c>
      <c r="BE42" s="56" t="n">
        <v>8677</v>
      </c>
      <c r="BF42" s="56" t="n">
        <v>30241</v>
      </c>
      <c r="BG42" s="51" t="n">
        <v>14574</v>
      </c>
      <c r="BH42" s="51" t="n">
        <v>4094</v>
      </c>
      <c r="BI42" s="51" t="n">
        <v>4</v>
      </c>
      <c r="BJ42" s="51" t="n">
        <v>5961</v>
      </c>
      <c r="BK42" s="51" t="n">
        <v>3992</v>
      </c>
      <c r="BL42" s="51" t="n">
        <v>23642</v>
      </c>
      <c r="BM42" s="51" t="n">
        <v>32724</v>
      </c>
      <c r="BN42" s="51" t="n">
        <v>2161</v>
      </c>
      <c r="BO42" s="51" t="n">
        <v>20282</v>
      </c>
      <c r="BP42" s="51" t="n">
        <v>10885</v>
      </c>
      <c r="BQ42" s="51" t="n">
        <v>11790</v>
      </c>
      <c r="BR42" s="13" t="n">
        <v>481.981650101124</v>
      </c>
      <c r="BS42" s="13" t="n">
        <v>2210.85511085325</v>
      </c>
      <c r="BT42" s="51" t="n">
        <v>0</v>
      </c>
      <c r="BU42" s="51" t="n">
        <v>0</v>
      </c>
      <c r="BV42" s="51" t="n">
        <v>89</v>
      </c>
      <c r="BW42" s="51" t="n">
        <v>365</v>
      </c>
      <c r="BX42" s="51" t="n">
        <v>8</v>
      </c>
      <c r="BY42" s="51" t="n">
        <v>365</v>
      </c>
      <c r="BZ42" s="51" t="n">
        <v>176</v>
      </c>
      <c r="CA42" s="51" t="n">
        <v>365</v>
      </c>
      <c r="CB42" s="51" t="n">
        <v>0</v>
      </c>
      <c r="CC42" s="51" t="n">
        <v>0</v>
      </c>
      <c r="CD42" s="51" t="n">
        <v>0</v>
      </c>
      <c r="CE42" s="51" t="n">
        <v>4880</v>
      </c>
      <c r="CF42" s="51" t="n">
        <v>8074</v>
      </c>
      <c r="CG42" s="51" t="n">
        <v>5000</v>
      </c>
      <c r="CH42" s="51" t="n">
        <v>157000</v>
      </c>
      <c r="CI42" s="51" t="n">
        <v>5000</v>
      </c>
      <c r="CJ42" s="51" t="n">
        <v>813000</v>
      </c>
      <c r="CK42" s="51" t="n">
        <v>23385000</v>
      </c>
      <c r="CL42" s="51" t="n">
        <v>23</v>
      </c>
      <c r="CM42" s="52" t="n">
        <v>0</v>
      </c>
      <c r="CN42" s="52" t="n">
        <v>66.6666666666667</v>
      </c>
      <c r="CO42" s="58" t="n">
        <v>0.0281598581211557</v>
      </c>
      <c r="CP42" s="13" t="n">
        <v>157690983.4</v>
      </c>
      <c r="CQ42" s="13" t="n">
        <v>1220956143.87</v>
      </c>
      <c r="CR42" s="13" t="n">
        <v>0</v>
      </c>
      <c r="CS42" s="13" t="n">
        <v>534661313.11</v>
      </c>
      <c r="CT42" s="13" t="n">
        <v>419358911.56</v>
      </c>
      <c r="CU42" s="58" t="n">
        <v>0.3125</v>
      </c>
      <c r="CV42" s="53" t="n">
        <v>1</v>
      </c>
      <c r="CW42" s="53" t="n">
        <v>0</v>
      </c>
      <c r="CX42" s="53" t="n">
        <v>1</v>
      </c>
      <c r="CY42" s="53" t="n">
        <v>1</v>
      </c>
      <c r="CZ42" s="53" t="n">
        <v>2</v>
      </c>
      <c r="DA42" s="53" t="n">
        <v>0</v>
      </c>
      <c r="DB42" s="53" t="n">
        <v>1</v>
      </c>
      <c r="DC42" s="53" t="n">
        <v>1</v>
      </c>
      <c r="DD42" s="53" t="n">
        <v>0</v>
      </c>
      <c r="DE42" s="53" t="n">
        <v>1</v>
      </c>
      <c r="DF42" s="53" t="n">
        <v>1</v>
      </c>
      <c r="DG42" s="53" t="n">
        <v>1</v>
      </c>
      <c r="DH42" s="53" t="n">
        <v>0</v>
      </c>
      <c r="DI42" s="53" t="n">
        <v>1</v>
      </c>
      <c r="DJ42" s="53" t="n">
        <v>1</v>
      </c>
      <c r="DK42" s="53" t="n">
        <v>1</v>
      </c>
      <c r="DL42" s="53" t="n">
        <v>1</v>
      </c>
      <c r="DM42" s="53" t="n">
        <v>0</v>
      </c>
      <c r="DN42" s="53" t="n">
        <v>1</v>
      </c>
      <c r="DO42" s="53" t="n">
        <v>1</v>
      </c>
      <c r="DP42" s="53" t="n">
        <v>0</v>
      </c>
      <c r="DQ42" s="53" t="n">
        <v>1</v>
      </c>
      <c r="DR42" s="51" t="n">
        <v>8716</v>
      </c>
      <c r="DS42" s="51" t="n">
        <v>2440</v>
      </c>
      <c r="DT42" s="51" t="n">
        <v>18192.2250666857</v>
      </c>
      <c r="DU42" s="51" t="n">
        <v>8684</v>
      </c>
      <c r="DV42" s="51" t="n">
        <v>10020</v>
      </c>
      <c r="DW42" s="51" t="n">
        <v>1097</v>
      </c>
      <c r="DX42" s="51" t="n">
        <v>23225</v>
      </c>
      <c r="DY42" s="51" t="n">
        <v>795853</v>
      </c>
      <c r="DZ42" s="51" t="n">
        <v>0</v>
      </c>
      <c r="EA42" s="51" t="n">
        <v>0</v>
      </c>
      <c r="EB42" s="51" t="n">
        <v>44</v>
      </c>
      <c r="EC42" s="59" t="n">
        <v>7213.1065</v>
      </c>
      <c r="ED42" s="51" t="n">
        <v>0</v>
      </c>
      <c r="EE42" s="51" t="n">
        <v>0</v>
      </c>
      <c r="EF42" s="51" t="n">
        <v>0</v>
      </c>
      <c r="EG42" s="51" t="n">
        <v>0</v>
      </c>
      <c r="EH42" s="60" t="n">
        <v>50.1840478358629</v>
      </c>
      <c r="EJ42" s="60" t="n">
        <v>43.4458141696456</v>
      </c>
      <c r="EK42" s="60" t="n">
        <v>20.1937220024584</v>
      </c>
      <c r="EL42" s="60" t="n">
        <v>2.49005659024456</v>
      </c>
      <c r="EM42" s="60" t="n">
        <v>2.5620612262</v>
      </c>
      <c r="EN42" s="60" t="n">
        <v>92.2932288783</v>
      </c>
      <c r="ES42" s="51" t="n">
        <v>2839551</v>
      </c>
      <c r="ET42" s="13" t="n">
        <v>47574.02</v>
      </c>
      <c r="EU42" s="13" t="n">
        <v>51882.67</v>
      </c>
      <c r="EV42" s="13" t="n">
        <v>53577.11</v>
      </c>
      <c r="EW42" s="13" t="n">
        <v>55043.05</v>
      </c>
      <c r="EX42" s="13" t="n">
        <v>32475.48</v>
      </c>
      <c r="EY42" s="58" t="n">
        <f aca="false">EX42/SUMIF($E$8:$E$210,E42,$EX$8:$EX$210)</f>
        <v>0.0281598581211557</v>
      </c>
      <c r="EZ42" s="13" t="s">
        <v>271</v>
      </c>
      <c r="FA42" s="13" t="s">
        <v>272</v>
      </c>
      <c r="FB42" s="51" t="n">
        <v>10</v>
      </c>
      <c r="FC42" s="13" t="n">
        <v>10885</v>
      </c>
    </row>
    <row r="43" customFormat="false" ht="15" hidden="false" customHeight="false" outlineLevel="0" collapsed="false">
      <c r="A43" s="49" t="n">
        <v>14051</v>
      </c>
      <c r="B43" s="50" t="n">
        <v>14051</v>
      </c>
      <c r="C43" s="9" t="s">
        <v>348</v>
      </c>
      <c r="D43" s="9" t="s">
        <v>346</v>
      </c>
      <c r="E43" s="50" t="n">
        <v>20</v>
      </c>
      <c r="F43" s="9" t="s">
        <v>345</v>
      </c>
      <c r="H43" s="51" t="n">
        <v>2132964</v>
      </c>
      <c r="I43" s="51" t="n">
        <v>1903939</v>
      </c>
      <c r="J43" s="51" t="n">
        <v>1113108</v>
      </c>
      <c r="K43" s="51" t="n">
        <v>2312917</v>
      </c>
      <c r="L43" s="51" t="n">
        <v>448845</v>
      </c>
      <c r="M43" s="51" t="n">
        <v>768203</v>
      </c>
      <c r="N43" s="51" t="n">
        <v>5</v>
      </c>
      <c r="O43" s="51" t="n">
        <v>6</v>
      </c>
      <c r="P43" s="51" t="n">
        <v>1</v>
      </c>
      <c r="Q43" s="52" t="n">
        <v>0</v>
      </c>
      <c r="R43" s="52" t="n">
        <v>0</v>
      </c>
      <c r="S43" s="13" t="n">
        <v>0</v>
      </c>
      <c r="T43" s="13" t="n">
        <v>0</v>
      </c>
      <c r="U43" s="13" t="n">
        <v>0</v>
      </c>
      <c r="V43" s="13" t="n">
        <v>0</v>
      </c>
      <c r="W43" s="13" t="n">
        <v>0</v>
      </c>
      <c r="X43" s="13" t="n">
        <v>0</v>
      </c>
      <c r="Y43" s="13" t="n">
        <v>0</v>
      </c>
      <c r="Z43" s="13" t="n">
        <v>0</v>
      </c>
      <c r="AA43" s="13" t="n">
        <v>0</v>
      </c>
      <c r="AB43" s="13" t="n">
        <v>0</v>
      </c>
      <c r="AC43" s="13" t="n">
        <v>0</v>
      </c>
      <c r="AD43" s="13" t="n">
        <v>0</v>
      </c>
      <c r="AE43" s="13" t="n">
        <v>0</v>
      </c>
      <c r="AF43" s="13" t="n">
        <v>0</v>
      </c>
      <c r="AG43" s="13" t="n">
        <v>31</v>
      </c>
      <c r="AH43" s="13" t="n">
        <v>1634</v>
      </c>
      <c r="AI43" s="51" t="n">
        <v>0</v>
      </c>
      <c r="AJ43" s="51" t="n">
        <v>176</v>
      </c>
      <c r="AK43" s="51" t="n">
        <v>868</v>
      </c>
      <c r="AL43" s="51" t="n">
        <v>390</v>
      </c>
      <c r="AM43" s="51" t="n">
        <v>818</v>
      </c>
      <c r="AN43" s="51" t="n">
        <v>231</v>
      </c>
      <c r="AO43" s="51" t="n">
        <v>819</v>
      </c>
      <c r="AP43" s="51" t="n">
        <v>809</v>
      </c>
      <c r="AQ43" s="51" t="n">
        <v>819</v>
      </c>
      <c r="AR43" s="51" t="n">
        <v>808</v>
      </c>
      <c r="AS43" s="51" t="n">
        <v>811</v>
      </c>
      <c r="AT43" s="51" t="n">
        <v>772</v>
      </c>
      <c r="AU43" s="51" t="n">
        <v>787</v>
      </c>
      <c r="AV43" s="51" t="n">
        <v>53.82</v>
      </c>
      <c r="AW43" s="13" t="n">
        <v>100.5001475</v>
      </c>
      <c r="AX43" s="52" t="n">
        <v>2.56</v>
      </c>
      <c r="AY43" s="51" t="n">
        <v>3</v>
      </c>
      <c r="AZ43" s="52" t="n">
        <v>5.16666666666667</v>
      </c>
      <c r="BA43" s="53" t="n">
        <v>256</v>
      </c>
      <c r="BB43" s="54" t="n">
        <v>0.0158051714883467</v>
      </c>
      <c r="BC43" s="54" t="n">
        <v>0.0106492017121116</v>
      </c>
      <c r="BD43" s="61" t="n">
        <v>21265.8757932992</v>
      </c>
      <c r="BE43" s="56" t="n">
        <v>2704</v>
      </c>
      <c r="BF43" s="56" t="n">
        <v>10027</v>
      </c>
      <c r="BG43" s="51" t="n">
        <v>3905</v>
      </c>
      <c r="BH43" s="51" t="n">
        <v>2296</v>
      </c>
      <c r="BI43" s="51" t="n">
        <v>4</v>
      </c>
      <c r="BJ43" s="51" t="n">
        <v>2838</v>
      </c>
      <c r="BK43" s="51" t="n">
        <v>2220</v>
      </c>
      <c r="BL43" s="51" t="n">
        <v>9167</v>
      </c>
      <c r="BM43" s="51" t="n">
        <v>11459</v>
      </c>
      <c r="BN43" s="51" t="n">
        <v>0</v>
      </c>
      <c r="BO43" s="51" t="n">
        <v>9133</v>
      </c>
      <c r="BP43" s="51" t="n">
        <v>6782</v>
      </c>
      <c r="BQ43" s="51" t="n">
        <v>7264</v>
      </c>
      <c r="BR43" s="13" t="n">
        <v>481.981650101124</v>
      </c>
      <c r="BS43" s="13" t="n">
        <v>2210.85511085325</v>
      </c>
      <c r="BT43" s="51" t="n">
        <v>0</v>
      </c>
      <c r="BU43" s="51" t="n">
        <v>0</v>
      </c>
      <c r="BV43" s="51" t="n">
        <v>89</v>
      </c>
      <c r="BW43" s="51" t="n">
        <v>365</v>
      </c>
      <c r="BX43" s="51" t="n">
        <v>8</v>
      </c>
      <c r="BY43" s="51" t="n">
        <v>365</v>
      </c>
      <c r="BZ43" s="51" t="n">
        <v>176</v>
      </c>
      <c r="CA43" s="51" t="n">
        <v>365</v>
      </c>
      <c r="CB43" s="51" t="n">
        <v>0</v>
      </c>
      <c r="CC43" s="51" t="n">
        <v>0</v>
      </c>
      <c r="CD43" s="51" t="n">
        <v>0</v>
      </c>
      <c r="CE43" s="51" t="n">
        <v>1350</v>
      </c>
      <c r="CF43" s="51" t="n">
        <v>6027</v>
      </c>
      <c r="CG43" s="51" t="n">
        <v>2000</v>
      </c>
      <c r="CH43" s="51" t="n">
        <v>65000</v>
      </c>
      <c r="CI43" s="51" t="n">
        <v>3000</v>
      </c>
      <c r="CJ43" s="51" t="n">
        <v>632000</v>
      </c>
      <c r="CK43" s="51" t="n">
        <v>12760000</v>
      </c>
      <c r="CL43" s="51" t="n">
        <v>0</v>
      </c>
      <c r="CM43" s="52" t="n">
        <v>0</v>
      </c>
      <c r="CN43" s="52" t="n">
        <v>66.6666666666667</v>
      </c>
      <c r="CO43" s="58" t="n">
        <v>0</v>
      </c>
      <c r="CP43" s="13" t="n">
        <v>157690983.4</v>
      </c>
      <c r="CQ43" s="13" t="n">
        <v>1220956143.87</v>
      </c>
      <c r="CR43" s="13" t="n">
        <v>0</v>
      </c>
      <c r="CS43" s="13" t="n">
        <v>534661313.11</v>
      </c>
      <c r="CT43" s="13" t="n">
        <v>419358911.56</v>
      </c>
      <c r="CU43" s="58" t="n">
        <v>0.1</v>
      </c>
      <c r="CV43" s="53" t="n">
        <v>1</v>
      </c>
      <c r="CW43" s="53" t="n">
        <v>0</v>
      </c>
      <c r="CX43" s="53" t="n">
        <v>1</v>
      </c>
      <c r="CY43" s="53" t="n">
        <v>1</v>
      </c>
      <c r="CZ43" s="53" t="n">
        <v>2</v>
      </c>
      <c r="DA43" s="53" t="n">
        <v>0</v>
      </c>
      <c r="DB43" s="53" t="n">
        <v>1</v>
      </c>
      <c r="DC43" s="53" t="n">
        <v>1</v>
      </c>
      <c r="DD43" s="53" t="n">
        <v>0</v>
      </c>
      <c r="DE43" s="53" t="n">
        <v>1</v>
      </c>
      <c r="DF43" s="53" t="n">
        <v>1</v>
      </c>
      <c r="DG43" s="53" t="n">
        <v>1</v>
      </c>
      <c r="DH43" s="53" t="n">
        <v>0</v>
      </c>
      <c r="DI43" s="53" t="n">
        <v>1</v>
      </c>
      <c r="DJ43" s="53" t="n">
        <v>1</v>
      </c>
      <c r="DK43" s="53" t="n">
        <v>1</v>
      </c>
      <c r="DL43" s="53" t="n">
        <v>1</v>
      </c>
      <c r="DM43" s="53" t="n">
        <v>0</v>
      </c>
      <c r="DN43" s="53" t="n">
        <v>1</v>
      </c>
      <c r="DO43" s="53" t="n">
        <v>1</v>
      </c>
      <c r="DP43" s="53" t="n">
        <v>0</v>
      </c>
      <c r="DQ43" s="53" t="n">
        <v>1</v>
      </c>
      <c r="DR43" s="51" t="n">
        <v>4559</v>
      </c>
      <c r="DS43" s="51" t="n">
        <v>1646</v>
      </c>
      <c r="DT43" s="51" t="n">
        <v>10614.9521869919</v>
      </c>
      <c r="DU43" s="51" t="n">
        <v>15316</v>
      </c>
      <c r="DV43" s="51" t="n">
        <v>19692</v>
      </c>
      <c r="DW43" s="51" t="n">
        <v>505</v>
      </c>
      <c r="DX43" s="51" t="n">
        <v>34510</v>
      </c>
      <c r="DY43" s="51" t="n">
        <v>795853</v>
      </c>
      <c r="DZ43" s="51" t="n">
        <v>0</v>
      </c>
      <c r="EA43" s="51" t="n">
        <v>0</v>
      </c>
      <c r="EB43" s="51" t="n">
        <v>19</v>
      </c>
      <c r="EC43" s="59" t="n">
        <v>7213.1065</v>
      </c>
      <c r="ED43" s="51" t="n">
        <v>0</v>
      </c>
      <c r="EE43" s="51" t="n">
        <v>0</v>
      </c>
      <c r="EF43" s="51" t="n">
        <v>0</v>
      </c>
      <c r="EG43" s="51" t="n">
        <v>0</v>
      </c>
      <c r="EH43" s="60" t="n">
        <v>50.1840478358629</v>
      </c>
      <c r="EJ43" s="60" t="n">
        <v>43.4458141696456</v>
      </c>
      <c r="EK43" s="60" t="n">
        <v>20.1937220024584</v>
      </c>
      <c r="EL43" s="60" t="n">
        <v>2.49005659024456</v>
      </c>
      <c r="EM43" s="60" t="n">
        <v>2.5620612262</v>
      </c>
      <c r="EN43" s="60" t="n">
        <v>92.2932288783</v>
      </c>
      <c r="ES43" s="51" t="n">
        <v>2839551</v>
      </c>
      <c r="ET43" s="13" t="n">
        <v>13743.74</v>
      </c>
      <c r="EU43" s="13" t="n">
        <v>14085.36</v>
      </c>
      <c r="EV43" s="13" t="n">
        <v>14248.35</v>
      </c>
      <c r="EW43" s="13" t="n">
        <v>14407.3</v>
      </c>
      <c r="EX43" s="13" t="n">
        <v>29972.54</v>
      </c>
      <c r="EY43" s="58" t="n">
        <f aca="false">EX43/SUMIF($E$8:$E$210,E43,$EX$8:$EX$210)</f>
        <v>0.025989530375861</v>
      </c>
      <c r="EZ43" s="13" t="s">
        <v>271</v>
      </c>
      <c r="FA43" s="13" t="s">
        <v>272</v>
      </c>
      <c r="FB43" s="51" t="n">
        <v>13</v>
      </c>
      <c r="FC43" s="13" t="n">
        <v>6782</v>
      </c>
    </row>
    <row r="44" customFormat="false" ht="15" hidden="false" customHeight="false" outlineLevel="0" collapsed="false">
      <c r="A44" s="49" t="n">
        <v>14070</v>
      </c>
      <c r="B44" s="50" t="n">
        <v>14070</v>
      </c>
      <c r="C44" s="9" t="s">
        <v>349</v>
      </c>
      <c r="D44" s="9" t="s">
        <v>346</v>
      </c>
      <c r="E44" s="50" t="n">
        <v>20</v>
      </c>
      <c r="F44" s="9" t="s">
        <v>345</v>
      </c>
      <c r="H44" s="51" t="n">
        <v>2132964</v>
      </c>
      <c r="I44" s="51" t="n">
        <v>1903939</v>
      </c>
      <c r="J44" s="51" t="n">
        <v>1113108</v>
      </c>
      <c r="K44" s="51" t="n">
        <v>2312917</v>
      </c>
      <c r="L44" s="51" t="n">
        <v>448845</v>
      </c>
      <c r="M44" s="51" t="n">
        <v>768203</v>
      </c>
      <c r="N44" s="51" t="n">
        <v>114</v>
      </c>
      <c r="O44" s="51" t="n">
        <v>4</v>
      </c>
      <c r="P44" s="51" t="n">
        <v>0</v>
      </c>
      <c r="Q44" s="52" t="n">
        <v>2.88774852496405</v>
      </c>
      <c r="R44" s="52" t="n">
        <v>4.09789776389509</v>
      </c>
      <c r="S44" s="13" t="n">
        <v>24695</v>
      </c>
      <c r="T44" s="13" t="n">
        <v>38726</v>
      </c>
      <c r="U44" s="13" t="n">
        <v>17762</v>
      </c>
      <c r="V44" s="13" t="n">
        <v>38726</v>
      </c>
      <c r="W44" s="13" t="n">
        <v>3610</v>
      </c>
      <c r="X44" s="13" t="n">
        <v>38726</v>
      </c>
      <c r="Y44" s="13" t="n">
        <v>44478</v>
      </c>
      <c r="Z44" s="13" t="n">
        <v>77452</v>
      </c>
      <c r="AA44" s="13" t="n">
        <v>10735</v>
      </c>
      <c r="AB44" s="13" t="n">
        <v>38726</v>
      </c>
      <c r="AC44" s="13" t="n">
        <v>21471</v>
      </c>
      <c r="AD44" s="13" t="n">
        <v>38726</v>
      </c>
      <c r="AE44" s="13" t="n">
        <v>10735</v>
      </c>
      <c r="AF44" s="13" t="n">
        <v>38726</v>
      </c>
      <c r="AG44" s="13" t="n">
        <v>1095</v>
      </c>
      <c r="AH44" s="13" t="n">
        <v>27776</v>
      </c>
      <c r="AI44" s="51" t="n">
        <v>0</v>
      </c>
      <c r="AJ44" s="51" t="n">
        <v>7923</v>
      </c>
      <c r="AK44" s="51" t="n">
        <v>14112</v>
      </c>
      <c r="AL44" s="51" t="n">
        <v>9069</v>
      </c>
      <c r="AM44" s="51" t="n">
        <v>13891</v>
      </c>
      <c r="AN44" s="51" t="n">
        <v>7002</v>
      </c>
      <c r="AO44" s="51" t="n">
        <v>13891</v>
      </c>
      <c r="AP44" s="51" t="n">
        <v>13179</v>
      </c>
      <c r="AQ44" s="51" t="n">
        <v>13891</v>
      </c>
      <c r="AR44" s="51" t="n">
        <v>13787</v>
      </c>
      <c r="AS44" s="51" t="n">
        <v>13881</v>
      </c>
      <c r="AT44" s="51" t="n">
        <v>13535</v>
      </c>
      <c r="AU44" s="51" t="n">
        <v>13774</v>
      </c>
      <c r="AV44" s="51" t="n">
        <v>53.82</v>
      </c>
      <c r="AW44" s="13" t="n">
        <v>738.464811</v>
      </c>
      <c r="AX44" s="52" t="n">
        <v>32.3996</v>
      </c>
      <c r="AY44" s="51" t="n">
        <v>3</v>
      </c>
      <c r="AZ44" s="52" t="n">
        <v>5.16666666666667</v>
      </c>
      <c r="BA44" s="53" t="n">
        <v>3239.96</v>
      </c>
      <c r="BB44" s="54" t="n">
        <v>0.0158051714883467</v>
      </c>
      <c r="BC44" s="54" t="n">
        <v>0.0106492017121116</v>
      </c>
      <c r="BD44" s="61" t="n">
        <v>21265.8757932992</v>
      </c>
      <c r="BE44" s="56" t="n">
        <v>37782</v>
      </c>
      <c r="BF44" s="56" t="n">
        <v>109729</v>
      </c>
      <c r="BG44" s="51" t="n">
        <v>49268</v>
      </c>
      <c r="BH44" s="51" t="n">
        <v>15518</v>
      </c>
      <c r="BI44" s="51" t="n">
        <v>4</v>
      </c>
      <c r="BJ44" s="51" t="n">
        <v>7643</v>
      </c>
      <c r="BK44" s="51" t="n">
        <v>15130</v>
      </c>
      <c r="BL44" s="51" t="n">
        <v>101649</v>
      </c>
      <c r="BM44" s="51" t="n">
        <v>119843</v>
      </c>
      <c r="BN44" s="51" t="n">
        <v>5529</v>
      </c>
      <c r="BO44" s="51" t="n">
        <v>129954</v>
      </c>
      <c r="BP44" s="51" t="n">
        <v>17307</v>
      </c>
      <c r="BQ44" s="51" t="n">
        <v>18472</v>
      </c>
      <c r="BR44" s="13" t="n">
        <v>481.981650101124</v>
      </c>
      <c r="BS44" s="13" t="n">
        <v>2210.85511085325</v>
      </c>
      <c r="BT44" s="51" t="n">
        <v>1826</v>
      </c>
      <c r="BU44" s="51" t="n">
        <v>5302</v>
      </c>
      <c r="BV44" s="51" t="n">
        <v>89</v>
      </c>
      <c r="BW44" s="51" t="n">
        <v>365</v>
      </c>
      <c r="BX44" s="51" t="n">
        <v>8</v>
      </c>
      <c r="BY44" s="51" t="n">
        <v>365</v>
      </c>
      <c r="BZ44" s="51" t="n">
        <v>176</v>
      </c>
      <c r="CA44" s="51" t="n">
        <v>365</v>
      </c>
      <c r="CB44" s="51" t="n">
        <v>0</v>
      </c>
      <c r="CC44" s="51" t="n">
        <v>0</v>
      </c>
      <c r="CD44" s="51" t="n">
        <v>0</v>
      </c>
      <c r="CE44" s="51" t="n">
        <v>7160</v>
      </c>
      <c r="CF44" s="51" t="n">
        <v>15989</v>
      </c>
      <c r="CG44" s="51" t="n">
        <v>8000</v>
      </c>
      <c r="CH44" s="51" t="n">
        <v>402000</v>
      </c>
      <c r="CI44" s="51" t="n">
        <v>22000</v>
      </c>
      <c r="CJ44" s="51" t="n">
        <v>3423000</v>
      </c>
      <c r="CK44" s="51" t="n">
        <v>96481000</v>
      </c>
      <c r="CL44" s="51" t="n">
        <v>78</v>
      </c>
      <c r="CM44" s="52" t="n">
        <v>1.43916406366206</v>
      </c>
      <c r="CN44" s="52" t="n">
        <v>66.6666666666667</v>
      </c>
      <c r="CO44" s="58" t="n">
        <v>0</v>
      </c>
      <c r="CP44" s="13" t="n">
        <v>157690983.4</v>
      </c>
      <c r="CQ44" s="13" t="n">
        <v>1220956143.87</v>
      </c>
      <c r="CR44" s="13" t="n">
        <v>0</v>
      </c>
      <c r="CS44" s="13" t="n">
        <v>534661313.11</v>
      </c>
      <c r="CT44" s="13" t="n">
        <v>419358911.56</v>
      </c>
      <c r="CU44" s="58" t="n">
        <v>0.3</v>
      </c>
      <c r="CV44" s="53" t="n">
        <v>1</v>
      </c>
      <c r="CW44" s="53" t="n">
        <v>0</v>
      </c>
      <c r="CX44" s="53" t="n">
        <v>1</v>
      </c>
      <c r="CY44" s="53" t="n">
        <v>1</v>
      </c>
      <c r="CZ44" s="53" t="n">
        <v>2</v>
      </c>
      <c r="DA44" s="53" t="n">
        <v>0</v>
      </c>
      <c r="DB44" s="53" t="n">
        <v>1</v>
      </c>
      <c r="DC44" s="53" t="n">
        <v>1</v>
      </c>
      <c r="DD44" s="53" t="n">
        <v>0</v>
      </c>
      <c r="DE44" s="53" t="n">
        <v>1</v>
      </c>
      <c r="DF44" s="53" t="n">
        <v>1</v>
      </c>
      <c r="DG44" s="53" t="n">
        <v>1</v>
      </c>
      <c r="DH44" s="53" t="n">
        <v>0</v>
      </c>
      <c r="DI44" s="53" t="n">
        <v>1</v>
      </c>
      <c r="DJ44" s="53" t="n">
        <v>1</v>
      </c>
      <c r="DK44" s="53" t="n">
        <v>1</v>
      </c>
      <c r="DL44" s="53" t="n">
        <v>1</v>
      </c>
      <c r="DM44" s="53" t="n">
        <v>0</v>
      </c>
      <c r="DN44" s="53" t="n">
        <v>1</v>
      </c>
      <c r="DO44" s="53" t="n">
        <v>1</v>
      </c>
      <c r="DP44" s="53" t="n">
        <v>0</v>
      </c>
      <c r="DQ44" s="53" t="n">
        <v>1</v>
      </c>
      <c r="DR44" s="51" t="n">
        <v>58902</v>
      </c>
      <c r="DS44" s="51" t="n">
        <v>14851</v>
      </c>
      <c r="DT44" s="51" t="n">
        <v>685511.978667427</v>
      </c>
      <c r="DU44" s="51" t="n">
        <v>18990</v>
      </c>
      <c r="DV44" s="51" t="n">
        <v>25221</v>
      </c>
      <c r="DW44" s="51" t="n">
        <v>6447</v>
      </c>
      <c r="DX44" s="51" t="n">
        <v>68872</v>
      </c>
      <c r="DY44" s="51" t="n">
        <v>795853</v>
      </c>
      <c r="DZ44" s="51" t="n">
        <v>21118</v>
      </c>
      <c r="EA44" s="51" t="n">
        <v>112283</v>
      </c>
      <c r="EB44" s="51" t="n">
        <v>377</v>
      </c>
      <c r="EC44" s="59" t="n">
        <v>7213.1065</v>
      </c>
      <c r="ED44" s="51" t="n">
        <v>15982</v>
      </c>
      <c r="EE44" s="51" t="n">
        <v>112283</v>
      </c>
      <c r="EF44" s="51" t="n">
        <v>5351</v>
      </c>
      <c r="EG44" s="51" t="n">
        <v>117634</v>
      </c>
      <c r="EH44" s="60" t="n">
        <v>50.1840478358629</v>
      </c>
      <c r="EJ44" s="60" t="n">
        <v>43.4458141696456</v>
      </c>
      <c r="EK44" s="60" t="n">
        <v>20.1937220024584</v>
      </c>
      <c r="EL44" s="60" t="n">
        <v>2.49005659024456</v>
      </c>
      <c r="EM44" s="60" t="n">
        <v>2.5620612262</v>
      </c>
      <c r="EN44" s="60" t="n">
        <v>92.2932288783</v>
      </c>
      <c r="ES44" s="51" t="n">
        <v>2839551</v>
      </c>
      <c r="ET44" s="13" t="n">
        <v>147903.5</v>
      </c>
      <c r="EU44" s="13" t="n">
        <v>154294.4</v>
      </c>
      <c r="EV44" s="13" t="n">
        <v>157115.8</v>
      </c>
      <c r="EW44" s="13" t="n">
        <v>159760.9</v>
      </c>
      <c r="EX44" s="13" t="n">
        <v>11454.33</v>
      </c>
      <c r="EY44" s="58" t="n">
        <f aca="false">EX44/SUMIF($E$8:$E$210,E44,$EX$8:$EX$210)</f>
        <v>0.00993217983761588</v>
      </c>
      <c r="EZ44" s="13" t="s">
        <v>271</v>
      </c>
      <c r="FA44" s="13" t="s">
        <v>272</v>
      </c>
      <c r="FB44" s="51" t="n">
        <v>18</v>
      </c>
      <c r="FC44" s="13" t="n">
        <v>17307</v>
      </c>
    </row>
    <row r="45" customFormat="false" ht="15" hidden="false" customHeight="false" outlineLevel="0" collapsed="false">
      <c r="A45" s="49" t="n">
        <v>14097</v>
      </c>
      <c r="B45" s="50" t="n">
        <v>14097</v>
      </c>
      <c r="C45" s="9" t="s">
        <v>350</v>
      </c>
      <c r="D45" s="9" t="s">
        <v>346</v>
      </c>
      <c r="E45" s="50" t="n">
        <v>20</v>
      </c>
      <c r="F45" s="9" t="s">
        <v>345</v>
      </c>
      <c r="H45" s="51" t="n">
        <v>2132964</v>
      </c>
      <c r="I45" s="51" t="n">
        <v>1903939</v>
      </c>
      <c r="J45" s="51" t="n">
        <v>1113108</v>
      </c>
      <c r="K45" s="51" t="n">
        <v>2312917</v>
      </c>
      <c r="L45" s="51" t="n">
        <v>448845</v>
      </c>
      <c r="M45" s="51" t="n">
        <v>768203</v>
      </c>
      <c r="N45" s="51" t="n">
        <v>176</v>
      </c>
      <c r="O45" s="51" t="n">
        <v>312</v>
      </c>
      <c r="P45" s="51" t="n">
        <v>18</v>
      </c>
      <c r="Q45" s="52" t="n">
        <v>2.93269214713887</v>
      </c>
      <c r="R45" s="52" t="n">
        <v>3.12589958089132</v>
      </c>
      <c r="S45" s="13" t="n">
        <v>29842</v>
      </c>
      <c r="T45" s="13" t="n">
        <v>40433</v>
      </c>
      <c r="U45" s="13" t="n">
        <v>18502</v>
      </c>
      <c r="V45" s="13" t="n">
        <v>40433</v>
      </c>
      <c r="W45" s="13" t="n">
        <v>8077</v>
      </c>
      <c r="X45" s="13" t="n">
        <v>40433</v>
      </c>
      <c r="Y45" s="13" t="n">
        <v>22352</v>
      </c>
      <c r="Z45" s="13" t="n">
        <v>80866</v>
      </c>
      <c r="AA45" s="13" t="n">
        <v>4129</v>
      </c>
      <c r="AB45" s="13" t="n">
        <v>40433</v>
      </c>
      <c r="AC45" s="13" t="n">
        <v>22450</v>
      </c>
      <c r="AD45" s="13" t="n">
        <v>40433</v>
      </c>
      <c r="AE45" s="13" t="n">
        <v>3231</v>
      </c>
      <c r="AF45" s="13" t="n">
        <v>40433</v>
      </c>
      <c r="AG45" s="13" t="n">
        <v>2108</v>
      </c>
      <c r="AH45" s="13" t="n">
        <v>69116</v>
      </c>
      <c r="AI45" s="51" t="n">
        <v>1</v>
      </c>
      <c r="AJ45" s="51" t="n">
        <v>5103</v>
      </c>
      <c r="AK45" s="51" t="n">
        <v>37631</v>
      </c>
      <c r="AL45" s="51" t="n">
        <v>13431</v>
      </c>
      <c r="AM45" s="51" t="n">
        <v>34560</v>
      </c>
      <c r="AN45" s="51" t="n">
        <v>4745</v>
      </c>
      <c r="AO45" s="51" t="n">
        <v>34567</v>
      </c>
      <c r="AP45" s="51" t="n">
        <v>22131</v>
      </c>
      <c r="AQ45" s="51" t="n">
        <v>34503</v>
      </c>
      <c r="AR45" s="51" t="n">
        <v>33047</v>
      </c>
      <c r="AS45" s="51" t="n">
        <v>34624</v>
      </c>
      <c r="AT45" s="51" t="n">
        <v>31198</v>
      </c>
      <c r="AU45" s="51" t="n">
        <v>33893</v>
      </c>
      <c r="AV45" s="51" t="n">
        <v>53.82</v>
      </c>
      <c r="AW45" s="13" t="n">
        <v>2092.260628</v>
      </c>
      <c r="AX45" s="52" t="n">
        <v>80.3951</v>
      </c>
      <c r="AY45" s="51" t="n">
        <v>3</v>
      </c>
      <c r="AZ45" s="52" t="n">
        <v>5.16666666666667</v>
      </c>
      <c r="BA45" s="53" t="n">
        <v>8039.51</v>
      </c>
      <c r="BB45" s="54" t="n">
        <v>0.0158051714883467</v>
      </c>
      <c r="BC45" s="54" t="n">
        <v>0.0106492017121116</v>
      </c>
      <c r="BD45" s="61" t="n">
        <v>21265.8757932992</v>
      </c>
      <c r="BE45" s="56" t="n">
        <v>123071</v>
      </c>
      <c r="BF45" s="56" t="n">
        <v>348582</v>
      </c>
      <c r="BG45" s="51" t="n">
        <v>123634</v>
      </c>
      <c r="BH45" s="51" t="n">
        <v>92339</v>
      </c>
      <c r="BI45" s="51" t="n">
        <v>4</v>
      </c>
      <c r="BJ45" s="51" t="n">
        <v>41081</v>
      </c>
      <c r="BK45" s="51" t="n">
        <v>88415</v>
      </c>
      <c r="BL45" s="51" t="n">
        <v>318458</v>
      </c>
      <c r="BM45" s="51" t="n">
        <v>379952</v>
      </c>
      <c r="BN45" s="51" t="n">
        <v>22233</v>
      </c>
      <c r="BO45" s="51" t="n">
        <v>349321</v>
      </c>
      <c r="BP45" s="51" t="n">
        <v>73538</v>
      </c>
      <c r="BQ45" s="51" t="n">
        <v>82479</v>
      </c>
      <c r="BR45" s="13" t="n">
        <v>481.981650101124</v>
      </c>
      <c r="BS45" s="13" t="n">
        <v>2210.85511085325</v>
      </c>
      <c r="BT45" s="51" t="n">
        <v>0</v>
      </c>
      <c r="BU45" s="51" t="n">
        <v>0</v>
      </c>
      <c r="BV45" s="51" t="n">
        <v>89</v>
      </c>
      <c r="BW45" s="51" t="n">
        <v>365</v>
      </c>
      <c r="BX45" s="51" t="n">
        <v>8</v>
      </c>
      <c r="BY45" s="51" t="n">
        <v>365</v>
      </c>
      <c r="BZ45" s="51" t="n">
        <v>176</v>
      </c>
      <c r="CA45" s="51" t="n">
        <v>365</v>
      </c>
      <c r="CB45" s="51" t="n">
        <v>0</v>
      </c>
      <c r="CC45" s="51" t="n">
        <v>0</v>
      </c>
      <c r="CD45" s="51" t="n">
        <v>0</v>
      </c>
      <c r="CE45" s="51" t="n">
        <v>17490</v>
      </c>
      <c r="CF45" s="51" t="n">
        <v>57894</v>
      </c>
      <c r="CG45" s="51" t="n">
        <v>20000</v>
      </c>
      <c r="CH45" s="51" t="n">
        <v>918000</v>
      </c>
      <c r="CI45" s="51" t="n">
        <v>58000</v>
      </c>
      <c r="CJ45" s="51" t="n">
        <v>8003000</v>
      </c>
      <c r="CK45" s="51" t="n">
        <v>258447000</v>
      </c>
      <c r="CL45" s="51" t="n">
        <v>203</v>
      </c>
      <c r="CM45" s="52" t="n">
        <v>1.63489121541519</v>
      </c>
      <c r="CN45" s="52" t="n">
        <v>66.6666666666667</v>
      </c>
      <c r="CO45" s="58" t="n">
        <v>0</v>
      </c>
      <c r="CP45" s="13" t="n">
        <v>157690983.4</v>
      </c>
      <c r="CQ45" s="13" t="n">
        <v>1220956143.87</v>
      </c>
      <c r="CR45" s="13" t="n">
        <v>0</v>
      </c>
      <c r="CS45" s="13" t="n">
        <v>534661313.11</v>
      </c>
      <c r="CT45" s="13" t="n">
        <v>419358911.56</v>
      </c>
      <c r="CU45" s="58" t="n">
        <v>0.3</v>
      </c>
      <c r="CV45" s="53" t="n">
        <v>1</v>
      </c>
      <c r="CW45" s="53" t="n">
        <v>0</v>
      </c>
      <c r="CX45" s="53" t="n">
        <v>1</v>
      </c>
      <c r="CY45" s="53" t="n">
        <v>1</v>
      </c>
      <c r="CZ45" s="53" t="n">
        <v>2</v>
      </c>
      <c r="DA45" s="53" t="n">
        <v>0</v>
      </c>
      <c r="DB45" s="53" t="n">
        <v>1</v>
      </c>
      <c r="DC45" s="53" t="n">
        <v>1</v>
      </c>
      <c r="DD45" s="53" t="n">
        <v>0</v>
      </c>
      <c r="DE45" s="53" t="n">
        <v>1</v>
      </c>
      <c r="DF45" s="53" t="n">
        <v>1</v>
      </c>
      <c r="DG45" s="53" t="n">
        <v>1</v>
      </c>
      <c r="DH45" s="53" t="n">
        <v>0</v>
      </c>
      <c r="DI45" s="53" t="n">
        <v>1</v>
      </c>
      <c r="DJ45" s="53" t="n">
        <v>1</v>
      </c>
      <c r="DK45" s="53" t="n">
        <v>1</v>
      </c>
      <c r="DL45" s="53" t="n">
        <v>1</v>
      </c>
      <c r="DM45" s="53" t="n">
        <v>0</v>
      </c>
      <c r="DN45" s="53" t="n">
        <v>1</v>
      </c>
      <c r="DO45" s="53" t="n">
        <v>1</v>
      </c>
      <c r="DP45" s="53" t="n">
        <v>0</v>
      </c>
      <c r="DQ45" s="53" t="n">
        <v>1</v>
      </c>
      <c r="DR45" s="51" t="n">
        <v>207678</v>
      </c>
      <c r="DS45" s="51" t="n">
        <v>69092</v>
      </c>
      <c r="DT45" s="51" t="n">
        <v>1022040.60680857</v>
      </c>
      <c r="DU45" s="51" t="n">
        <v>80862</v>
      </c>
      <c r="DV45" s="51" t="n">
        <v>86076</v>
      </c>
      <c r="DW45" s="51" t="n">
        <v>13008</v>
      </c>
      <c r="DX45" s="51" t="n">
        <v>211153</v>
      </c>
      <c r="DY45" s="51" t="n">
        <v>795853</v>
      </c>
      <c r="DZ45" s="51" t="n">
        <v>35651</v>
      </c>
      <c r="EA45" s="51" t="n">
        <v>169843</v>
      </c>
      <c r="EB45" s="51" t="n">
        <v>871</v>
      </c>
      <c r="EC45" s="59" t="n">
        <v>7213.1065</v>
      </c>
      <c r="ED45" s="51" t="n">
        <v>26052</v>
      </c>
      <c r="EE45" s="51" t="n">
        <v>169843</v>
      </c>
      <c r="EF45" s="51" t="n">
        <v>7630</v>
      </c>
      <c r="EG45" s="51" t="n">
        <v>177473</v>
      </c>
      <c r="EH45" s="60" t="n">
        <v>50.1840478358629</v>
      </c>
      <c r="EJ45" s="60" t="n">
        <v>43.4458141696456</v>
      </c>
      <c r="EK45" s="60" t="n">
        <v>20.1937220024584</v>
      </c>
      <c r="EL45" s="60" t="n">
        <v>2.49005659024456</v>
      </c>
      <c r="EM45" s="60" t="n">
        <v>2.5620612262</v>
      </c>
      <c r="EN45" s="60" t="n">
        <v>92.2932288783</v>
      </c>
      <c r="ES45" s="51" t="n">
        <v>2839551</v>
      </c>
      <c r="ET45" s="13" t="n">
        <v>480785.4</v>
      </c>
      <c r="EU45" s="13" t="n">
        <v>523620.2</v>
      </c>
      <c r="EV45" s="13" t="n">
        <v>540659</v>
      </c>
      <c r="EW45" s="13" t="n">
        <v>555527.1</v>
      </c>
      <c r="EX45" s="13" t="n">
        <v>301429.2</v>
      </c>
      <c r="EY45" s="58" t="n">
        <f aca="false">EX45/SUMIF($E$8:$E$210,E45,$EX$8:$EX$210)</f>
        <v>0.261372688119574</v>
      </c>
      <c r="EZ45" s="13" t="s">
        <v>271</v>
      </c>
      <c r="FA45" s="13" t="s">
        <v>272</v>
      </c>
      <c r="FB45" s="51" t="n">
        <v>1268</v>
      </c>
      <c r="FC45" s="13" t="n">
        <v>73538</v>
      </c>
    </row>
    <row r="46" customFormat="false" ht="15" hidden="false" customHeight="false" outlineLevel="0" collapsed="false">
      <c r="A46" s="49" t="n">
        <v>14098</v>
      </c>
      <c r="B46" s="50" t="n">
        <v>14098</v>
      </c>
      <c r="C46" s="9" t="s">
        <v>351</v>
      </c>
      <c r="D46" s="9" t="s">
        <v>346</v>
      </c>
      <c r="E46" s="50" t="n">
        <v>20</v>
      </c>
      <c r="F46" s="9" t="s">
        <v>345</v>
      </c>
      <c r="H46" s="51" t="n">
        <v>2132964</v>
      </c>
      <c r="I46" s="51" t="n">
        <v>1903939</v>
      </c>
      <c r="J46" s="51" t="n">
        <v>1113108</v>
      </c>
      <c r="K46" s="51" t="n">
        <v>2312917</v>
      </c>
      <c r="L46" s="51" t="n">
        <v>448845</v>
      </c>
      <c r="M46" s="51" t="n">
        <v>768203</v>
      </c>
      <c r="N46" s="51" t="n">
        <v>142</v>
      </c>
      <c r="O46" s="51" t="n">
        <v>919</v>
      </c>
      <c r="P46" s="51" t="n">
        <v>64</v>
      </c>
      <c r="Q46" s="52" t="n">
        <v>3.50673929872077</v>
      </c>
      <c r="R46" s="52" t="n">
        <v>4.04562141340272</v>
      </c>
      <c r="S46" s="13" t="n">
        <v>394095</v>
      </c>
      <c r="T46" s="13" t="n">
        <v>639471</v>
      </c>
      <c r="U46" s="13" t="n">
        <v>158015</v>
      </c>
      <c r="V46" s="13" t="n">
        <v>412936</v>
      </c>
      <c r="W46" s="13" t="n">
        <v>204213</v>
      </c>
      <c r="X46" s="13" t="n">
        <v>629700</v>
      </c>
      <c r="Y46" s="13" t="n">
        <v>365508</v>
      </c>
      <c r="Z46" s="13" t="n">
        <v>825872</v>
      </c>
      <c r="AA46" s="13" t="n">
        <v>236146</v>
      </c>
      <c r="AB46" s="13" t="n">
        <v>645611</v>
      </c>
      <c r="AC46" s="13" t="n">
        <v>334418</v>
      </c>
      <c r="AD46" s="13" t="n">
        <v>645611</v>
      </c>
      <c r="AE46" s="13" t="n">
        <v>294292</v>
      </c>
      <c r="AF46" s="13" t="n">
        <v>641773</v>
      </c>
      <c r="AG46" s="13" t="n">
        <v>4380</v>
      </c>
      <c r="AH46" s="13" t="n">
        <v>59852</v>
      </c>
      <c r="AI46" s="51" t="n">
        <v>3</v>
      </c>
      <c r="AJ46" s="51" t="n">
        <v>6899</v>
      </c>
      <c r="AK46" s="51" t="n">
        <v>32447</v>
      </c>
      <c r="AL46" s="51" t="n">
        <v>10582</v>
      </c>
      <c r="AM46" s="51" t="n">
        <v>29979</v>
      </c>
      <c r="AN46" s="51" t="n">
        <v>5108</v>
      </c>
      <c r="AO46" s="51" t="n">
        <v>29968</v>
      </c>
      <c r="AP46" s="51" t="n">
        <v>26436</v>
      </c>
      <c r="AQ46" s="51" t="n">
        <v>29937</v>
      </c>
      <c r="AR46" s="51" t="n">
        <v>28406</v>
      </c>
      <c r="AS46" s="51" t="n">
        <v>29963</v>
      </c>
      <c r="AT46" s="51" t="n">
        <v>27028</v>
      </c>
      <c r="AU46" s="51" t="n">
        <v>29510</v>
      </c>
      <c r="AV46" s="51" t="n">
        <v>53.82</v>
      </c>
      <c r="AW46" s="13" t="n">
        <v>1581.994637</v>
      </c>
      <c r="AX46" s="52" t="n">
        <v>74.9278</v>
      </c>
      <c r="AY46" s="51" t="n">
        <v>3</v>
      </c>
      <c r="AZ46" s="52" t="n">
        <v>5.16666666666667</v>
      </c>
      <c r="BA46" s="53" t="n">
        <v>7492.78</v>
      </c>
      <c r="BB46" s="54" t="n">
        <v>0.0158051714883467</v>
      </c>
      <c r="BC46" s="54" t="n">
        <v>0.0106492017121116</v>
      </c>
      <c r="BD46" s="61" t="n">
        <v>21265.8757932992</v>
      </c>
      <c r="BE46" s="56" t="n">
        <v>170127</v>
      </c>
      <c r="BF46" s="56" t="n">
        <v>416121</v>
      </c>
      <c r="BG46" s="51" t="n">
        <v>160944</v>
      </c>
      <c r="BH46" s="51" t="n">
        <v>102404</v>
      </c>
      <c r="BI46" s="51" t="n">
        <v>4</v>
      </c>
      <c r="BJ46" s="51" t="n">
        <v>174543</v>
      </c>
      <c r="BK46" s="51" t="n">
        <v>97390</v>
      </c>
      <c r="BL46" s="51" t="n">
        <v>456504</v>
      </c>
      <c r="BM46" s="51" t="n">
        <v>462124</v>
      </c>
      <c r="BN46" s="51" t="n">
        <v>30316</v>
      </c>
      <c r="BO46" s="51" t="n">
        <v>596262</v>
      </c>
      <c r="BP46" s="51" t="n">
        <v>287073</v>
      </c>
      <c r="BQ46" s="51" t="n">
        <v>307519</v>
      </c>
      <c r="BR46" s="13" t="n">
        <v>481.981650101124</v>
      </c>
      <c r="BS46" s="13" t="n">
        <v>2210.85511085325</v>
      </c>
      <c r="BT46" s="51" t="n">
        <v>0</v>
      </c>
      <c r="BU46" s="51" t="n">
        <v>0</v>
      </c>
      <c r="BV46" s="51" t="n">
        <v>89</v>
      </c>
      <c r="BW46" s="51" t="n">
        <v>365</v>
      </c>
      <c r="BX46" s="51" t="n">
        <v>8</v>
      </c>
      <c r="BY46" s="51" t="n">
        <v>365</v>
      </c>
      <c r="BZ46" s="51" t="n">
        <v>176</v>
      </c>
      <c r="CA46" s="51" t="n">
        <v>365</v>
      </c>
      <c r="CB46" s="51" t="n">
        <v>0</v>
      </c>
      <c r="CC46" s="51" t="n">
        <v>0</v>
      </c>
      <c r="CD46" s="51" t="n">
        <v>0</v>
      </c>
      <c r="CE46" s="51" t="n">
        <v>38390</v>
      </c>
      <c r="CF46" s="51" t="n">
        <v>256172</v>
      </c>
      <c r="CG46" s="51" t="n">
        <v>43000</v>
      </c>
      <c r="CH46" s="51" t="n">
        <v>2253000</v>
      </c>
      <c r="CI46" s="51" t="n">
        <v>135000</v>
      </c>
      <c r="CJ46" s="51" t="n">
        <v>17775000</v>
      </c>
      <c r="CK46" s="51" t="n">
        <v>615541000</v>
      </c>
      <c r="CL46" s="51" t="n">
        <v>385</v>
      </c>
      <c r="CM46" s="52" t="n">
        <v>1.6028455976966</v>
      </c>
      <c r="CN46" s="52" t="n">
        <v>66.6666666666667</v>
      </c>
      <c r="CO46" s="58" t="n">
        <v>0</v>
      </c>
      <c r="CP46" s="13" t="n">
        <v>157690983.4</v>
      </c>
      <c r="CQ46" s="13" t="n">
        <v>1220956143.87</v>
      </c>
      <c r="CR46" s="13" t="n">
        <v>0</v>
      </c>
      <c r="CS46" s="13" t="n">
        <v>534661313.11</v>
      </c>
      <c r="CT46" s="13" t="n">
        <v>419358911.56</v>
      </c>
      <c r="CU46" s="58" t="n">
        <v>0.2375</v>
      </c>
      <c r="CV46" s="53" t="n">
        <v>1</v>
      </c>
      <c r="CW46" s="53" t="n">
        <v>0</v>
      </c>
      <c r="CX46" s="53" t="n">
        <v>1</v>
      </c>
      <c r="CY46" s="53" t="n">
        <v>1</v>
      </c>
      <c r="CZ46" s="53" t="n">
        <v>2</v>
      </c>
      <c r="DA46" s="53" t="n">
        <v>0</v>
      </c>
      <c r="DB46" s="53" t="n">
        <v>1</v>
      </c>
      <c r="DC46" s="53" t="n">
        <v>1</v>
      </c>
      <c r="DD46" s="53" t="n">
        <v>0</v>
      </c>
      <c r="DE46" s="53" t="n">
        <v>1</v>
      </c>
      <c r="DF46" s="53" t="n">
        <v>1</v>
      </c>
      <c r="DG46" s="53" t="n">
        <v>1</v>
      </c>
      <c r="DH46" s="53" t="n">
        <v>0</v>
      </c>
      <c r="DI46" s="53" t="n">
        <v>1</v>
      </c>
      <c r="DJ46" s="53" t="n">
        <v>1</v>
      </c>
      <c r="DK46" s="53" t="n">
        <v>1</v>
      </c>
      <c r="DL46" s="53" t="n">
        <v>1</v>
      </c>
      <c r="DM46" s="53" t="n">
        <v>0</v>
      </c>
      <c r="DN46" s="53" t="n">
        <v>1</v>
      </c>
      <c r="DO46" s="53" t="n">
        <v>1</v>
      </c>
      <c r="DP46" s="53" t="n">
        <v>0</v>
      </c>
      <c r="DQ46" s="53" t="n">
        <v>1</v>
      </c>
      <c r="DR46" s="51" t="n">
        <v>360441</v>
      </c>
      <c r="DS46" s="51" t="n">
        <v>121944</v>
      </c>
      <c r="DT46" s="51" t="n">
        <v>324641.464821916</v>
      </c>
      <c r="DU46" s="51" t="n">
        <v>171912</v>
      </c>
      <c r="DV46" s="51" t="n">
        <v>215413</v>
      </c>
      <c r="DW46" s="51" t="n">
        <v>21832</v>
      </c>
      <c r="DX46" s="51" t="n">
        <v>379678</v>
      </c>
      <c r="DY46" s="51" t="n">
        <v>795853</v>
      </c>
      <c r="DZ46" s="51" t="n">
        <v>62016</v>
      </c>
      <c r="EA46" s="51" t="n">
        <v>372044</v>
      </c>
      <c r="EB46" s="51" t="n">
        <v>1392</v>
      </c>
      <c r="EC46" s="59" t="n">
        <v>7213.1065</v>
      </c>
      <c r="ED46" s="51" t="n">
        <v>111833</v>
      </c>
      <c r="EE46" s="51" t="n">
        <v>372044</v>
      </c>
      <c r="EF46" s="51" t="n">
        <v>18639</v>
      </c>
      <c r="EG46" s="51" t="n">
        <v>390683</v>
      </c>
      <c r="EH46" s="60" t="n">
        <v>50.1840478358629</v>
      </c>
      <c r="EJ46" s="60" t="n">
        <v>43.4458141696456</v>
      </c>
      <c r="EK46" s="60" t="n">
        <v>20.1937220024584</v>
      </c>
      <c r="EL46" s="60" t="n">
        <v>2.49005659024456</v>
      </c>
      <c r="EM46" s="60" t="n">
        <v>2.5620612262</v>
      </c>
      <c r="EN46" s="60" t="n">
        <v>92.2932288783</v>
      </c>
      <c r="ES46" s="51" t="n">
        <v>2839551</v>
      </c>
      <c r="ET46" s="13" t="n">
        <v>629659.2</v>
      </c>
      <c r="EU46" s="13" t="n">
        <v>644490.7</v>
      </c>
      <c r="EV46" s="13" t="n">
        <v>652056.9</v>
      </c>
      <c r="EW46" s="13" t="n">
        <v>659655.3</v>
      </c>
      <c r="EX46" s="13" t="n">
        <v>13195.87</v>
      </c>
      <c r="EY46" s="58" t="n">
        <f aca="false">EX46/SUMIF($E$8:$E$210,E46,$EX$8:$EX$210)</f>
        <v>0.0114422889818785</v>
      </c>
      <c r="EZ46" s="13" t="s">
        <v>271</v>
      </c>
      <c r="FA46" s="13" t="s">
        <v>272</v>
      </c>
      <c r="FB46" s="51" t="n">
        <v>4091</v>
      </c>
      <c r="FC46" s="13" t="n">
        <v>287073</v>
      </c>
    </row>
    <row r="47" customFormat="false" ht="15" hidden="false" customHeight="false" outlineLevel="0" collapsed="false">
      <c r="A47" s="49" t="n">
        <v>14101</v>
      </c>
      <c r="B47" s="50" t="n">
        <v>14101</v>
      </c>
      <c r="C47" s="9" t="s">
        <v>352</v>
      </c>
      <c r="D47" s="9" t="s">
        <v>346</v>
      </c>
      <c r="E47" s="50" t="n">
        <v>20</v>
      </c>
      <c r="F47" s="9" t="s">
        <v>345</v>
      </c>
      <c r="H47" s="51" t="n">
        <v>2132964</v>
      </c>
      <c r="I47" s="51" t="n">
        <v>1903939</v>
      </c>
      <c r="J47" s="51" t="n">
        <v>1113108</v>
      </c>
      <c r="K47" s="51" t="n">
        <v>2312917</v>
      </c>
      <c r="L47" s="51" t="n">
        <v>448845</v>
      </c>
      <c r="M47" s="51" t="n">
        <v>768203</v>
      </c>
      <c r="N47" s="51" t="n">
        <v>98</v>
      </c>
      <c r="O47" s="51" t="n">
        <v>388</v>
      </c>
      <c r="P47" s="51" t="n">
        <v>47</v>
      </c>
      <c r="Q47" s="52" t="n">
        <v>3.70119823685214</v>
      </c>
      <c r="R47" s="52" t="n">
        <v>4.12998817400823</v>
      </c>
      <c r="S47" s="13" t="n">
        <v>137809</v>
      </c>
      <c r="T47" s="13" t="n">
        <v>337742</v>
      </c>
      <c r="U47" s="13" t="n">
        <v>155712</v>
      </c>
      <c r="V47" s="13" t="n">
        <v>337742</v>
      </c>
      <c r="W47" s="13" t="n">
        <v>25094</v>
      </c>
      <c r="X47" s="13" t="n">
        <v>329580</v>
      </c>
      <c r="Y47" s="13" t="n">
        <v>346037</v>
      </c>
      <c r="Z47" s="13" t="n">
        <v>675484</v>
      </c>
      <c r="AA47" s="13" t="n">
        <v>84940</v>
      </c>
      <c r="AB47" s="13" t="n">
        <v>337742</v>
      </c>
      <c r="AC47" s="13" t="n">
        <v>146221</v>
      </c>
      <c r="AD47" s="13" t="n">
        <v>337742</v>
      </c>
      <c r="AE47" s="13" t="n">
        <v>163815</v>
      </c>
      <c r="AF47" s="13" t="n">
        <v>337742</v>
      </c>
      <c r="AG47" s="13" t="n">
        <v>2436</v>
      </c>
      <c r="AH47" s="13" t="n">
        <v>54762</v>
      </c>
      <c r="AI47" s="51" t="n">
        <v>1</v>
      </c>
      <c r="AJ47" s="51" t="n">
        <v>9714</v>
      </c>
      <c r="AK47" s="51" t="n">
        <v>28603</v>
      </c>
      <c r="AL47" s="51" t="n">
        <v>11335</v>
      </c>
      <c r="AM47" s="51" t="n">
        <v>27382</v>
      </c>
      <c r="AN47" s="51" t="n">
        <v>6277</v>
      </c>
      <c r="AO47" s="51" t="n">
        <v>27389</v>
      </c>
      <c r="AP47" s="51" t="n">
        <v>22870</v>
      </c>
      <c r="AQ47" s="51" t="n">
        <v>27378</v>
      </c>
      <c r="AR47" s="51" t="n">
        <v>26775</v>
      </c>
      <c r="AS47" s="51" t="n">
        <v>27409</v>
      </c>
      <c r="AT47" s="51" t="n">
        <v>24463</v>
      </c>
      <c r="AU47" s="51" t="n">
        <v>25640</v>
      </c>
      <c r="AV47" s="51" t="n">
        <v>53.82</v>
      </c>
      <c r="AW47" s="13" t="n">
        <v>1325.826988</v>
      </c>
      <c r="AX47" s="52" t="n">
        <v>56.6222</v>
      </c>
      <c r="AY47" s="51" t="n">
        <v>3</v>
      </c>
      <c r="AZ47" s="52" t="n">
        <v>5.16666666666667</v>
      </c>
      <c r="BA47" s="53" t="n">
        <v>5662.22</v>
      </c>
      <c r="BB47" s="54" t="n">
        <v>0.0158051714883467</v>
      </c>
      <c r="BC47" s="54" t="n">
        <v>0.0106492017121116</v>
      </c>
      <c r="BD47" s="61" t="n">
        <v>21265.8757932992</v>
      </c>
      <c r="BE47" s="56" t="n">
        <v>148398</v>
      </c>
      <c r="BF47" s="56" t="n">
        <v>343806</v>
      </c>
      <c r="BG47" s="51" t="n">
        <v>123173</v>
      </c>
      <c r="BH47" s="51" t="n">
        <v>75767</v>
      </c>
      <c r="BI47" s="51" t="n">
        <v>4</v>
      </c>
      <c r="BJ47" s="51" t="n">
        <v>90839</v>
      </c>
      <c r="BK47" s="51" t="n">
        <v>70098</v>
      </c>
      <c r="BL47" s="51" t="n">
        <v>343940</v>
      </c>
      <c r="BM47" s="51" t="n">
        <v>379706</v>
      </c>
      <c r="BN47" s="51" t="n">
        <v>35518</v>
      </c>
      <c r="BO47" s="51" t="n">
        <v>444097</v>
      </c>
      <c r="BP47" s="51" t="n">
        <v>145921</v>
      </c>
      <c r="BQ47" s="51" t="n">
        <v>153447</v>
      </c>
      <c r="BR47" s="13" t="n">
        <v>481.981650101124</v>
      </c>
      <c r="BS47" s="13" t="n">
        <v>2210.85511085325</v>
      </c>
      <c r="BT47" s="51" t="n">
        <v>0</v>
      </c>
      <c r="BU47" s="51" t="n">
        <v>0</v>
      </c>
      <c r="BV47" s="51" t="n">
        <v>89</v>
      </c>
      <c r="BW47" s="51" t="n">
        <v>365</v>
      </c>
      <c r="BX47" s="51" t="n">
        <v>8</v>
      </c>
      <c r="BY47" s="51" t="n">
        <v>365</v>
      </c>
      <c r="BZ47" s="51" t="n">
        <v>176</v>
      </c>
      <c r="CA47" s="51" t="n">
        <v>365</v>
      </c>
      <c r="CB47" s="51" t="n">
        <v>0</v>
      </c>
      <c r="CC47" s="51" t="n">
        <v>0</v>
      </c>
      <c r="CD47" s="51" t="n">
        <v>0</v>
      </c>
      <c r="CE47" s="51" t="n">
        <v>23500</v>
      </c>
      <c r="CF47" s="51" t="n">
        <v>127460</v>
      </c>
      <c r="CG47" s="51" t="n">
        <v>27000</v>
      </c>
      <c r="CH47" s="51" t="n">
        <v>1352000</v>
      </c>
      <c r="CI47" s="51" t="n">
        <v>71000</v>
      </c>
      <c r="CJ47" s="51" t="n">
        <v>11541000</v>
      </c>
      <c r="CK47" s="51" t="n">
        <v>321671000</v>
      </c>
      <c r="CL47" s="51" t="n">
        <v>215</v>
      </c>
      <c r="CM47" s="52" t="n">
        <v>1.48786125472795</v>
      </c>
      <c r="CN47" s="52" t="n">
        <v>66.6666666666667</v>
      </c>
      <c r="CO47" s="58" t="n">
        <v>0</v>
      </c>
      <c r="CP47" s="13" t="n">
        <v>157690983.4</v>
      </c>
      <c r="CQ47" s="13" t="n">
        <v>1220956143.87</v>
      </c>
      <c r="CR47" s="13" t="n">
        <v>0</v>
      </c>
      <c r="CS47" s="13" t="n">
        <v>534661313.11</v>
      </c>
      <c r="CT47" s="13" t="n">
        <v>419358911.56</v>
      </c>
      <c r="CU47" s="58" t="n">
        <v>0.3125</v>
      </c>
      <c r="CV47" s="53" t="n">
        <v>1</v>
      </c>
      <c r="CW47" s="53" t="n">
        <v>0</v>
      </c>
      <c r="CX47" s="53" t="n">
        <v>1</v>
      </c>
      <c r="CY47" s="53" t="n">
        <v>1</v>
      </c>
      <c r="CZ47" s="53" t="n">
        <v>2</v>
      </c>
      <c r="DA47" s="53" t="n">
        <v>0</v>
      </c>
      <c r="DB47" s="53" t="n">
        <v>1</v>
      </c>
      <c r="DC47" s="53" t="n">
        <v>1</v>
      </c>
      <c r="DD47" s="53" t="n">
        <v>0</v>
      </c>
      <c r="DE47" s="53" t="n">
        <v>1</v>
      </c>
      <c r="DF47" s="53" t="n">
        <v>1</v>
      </c>
      <c r="DG47" s="53" t="n">
        <v>1</v>
      </c>
      <c r="DH47" s="53" t="n">
        <v>0</v>
      </c>
      <c r="DI47" s="53" t="n">
        <v>1</v>
      </c>
      <c r="DJ47" s="53" t="n">
        <v>1</v>
      </c>
      <c r="DK47" s="53" t="n">
        <v>1</v>
      </c>
      <c r="DL47" s="53" t="n">
        <v>1</v>
      </c>
      <c r="DM47" s="53" t="n">
        <v>0</v>
      </c>
      <c r="DN47" s="53" t="n">
        <v>1</v>
      </c>
      <c r="DO47" s="53" t="n">
        <v>1</v>
      </c>
      <c r="DP47" s="53" t="n">
        <v>0</v>
      </c>
      <c r="DQ47" s="53" t="n">
        <v>1</v>
      </c>
      <c r="DR47" s="51" t="n">
        <v>194875</v>
      </c>
      <c r="DS47" s="51" t="n">
        <v>66368</v>
      </c>
      <c r="DT47" s="51" t="n">
        <v>493533.463622087</v>
      </c>
      <c r="DU47" s="51" t="n">
        <v>125100</v>
      </c>
      <c r="DV47" s="51" t="n">
        <v>146554</v>
      </c>
      <c r="DW47" s="51" t="n">
        <v>18549</v>
      </c>
      <c r="DX47" s="51" t="n">
        <v>274680</v>
      </c>
      <c r="DY47" s="51" t="n">
        <v>795853</v>
      </c>
      <c r="DZ47" s="51" t="n">
        <v>55241</v>
      </c>
      <c r="EA47" s="51" t="n">
        <v>258018</v>
      </c>
      <c r="EB47" s="51" t="n">
        <v>703</v>
      </c>
      <c r="EC47" s="59" t="n">
        <v>7213.1065</v>
      </c>
      <c r="ED47" s="51" t="n">
        <v>78815</v>
      </c>
      <c r="EE47" s="51" t="n">
        <v>258018</v>
      </c>
      <c r="EF47" s="51" t="n">
        <v>13016</v>
      </c>
      <c r="EG47" s="51" t="n">
        <v>271034</v>
      </c>
      <c r="EH47" s="60" t="n">
        <v>50.1840478358629</v>
      </c>
      <c r="EJ47" s="60" t="n">
        <v>43.4458141696456</v>
      </c>
      <c r="EK47" s="60" t="n">
        <v>20.1937220024584</v>
      </c>
      <c r="EL47" s="60" t="n">
        <v>2.49005659024456</v>
      </c>
      <c r="EM47" s="60" t="n">
        <v>2.5620612262</v>
      </c>
      <c r="EN47" s="60" t="n">
        <v>92.2932288783</v>
      </c>
      <c r="ES47" s="51" t="n">
        <v>2839551</v>
      </c>
      <c r="ET47" s="13" t="n">
        <v>505628</v>
      </c>
      <c r="EU47" s="13" t="n">
        <v>523542.1</v>
      </c>
      <c r="EV47" s="13" t="n">
        <v>531751.1</v>
      </c>
      <c r="EW47" s="13" t="n">
        <v>539594.1</v>
      </c>
      <c r="EX47" s="13" t="n">
        <v>42359.87</v>
      </c>
      <c r="EY47" s="58" t="n">
        <f aca="false">EX47/SUMIF($E$8:$E$210,E47,$EX$8:$EX$210)</f>
        <v>0.0367307251264831</v>
      </c>
      <c r="EZ47" s="13" t="s">
        <v>271</v>
      </c>
      <c r="FA47" s="13" t="s">
        <v>272</v>
      </c>
      <c r="FB47" s="51" t="n">
        <v>1419</v>
      </c>
      <c r="FC47" s="13" t="n">
        <v>145921</v>
      </c>
    </row>
    <row r="48" customFormat="false" ht="15" hidden="false" customHeight="false" outlineLevel="0" collapsed="false">
      <c r="A48" s="49" t="n">
        <v>14120</v>
      </c>
      <c r="B48" s="50" t="n">
        <v>14120</v>
      </c>
      <c r="C48" s="9" t="s">
        <v>353</v>
      </c>
      <c r="D48" s="9" t="s">
        <v>346</v>
      </c>
      <c r="E48" s="50" t="n">
        <v>20</v>
      </c>
      <c r="F48" s="9" t="s">
        <v>345</v>
      </c>
      <c r="H48" s="51" t="n">
        <v>2132964</v>
      </c>
      <c r="I48" s="51" t="n">
        <v>1903939</v>
      </c>
      <c r="J48" s="51" t="n">
        <v>1113108</v>
      </c>
      <c r="K48" s="51" t="n">
        <v>2312917</v>
      </c>
      <c r="L48" s="51" t="n">
        <v>448845</v>
      </c>
      <c r="M48" s="51" t="n">
        <v>768203</v>
      </c>
      <c r="N48" s="51" t="n">
        <v>300</v>
      </c>
      <c r="O48" s="51" t="n">
        <v>2055</v>
      </c>
      <c r="P48" s="51" t="n">
        <v>100</v>
      </c>
      <c r="Q48" s="52" t="n">
        <v>3.42996736642038</v>
      </c>
      <c r="R48" s="52" t="n">
        <v>3.92719623065382</v>
      </c>
      <c r="S48" s="13" t="n">
        <v>657857</v>
      </c>
      <c r="T48" s="13" t="n">
        <v>990998</v>
      </c>
      <c r="U48" s="13" t="n">
        <v>268794</v>
      </c>
      <c r="V48" s="13" t="n">
        <v>639785</v>
      </c>
      <c r="W48" s="13" t="n">
        <v>393308</v>
      </c>
      <c r="X48" s="13" t="n">
        <v>927094</v>
      </c>
      <c r="Y48" s="13" t="n">
        <v>581139</v>
      </c>
      <c r="Z48" s="13" t="n">
        <v>1275387</v>
      </c>
      <c r="AA48" s="13" t="n">
        <v>470393</v>
      </c>
      <c r="AB48" s="13" t="n">
        <v>993316</v>
      </c>
      <c r="AC48" s="13" t="n">
        <v>641209</v>
      </c>
      <c r="AD48" s="13" t="n">
        <v>990758</v>
      </c>
      <c r="AE48" s="13" t="n">
        <v>490222</v>
      </c>
      <c r="AF48" s="13" t="n">
        <v>993316</v>
      </c>
      <c r="AG48" s="13" t="n">
        <v>4482</v>
      </c>
      <c r="AH48" s="13" t="n">
        <v>131119</v>
      </c>
      <c r="AI48" s="51" t="n">
        <v>2</v>
      </c>
      <c r="AJ48" s="51" t="n">
        <v>11992</v>
      </c>
      <c r="AK48" s="51" t="n">
        <v>71603</v>
      </c>
      <c r="AL48" s="51" t="n">
        <v>22653</v>
      </c>
      <c r="AM48" s="51" t="n">
        <v>65691</v>
      </c>
      <c r="AN48" s="51" t="n">
        <v>9616</v>
      </c>
      <c r="AO48" s="51" t="n">
        <v>65713</v>
      </c>
      <c r="AP48" s="51" t="n">
        <v>53810</v>
      </c>
      <c r="AQ48" s="51" t="n">
        <v>65480</v>
      </c>
      <c r="AR48" s="51" t="n">
        <v>58074</v>
      </c>
      <c r="AS48" s="51" t="n">
        <v>66256</v>
      </c>
      <c r="AT48" s="51" t="n">
        <v>54936</v>
      </c>
      <c r="AU48" s="51" t="n">
        <v>64949</v>
      </c>
      <c r="AV48" s="51" t="n">
        <v>53.82</v>
      </c>
      <c r="AW48" s="13" t="n">
        <v>3766.734009</v>
      </c>
      <c r="AX48" s="52" t="n">
        <v>180.5579</v>
      </c>
      <c r="AY48" s="51" t="n">
        <v>3</v>
      </c>
      <c r="AZ48" s="52" t="n">
        <v>5.16666666666667</v>
      </c>
      <c r="BA48" s="53" t="n">
        <v>18055.79</v>
      </c>
      <c r="BB48" s="54" t="n">
        <v>0.0158051714883467</v>
      </c>
      <c r="BC48" s="54" t="n">
        <v>0.0106492017121116</v>
      </c>
      <c r="BD48" s="61" t="n">
        <v>21265.8757932992</v>
      </c>
      <c r="BE48" s="56" t="n">
        <v>304894</v>
      </c>
      <c r="BF48" s="56" t="n">
        <v>842708</v>
      </c>
      <c r="BG48" s="51" t="n">
        <v>224175</v>
      </c>
      <c r="BH48" s="51" t="n">
        <v>323572</v>
      </c>
      <c r="BI48" s="51" t="n">
        <v>4</v>
      </c>
      <c r="BJ48" s="51" t="n">
        <v>475081</v>
      </c>
      <c r="BK48" s="51" t="n">
        <v>310170</v>
      </c>
      <c r="BL48" s="51" t="n">
        <v>930249</v>
      </c>
      <c r="BM48" s="51" t="n">
        <v>945246</v>
      </c>
      <c r="BN48" s="51" t="n">
        <v>247443</v>
      </c>
      <c r="BO48" s="51" t="n">
        <v>1210529</v>
      </c>
      <c r="BP48" s="51" t="n">
        <v>672210</v>
      </c>
      <c r="BQ48" s="51" t="n">
        <v>707669</v>
      </c>
      <c r="BR48" s="13" t="n">
        <v>481.981650101124</v>
      </c>
      <c r="BS48" s="13" t="n">
        <v>2210.85511085325</v>
      </c>
      <c r="BT48" s="51" t="n">
        <v>1790</v>
      </c>
      <c r="BU48" s="51" t="n">
        <v>9492</v>
      </c>
      <c r="BV48" s="51" t="n">
        <v>89</v>
      </c>
      <c r="BW48" s="51" t="n">
        <v>365</v>
      </c>
      <c r="BX48" s="51" t="n">
        <v>8</v>
      </c>
      <c r="BY48" s="51" t="n">
        <v>365</v>
      </c>
      <c r="BZ48" s="51" t="n">
        <v>176</v>
      </c>
      <c r="CA48" s="51" t="n">
        <v>365</v>
      </c>
      <c r="CB48" s="51" t="n">
        <v>0</v>
      </c>
      <c r="CC48" s="51" t="n">
        <v>0</v>
      </c>
      <c r="CD48" s="51" t="n">
        <v>0</v>
      </c>
      <c r="CE48" s="51" t="n">
        <v>127350</v>
      </c>
      <c r="CF48" s="51" t="n">
        <v>598690</v>
      </c>
      <c r="CG48" s="51" t="n">
        <v>142000</v>
      </c>
      <c r="CH48" s="51" t="n">
        <v>7397000</v>
      </c>
      <c r="CI48" s="51" t="n">
        <v>571000</v>
      </c>
      <c r="CJ48" s="51" t="n">
        <v>58884000</v>
      </c>
      <c r="CK48" s="51" t="n">
        <v>2632254000</v>
      </c>
      <c r="CL48" s="51" t="n">
        <v>716</v>
      </c>
      <c r="CM48" s="52" t="n">
        <v>1.59726537359182</v>
      </c>
      <c r="CN48" s="52" t="n">
        <v>66.6666666666667</v>
      </c>
      <c r="CO48" s="58" t="n">
        <v>0.15049402933554</v>
      </c>
      <c r="CP48" s="13" t="n">
        <v>157690983.4</v>
      </c>
      <c r="CQ48" s="13" t="n">
        <v>1220956143.87</v>
      </c>
      <c r="CR48" s="13" t="n">
        <v>0</v>
      </c>
      <c r="CS48" s="13" t="n">
        <v>534661313.11</v>
      </c>
      <c r="CT48" s="13" t="n">
        <v>419358911.56</v>
      </c>
      <c r="CU48" s="58" t="n">
        <v>1</v>
      </c>
      <c r="CV48" s="53" t="n">
        <v>1</v>
      </c>
      <c r="CW48" s="53" t="n">
        <v>0</v>
      </c>
      <c r="CX48" s="53" t="n">
        <v>1</v>
      </c>
      <c r="CY48" s="53" t="n">
        <v>1</v>
      </c>
      <c r="CZ48" s="53" t="n">
        <v>2</v>
      </c>
      <c r="DA48" s="53" t="n">
        <v>0</v>
      </c>
      <c r="DB48" s="53" t="n">
        <v>1</v>
      </c>
      <c r="DC48" s="53" t="n">
        <v>1</v>
      </c>
      <c r="DD48" s="53" t="n">
        <v>0</v>
      </c>
      <c r="DE48" s="53" t="n">
        <v>1</v>
      </c>
      <c r="DF48" s="53" t="n">
        <v>1</v>
      </c>
      <c r="DG48" s="53" t="n">
        <v>1</v>
      </c>
      <c r="DH48" s="53" t="n">
        <v>0</v>
      </c>
      <c r="DI48" s="53" t="n">
        <v>1</v>
      </c>
      <c r="DJ48" s="53" t="n">
        <v>1</v>
      </c>
      <c r="DK48" s="53" t="n">
        <v>1</v>
      </c>
      <c r="DL48" s="53" t="n">
        <v>1</v>
      </c>
      <c r="DM48" s="53" t="n">
        <v>0</v>
      </c>
      <c r="DN48" s="53" t="n">
        <v>1</v>
      </c>
      <c r="DO48" s="53" t="n">
        <v>1</v>
      </c>
      <c r="DP48" s="53" t="n">
        <v>0</v>
      </c>
      <c r="DQ48" s="53" t="n">
        <v>1</v>
      </c>
      <c r="DR48" s="51" t="n">
        <v>1064627</v>
      </c>
      <c r="DS48" s="51" t="n">
        <v>489449</v>
      </c>
      <c r="DT48" s="51" t="n">
        <v>146215.521055203</v>
      </c>
      <c r="DU48" s="51" t="n">
        <v>331039</v>
      </c>
      <c r="DV48" s="51" t="n">
        <v>370143</v>
      </c>
      <c r="DW48" s="51" t="n">
        <v>48539</v>
      </c>
      <c r="DX48" s="51" t="n">
        <v>648541</v>
      </c>
      <c r="DY48" s="51" t="n">
        <v>795853</v>
      </c>
      <c r="DZ48" s="51" t="n">
        <v>114960</v>
      </c>
      <c r="EA48" s="51" t="n">
        <v>603080</v>
      </c>
      <c r="EB48" s="51" t="n">
        <v>4431</v>
      </c>
      <c r="EC48" s="59" t="n">
        <v>7213.1065</v>
      </c>
      <c r="ED48" s="51" t="n">
        <v>253786</v>
      </c>
      <c r="EE48" s="51" t="n">
        <v>603080</v>
      </c>
      <c r="EF48" s="51" t="n">
        <v>27827</v>
      </c>
      <c r="EG48" s="51" t="n">
        <v>630907</v>
      </c>
      <c r="EH48" s="60" t="n">
        <v>50.1840478358629</v>
      </c>
      <c r="EJ48" s="60" t="n">
        <v>43.4458141696456</v>
      </c>
      <c r="EK48" s="60" t="n">
        <v>20.1937220024584</v>
      </c>
      <c r="EL48" s="60" t="n">
        <v>2.49005659024456</v>
      </c>
      <c r="EM48" s="60" t="n">
        <v>2.5620612262</v>
      </c>
      <c r="EN48" s="60" t="n">
        <v>92.2932288783</v>
      </c>
      <c r="ES48" s="51" t="n">
        <v>2839551</v>
      </c>
      <c r="ET48" s="13" t="n">
        <v>1291883</v>
      </c>
      <c r="EU48" s="13" t="n">
        <v>1324360</v>
      </c>
      <c r="EV48" s="13" t="n">
        <v>1340283</v>
      </c>
      <c r="EW48" s="13" t="n">
        <v>1355938</v>
      </c>
      <c r="EX48" s="13" t="n">
        <v>173557.9</v>
      </c>
      <c r="EY48" s="58" t="n">
        <f aca="false">EX48/SUMIF($E$8:$E$210,E48,$EX$8:$EX$210)</f>
        <v>0.15049402933554</v>
      </c>
      <c r="EZ48" s="13" t="s">
        <v>271</v>
      </c>
      <c r="FA48" s="13" t="s">
        <v>272</v>
      </c>
      <c r="FB48" s="51" t="n">
        <v>8515</v>
      </c>
      <c r="FC48" s="13" t="n">
        <v>672210</v>
      </c>
    </row>
    <row r="49" customFormat="false" ht="15" hidden="false" customHeight="false" outlineLevel="0" collapsed="false">
      <c r="A49" s="49" t="n">
        <v>15002</v>
      </c>
      <c r="B49" s="50" t="n">
        <v>15002</v>
      </c>
      <c r="C49" s="9" t="s">
        <v>354</v>
      </c>
      <c r="D49" s="9" t="s">
        <v>355</v>
      </c>
      <c r="E49" s="50" t="n">
        <v>13</v>
      </c>
      <c r="F49" s="9" t="s">
        <v>303</v>
      </c>
      <c r="H49" s="51" t="n">
        <v>12461673</v>
      </c>
      <c r="I49" s="51" t="n">
        <v>12729324</v>
      </c>
      <c r="J49" s="51" t="n">
        <v>5444352</v>
      </c>
      <c r="K49" s="51" t="n">
        <v>12965872</v>
      </c>
      <c r="L49" s="51" t="n">
        <v>3837480</v>
      </c>
      <c r="M49" s="51" t="n">
        <v>4953813</v>
      </c>
      <c r="N49" s="51" t="n">
        <v>30</v>
      </c>
      <c r="O49" s="51" t="n">
        <v>0</v>
      </c>
      <c r="P49" s="51" t="n">
        <v>0</v>
      </c>
      <c r="Q49" s="52" t="n">
        <v>5.20392415723943</v>
      </c>
      <c r="R49" s="52" t="n">
        <v>5.05824778640202</v>
      </c>
      <c r="S49" s="13" t="n">
        <v>129169</v>
      </c>
      <c r="T49" s="13" t="n">
        <v>147294</v>
      </c>
      <c r="U49" s="13" t="n">
        <v>90237</v>
      </c>
      <c r="V49" s="13" t="n">
        <v>147294</v>
      </c>
      <c r="W49" s="13" t="n">
        <v>51938</v>
      </c>
      <c r="X49" s="13" t="n">
        <v>144690</v>
      </c>
      <c r="Y49" s="13" t="n">
        <v>136646</v>
      </c>
      <c r="Z49" s="13" t="n">
        <v>294588</v>
      </c>
      <c r="AA49" s="13" t="n">
        <v>64636</v>
      </c>
      <c r="AB49" s="13" t="n">
        <v>147294</v>
      </c>
      <c r="AC49" s="13" t="n">
        <v>132546</v>
      </c>
      <c r="AD49" s="13" t="n">
        <v>147294</v>
      </c>
      <c r="AE49" s="13" t="n">
        <v>65293</v>
      </c>
      <c r="AF49" s="13" t="n">
        <v>147294</v>
      </c>
      <c r="AG49" s="13" t="n">
        <v>662</v>
      </c>
      <c r="AH49" s="13" t="n">
        <v>21862</v>
      </c>
      <c r="AI49" s="51" t="n">
        <v>0</v>
      </c>
      <c r="AJ49" s="51" t="n">
        <v>5215</v>
      </c>
      <c r="AK49" s="51" t="n">
        <v>11721</v>
      </c>
      <c r="AL49" s="51" t="n">
        <v>6020</v>
      </c>
      <c r="AM49" s="51" t="n">
        <v>10946</v>
      </c>
      <c r="AN49" s="51" t="n">
        <v>2807</v>
      </c>
      <c r="AO49" s="51" t="n">
        <v>10937</v>
      </c>
      <c r="AP49" s="51" t="n">
        <v>10192</v>
      </c>
      <c r="AQ49" s="51" t="n">
        <v>10941</v>
      </c>
      <c r="AR49" s="51" t="n">
        <v>10213</v>
      </c>
      <c r="AS49" s="51" t="n">
        <v>11011</v>
      </c>
      <c r="AT49" s="51" t="n">
        <v>9612</v>
      </c>
      <c r="AU49" s="51" t="n">
        <v>10725</v>
      </c>
      <c r="AV49" s="51" t="n">
        <v>147.75</v>
      </c>
      <c r="AW49" s="13" t="n">
        <v>582.2011923</v>
      </c>
      <c r="AX49" s="52" t="n">
        <v>29.3986</v>
      </c>
      <c r="AY49" s="51" t="n">
        <v>3</v>
      </c>
      <c r="AZ49" s="52" t="n">
        <v>5.16666666666667</v>
      </c>
      <c r="BA49" s="53" t="n">
        <v>2939.86</v>
      </c>
      <c r="BB49" s="54" t="n">
        <v>0.00759743309055527</v>
      </c>
      <c r="BC49" s="54" t="n">
        <v>0.000934059196613823</v>
      </c>
      <c r="BD49" s="61" t="n">
        <v>20200.1656866947</v>
      </c>
      <c r="BE49" s="56" t="n">
        <v>41223</v>
      </c>
      <c r="BF49" s="56" t="n">
        <v>89288</v>
      </c>
      <c r="BG49" s="51" t="n">
        <v>38237</v>
      </c>
      <c r="BH49" s="51" t="n">
        <v>10093</v>
      </c>
      <c r="BI49" s="51" t="n">
        <v>5</v>
      </c>
      <c r="BJ49" s="51" t="n">
        <v>24869</v>
      </c>
      <c r="BK49" s="51" t="n">
        <v>9421</v>
      </c>
      <c r="BL49" s="51" t="n">
        <v>79752</v>
      </c>
      <c r="BM49" s="51" t="n">
        <v>101285</v>
      </c>
      <c r="BN49" s="51" t="n">
        <v>6306</v>
      </c>
      <c r="BO49" s="51" t="n">
        <v>118453</v>
      </c>
      <c r="BP49" s="51" t="n">
        <v>32609</v>
      </c>
      <c r="BQ49" s="51" t="n">
        <v>36856</v>
      </c>
      <c r="BR49" s="13" t="n">
        <v>366.254041100146</v>
      </c>
      <c r="BS49" s="13" t="n">
        <v>2106.40933550876</v>
      </c>
      <c r="BT49" s="51" t="n">
        <v>438</v>
      </c>
      <c r="BU49" s="51" t="n">
        <v>634</v>
      </c>
      <c r="BV49" s="51" t="n">
        <v>19</v>
      </c>
      <c r="BW49" s="51" t="n">
        <v>365</v>
      </c>
      <c r="BX49" s="51" t="n">
        <v>29</v>
      </c>
      <c r="BY49" s="51" t="n">
        <v>365</v>
      </c>
      <c r="BZ49" s="51" t="n">
        <v>78</v>
      </c>
      <c r="CA49" s="51" t="n">
        <v>365</v>
      </c>
      <c r="CB49" s="51" t="n">
        <v>0</v>
      </c>
      <c r="CC49" s="51" t="n">
        <v>0</v>
      </c>
      <c r="CD49" s="51" t="n">
        <v>0</v>
      </c>
      <c r="CE49" s="51" t="n">
        <v>2740</v>
      </c>
      <c r="CF49" s="51" t="n">
        <v>24559</v>
      </c>
      <c r="CG49" s="51" t="n">
        <v>3000</v>
      </c>
      <c r="CH49" s="51" t="n">
        <v>159000</v>
      </c>
      <c r="CI49" s="51" t="n">
        <v>12000</v>
      </c>
      <c r="CJ49" s="51" t="n">
        <v>1101000</v>
      </c>
      <c r="CK49" s="51" t="n">
        <v>50277000</v>
      </c>
      <c r="CL49" s="51" t="n">
        <v>53</v>
      </c>
      <c r="CM49" s="52" t="n">
        <v>1.36589807206428</v>
      </c>
      <c r="CN49" s="52" t="n">
        <v>90</v>
      </c>
      <c r="CO49" s="58" t="n">
        <v>0</v>
      </c>
      <c r="CP49" s="13" t="n">
        <v>180577616.41</v>
      </c>
      <c r="CQ49" s="13" t="n">
        <v>3300163959.91</v>
      </c>
      <c r="CR49" s="13" t="n">
        <v>1185313151.02</v>
      </c>
      <c r="CS49" s="13" t="n">
        <v>332129803.98</v>
      </c>
      <c r="CT49" s="13" t="n">
        <v>1422827804.51</v>
      </c>
      <c r="CU49" s="58" t="n">
        <v>0.05</v>
      </c>
      <c r="CV49" s="53" t="n">
        <v>0.99742179423337</v>
      </c>
      <c r="CW49" s="53" t="n">
        <v>0.998710897116685</v>
      </c>
      <c r="CX49" s="53" t="n">
        <v>0.99742179423337</v>
      </c>
      <c r="CY49" s="53" t="n">
        <v>0.99742179423337</v>
      </c>
      <c r="CZ49" s="53" t="n">
        <v>5.99742179423337</v>
      </c>
      <c r="DA49" s="53" t="n">
        <v>0.661209603929893</v>
      </c>
      <c r="DB49" s="53" t="n">
        <v>1</v>
      </c>
      <c r="DC49" s="53" t="n">
        <v>1</v>
      </c>
      <c r="DD49" s="53" t="n">
        <v>0.323708310743102</v>
      </c>
      <c r="DE49" s="53" t="n">
        <v>1</v>
      </c>
      <c r="DF49" s="53" t="n">
        <v>0.99742179423337</v>
      </c>
      <c r="DG49" s="53" t="n">
        <v>0.99742179423337</v>
      </c>
      <c r="DH49" s="53" t="n">
        <v>0.99742179423337</v>
      </c>
      <c r="DI49" s="53" t="n">
        <v>0.998710897116685</v>
      </c>
      <c r="DJ49" s="53" t="n">
        <v>0.837501293186792</v>
      </c>
      <c r="DK49" s="53" t="n">
        <v>0.998710897116685</v>
      </c>
      <c r="DL49" s="53" t="n">
        <v>1</v>
      </c>
      <c r="DM49" s="53" t="n">
        <v>0.99742179423337</v>
      </c>
      <c r="DN49" s="53" t="n">
        <v>0.99742179423337</v>
      </c>
      <c r="DO49" s="53" t="n">
        <v>1.15863139816326</v>
      </c>
      <c r="DP49" s="53" t="n">
        <v>0.161209603929893</v>
      </c>
      <c r="DQ49" s="53" t="n">
        <v>0.99742179423337</v>
      </c>
      <c r="DR49" s="51" t="n">
        <v>23210</v>
      </c>
      <c r="DS49" s="51" t="n">
        <v>8817</v>
      </c>
      <c r="DT49" s="51" t="n">
        <v>922141.674842788</v>
      </c>
      <c r="DU49" s="51" t="n">
        <v>31022</v>
      </c>
      <c r="DV49" s="51" t="n">
        <v>33366</v>
      </c>
      <c r="DW49" s="51" t="n">
        <v>6223</v>
      </c>
      <c r="DX49" s="51" t="n">
        <v>63674</v>
      </c>
      <c r="DY49" s="51" t="n">
        <v>4021451.44</v>
      </c>
      <c r="DZ49" s="51" t="n">
        <v>35874</v>
      </c>
      <c r="EA49" s="51" t="n">
        <v>90476</v>
      </c>
      <c r="EB49" s="51" t="n">
        <v>156</v>
      </c>
      <c r="EC49" s="59" t="n">
        <v>7253.0427</v>
      </c>
      <c r="ED49" s="51" t="n">
        <v>65782</v>
      </c>
      <c r="EE49" s="51" t="n">
        <v>90476</v>
      </c>
      <c r="EF49" s="51" t="n">
        <v>3554</v>
      </c>
      <c r="EG49" s="51" t="n">
        <v>94030</v>
      </c>
      <c r="EH49" s="60" t="n">
        <v>55.7016773978954</v>
      </c>
      <c r="EJ49" s="60" t="n">
        <v>32.1540338003236</v>
      </c>
      <c r="EK49" s="60" t="n">
        <v>17.1096038373032</v>
      </c>
      <c r="EL49" s="60" t="n">
        <v>3.21947994750967</v>
      </c>
      <c r="EM49" s="60" t="n">
        <v>2.6168229891</v>
      </c>
      <c r="EN49" s="60" t="n">
        <v>92.9608809825</v>
      </c>
      <c r="ES49" s="51" t="n">
        <v>14643336</v>
      </c>
      <c r="ET49" s="13" t="n">
        <v>160835</v>
      </c>
      <c r="EU49" s="13" t="n">
        <v>176057.6</v>
      </c>
      <c r="EV49" s="13" t="n">
        <v>182173.6</v>
      </c>
      <c r="EW49" s="13" t="n">
        <v>187553</v>
      </c>
      <c r="EX49" s="13" t="n">
        <v>375673.5</v>
      </c>
      <c r="EY49" s="58" t="n">
        <f aca="false">EX49/SUMIF($E$8:$E$210,E49,$EX$8:$EX$210)</f>
        <v>0.0137465317878218</v>
      </c>
      <c r="EZ49" s="13" t="s">
        <v>271</v>
      </c>
      <c r="FA49" s="13" t="s">
        <v>304</v>
      </c>
      <c r="FB49" s="51" t="n">
        <v>0</v>
      </c>
      <c r="FC49" s="13" t="n">
        <v>32609</v>
      </c>
    </row>
    <row r="50" customFormat="false" ht="15" hidden="false" customHeight="false" outlineLevel="0" collapsed="false">
      <c r="A50" s="49" t="n">
        <v>15005</v>
      </c>
      <c r="B50" s="50" t="n">
        <v>15005</v>
      </c>
      <c r="C50" s="9" t="s">
        <v>356</v>
      </c>
      <c r="D50" s="9" t="s">
        <v>355</v>
      </c>
      <c r="E50" s="50" t="n">
        <v>23</v>
      </c>
      <c r="F50" s="9" t="s">
        <v>357</v>
      </c>
      <c r="H50" s="51" t="n">
        <v>764268</v>
      </c>
      <c r="I50" s="51" t="n">
        <v>750025</v>
      </c>
      <c r="J50" s="51" t="n">
        <v>346733</v>
      </c>
      <c r="K50" s="51" t="n">
        <v>797689</v>
      </c>
      <c r="L50" s="51" t="n">
        <v>276647</v>
      </c>
      <c r="M50" s="51" t="n">
        <v>483493</v>
      </c>
      <c r="N50" s="51" t="n">
        <v>11</v>
      </c>
      <c r="O50" s="51" t="n">
        <v>0</v>
      </c>
      <c r="P50" s="51" t="n">
        <v>0</v>
      </c>
      <c r="Q50" s="52" t="n">
        <v>0</v>
      </c>
      <c r="R50" s="52" t="n">
        <v>0</v>
      </c>
      <c r="S50" s="13" t="n">
        <v>0</v>
      </c>
      <c r="T50" s="13" t="n">
        <v>0</v>
      </c>
      <c r="U50" s="13" t="n">
        <v>0</v>
      </c>
      <c r="V50" s="13" t="n">
        <v>0</v>
      </c>
      <c r="W50" s="13" t="n">
        <v>0</v>
      </c>
      <c r="X50" s="13" t="n">
        <v>0</v>
      </c>
      <c r="Y50" s="13" t="n">
        <v>0</v>
      </c>
      <c r="Z50" s="13" t="n">
        <v>0</v>
      </c>
      <c r="AA50" s="13" t="n">
        <v>0</v>
      </c>
      <c r="AB50" s="13" t="n">
        <v>0</v>
      </c>
      <c r="AC50" s="13" t="n">
        <v>0</v>
      </c>
      <c r="AD50" s="13" t="n">
        <v>0</v>
      </c>
      <c r="AE50" s="13" t="n">
        <v>0</v>
      </c>
      <c r="AF50" s="13" t="n">
        <v>0</v>
      </c>
      <c r="AG50" s="13" t="n">
        <v>410</v>
      </c>
      <c r="AH50" s="13" t="n">
        <v>9444</v>
      </c>
      <c r="AI50" s="51" t="n">
        <v>0</v>
      </c>
      <c r="AJ50" s="51" t="n">
        <v>1356</v>
      </c>
      <c r="AK50" s="51" t="n">
        <v>5411</v>
      </c>
      <c r="AL50" s="51" t="n">
        <v>1974</v>
      </c>
      <c r="AM50" s="51" t="n">
        <v>4721</v>
      </c>
      <c r="AN50" s="51" t="n">
        <v>1213</v>
      </c>
      <c r="AO50" s="51" t="n">
        <v>4716</v>
      </c>
      <c r="AP50" s="51" t="n">
        <v>4689</v>
      </c>
      <c r="AQ50" s="51" t="n">
        <v>4721</v>
      </c>
      <c r="AR50" s="51" t="n">
        <v>3663</v>
      </c>
      <c r="AS50" s="51" t="n">
        <v>4723</v>
      </c>
      <c r="AT50" s="51" t="n">
        <v>3463</v>
      </c>
      <c r="AU50" s="51" t="n">
        <v>4598</v>
      </c>
      <c r="AV50" s="51" t="n">
        <v>23.9</v>
      </c>
      <c r="AW50" s="13" t="n">
        <v>1021.683055</v>
      </c>
      <c r="AX50" s="52" t="n">
        <v>22.9392</v>
      </c>
      <c r="AY50" s="51" t="n">
        <v>1</v>
      </c>
      <c r="AZ50" s="52" t="n">
        <v>2</v>
      </c>
      <c r="BA50" s="53" t="n">
        <v>2293.92</v>
      </c>
      <c r="BB50" s="54" t="n">
        <v>0.0179751521083753</v>
      </c>
      <c r="BC50" s="54" t="n">
        <v>0.00546839172627989</v>
      </c>
      <c r="BD50" s="61" t="n">
        <v>22285.5634497625</v>
      </c>
      <c r="BE50" s="56" t="n">
        <v>45248</v>
      </c>
      <c r="BF50" s="56" t="n">
        <v>96806</v>
      </c>
      <c r="BG50" s="51" t="n">
        <v>44011</v>
      </c>
      <c r="BH50" s="51" t="n">
        <v>8923</v>
      </c>
      <c r="BI50" s="51" t="n">
        <v>5</v>
      </c>
      <c r="BJ50" s="51" t="n">
        <v>16162</v>
      </c>
      <c r="BK50" s="51" t="n">
        <v>8546</v>
      </c>
      <c r="BL50" s="51" t="n">
        <v>96226</v>
      </c>
      <c r="BM50" s="51" t="n">
        <v>105558</v>
      </c>
      <c r="BN50" s="51" t="n">
        <v>0</v>
      </c>
      <c r="BO50" s="51" t="n">
        <v>38469</v>
      </c>
      <c r="BP50" s="51" t="n">
        <v>23172</v>
      </c>
      <c r="BQ50" s="51" t="n">
        <v>25026</v>
      </c>
      <c r="BR50" s="13" t="n">
        <v>469.910859303021</v>
      </c>
      <c r="BS50" s="13" t="n">
        <v>2295.44167999618</v>
      </c>
      <c r="BT50" s="51" t="n">
        <v>0</v>
      </c>
      <c r="BU50" s="51" t="n">
        <v>0</v>
      </c>
      <c r="BV50" s="51" t="n">
        <v>71</v>
      </c>
      <c r="BW50" s="51" t="n">
        <v>365</v>
      </c>
      <c r="BX50" s="51" t="n">
        <v>9</v>
      </c>
      <c r="BY50" s="51" t="n">
        <v>365</v>
      </c>
      <c r="BZ50" s="51" t="n">
        <v>12</v>
      </c>
      <c r="CA50" s="51" t="n">
        <v>365</v>
      </c>
      <c r="CB50" s="51" t="n">
        <v>0</v>
      </c>
      <c r="CC50" s="51" t="n">
        <v>0</v>
      </c>
      <c r="CD50" s="51" t="n">
        <v>0</v>
      </c>
      <c r="CE50" s="51" t="n">
        <v>4440</v>
      </c>
      <c r="CF50" s="51" t="n">
        <v>20010</v>
      </c>
      <c r="CG50" s="51" t="n">
        <v>5000</v>
      </c>
      <c r="CH50" s="51" t="n">
        <v>222000</v>
      </c>
      <c r="CI50" s="51" t="n">
        <v>6000</v>
      </c>
      <c r="CJ50" s="51" t="n">
        <v>1191000</v>
      </c>
      <c r="CK50" s="51" t="n">
        <v>22392000</v>
      </c>
      <c r="CL50" s="51" t="n">
        <v>75</v>
      </c>
      <c r="CM50" s="52" t="n">
        <v>0</v>
      </c>
      <c r="CN50" s="52" t="n">
        <v>75</v>
      </c>
      <c r="CO50" s="58" t="n">
        <v>0</v>
      </c>
      <c r="CP50" s="13" t="n">
        <v>45702958.61</v>
      </c>
      <c r="CQ50" s="13" t="n">
        <v>408279331.76</v>
      </c>
      <c r="CR50" s="13" t="n">
        <v>0</v>
      </c>
      <c r="CS50" s="13" t="n">
        <v>19341734.92</v>
      </c>
      <c r="CT50" s="13" t="n">
        <v>304268063.81</v>
      </c>
      <c r="CU50" s="58" t="n">
        <v>0.25</v>
      </c>
      <c r="CV50" s="53" t="n">
        <v>1</v>
      </c>
      <c r="CW50" s="53" t="n">
        <v>1</v>
      </c>
      <c r="CX50" s="53" t="n">
        <v>1</v>
      </c>
      <c r="CY50" s="53" t="n">
        <v>1</v>
      </c>
      <c r="CZ50" s="53" t="n">
        <v>6</v>
      </c>
      <c r="DA50" s="53" t="n">
        <v>0.5</v>
      </c>
      <c r="DB50" s="53" t="n">
        <v>1</v>
      </c>
      <c r="DC50" s="53" t="n">
        <v>1</v>
      </c>
      <c r="DD50" s="53" t="n">
        <v>0</v>
      </c>
      <c r="DE50" s="53" t="n">
        <v>1</v>
      </c>
      <c r="DF50" s="53" t="n">
        <v>1</v>
      </c>
      <c r="DG50" s="53" t="n">
        <v>1</v>
      </c>
      <c r="DH50" s="53" t="n">
        <v>1</v>
      </c>
      <c r="DI50" s="53" t="n">
        <v>1</v>
      </c>
      <c r="DJ50" s="53" t="n">
        <v>1</v>
      </c>
      <c r="DK50" s="53" t="n">
        <v>1</v>
      </c>
      <c r="DL50" s="53" t="n">
        <v>1</v>
      </c>
      <c r="DM50" s="53" t="n">
        <v>1</v>
      </c>
      <c r="DN50" s="53" t="n">
        <v>1</v>
      </c>
      <c r="DO50" s="53" t="n">
        <v>1</v>
      </c>
      <c r="DP50" s="53" t="n">
        <v>0</v>
      </c>
      <c r="DQ50" s="53" t="n">
        <v>1</v>
      </c>
      <c r="DR50" s="51" t="n">
        <v>22592</v>
      </c>
      <c r="DS50" s="51" t="n">
        <v>3659</v>
      </c>
      <c r="DT50" s="51" t="n">
        <v>298585.714447191</v>
      </c>
      <c r="DU50" s="51" t="n">
        <v>4252</v>
      </c>
      <c r="DV50" s="51" t="n">
        <v>4252</v>
      </c>
      <c r="DW50" s="51" t="n">
        <v>2830</v>
      </c>
      <c r="DX50" s="51" t="n">
        <v>4067</v>
      </c>
      <c r="DY50" s="51" t="n">
        <v>223049.45</v>
      </c>
      <c r="DZ50" s="51" t="n">
        <v>557</v>
      </c>
      <c r="EA50" s="51" t="n">
        <v>5041</v>
      </c>
      <c r="EB50" s="51" t="n">
        <v>110</v>
      </c>
      <c r="EC50" s="59" t="n">
        <v>5486.3955</v>
      </c>
      <c r="ED50" s="51" t="n">
        <v>2995</v>
      </c>
      <c r="EE50" s="51" t="n">
        <v>5041</v>
      </c>
      <c r="EF50" s="51" t="n">
        <v>75</v>
      </c>
      <c r="EG50" s="51" t="n">
        <v>5116</v>
      </c>
      <c r="EH50" s="60" t="n">
        <v>45.8611338585358</v>
      </c>
      <c r="EJ50" s="60" t="n">
        <v>50.649254340152</v>
      </c>
      <c r="EK50" s="60" t="n">
        <v>12.0366335511604</v>
      </c>
      <c r="EL50" s="60" t="n">
        <v>2.06434563225361</v>
      </c>
      <c r="EM50" s="60" t="n">
        <v>1.8583142869</v>
      </c>
      <c r="EN50" s="60" t="n">
        <v>95.3768104109</v>
      </c>
      <c r="ES50" s="51" t="n">
        <v>892237</v>
      </c>
      <c r="ET50" s="13" t="n">
        <v>158849.8</v>
      </c>
      <c r="EU50" s="13" t="n">
        <v>165305.7</v>
      </c>
      <c r="EV50" s="13" t="n">
        <v>168353.3</v>
      </c>
      <c r="EW50" s="13" t="n">
        <v>171315.8</v>
      </c>
      <c r="EX50" s="13" t="n">
        <v>30840.32</v>
      </c>
      <c r="EY50" s="58" t="n">
        <f aca="false">EX50/SUMIF($E$8:$E$210,E50,$EX$8:$EX$210)</f>
        <v>0.0118469713395658</v>
      </c>
      <c r="EZ50" s="13" t="s">
        <v>271</v>
      </c>
      <c r="FA50" s="13" t="s">
        <v>304</v>
      </c>
      <c r="FB50" s="51" t="n">
        <v>0</v>
      </c>
      <c r="FC50" s="13" t="n">
        <v>23172</v>
      </c>
    </row>
    <row r="51" customFormat="false" ht="15" hidden="false" customHeight="false" outlineLevel="0" collapsed="false">
      <c r="A51" s="49" t="n">
        <v>15009</v>
      </c>
      <c r="B51" s="50" t="n">
        <v>15009</v>
      </c>
      <c r="C51" s="9" t="s">
        <v>358</v>
      </c>
      <c r="D51" s="9" t="s">
        <v>355</v>
      </c>
      <c r="E51" s="50" t="n">
        <v>13</v>
      </c>
      <c r="F51" s="9" t="s">
        <v>303</v>
      </c>
      <c r="H51" s="51" t="n">
        <v>12461673</v>
      </c>
      <c r="I51" s="51" t="n">
        <v>12729324</v>
      </c>
      <c r="J51" s="51" t="n">
        <v>5444352</v>
      </c>
      <c r="K51" s="51" t="n">
        <v>12965872</v>
      </c>
      <c r="L51" s="51" t="n">
        <v>3837480</v>
      </c>
      <c r="M51" s="51" t="n">
        <v>4953813</v>
      </c>
      <c r="N51" s="51" t="n">
        <v>23</v>
      </c>
      <c r="O51" s="51" t="n">
        <v>0</v>
      </c>
      <c r="P51" s="51" t="n">
        <v>0</v>
      </c>
      <c r="Q51" s="52" t="n">
        <v>0</v>
      </c>
      <c r="R51" s="52" t="n">
        <v>0</v>
      </c>
      <c r="S51" s="13" t="n">
        <v>0</v>
      </c>
      <c r="T51" s="13" t="n">
        <v>0</v>
      </c>
      <c r="U51" s="13" t="n">
        <v>0</v>
      </c>
      <c r="V51" s="13" t="n">
        <v>0</v>
      </c>
      <c r="W51" s="13" t="n">
        <v>0</v>
      </c>
      <c r="X51" s="13" t="n">
        <v>0</v>
      </c>
      <c r="Y51" s="13" t="n">
        <v>0</v>
      </c>
      <c r="Z51" s="13" t="n">
        <v>0</v>
      </c>
      <c r="AA51" s="13" t="n">
        <v>0</v>
      </c>
      <c r="AB51" s="13" t="n">
        <v>0</v>
      </c>
      <c r="AC51" s="13" t="n">
        <v>0</v>
      </c>
      <c r="AD51" s="13" t="n">
        <v>0</v>
      </c>
      <c r="AE51" s="13" t="n">
        <v>0</v>
      </c>
      <c r="AF51" s="13" t="n">
        <v>0</v>
      </c>
      <c r="AG51" s="13" t="n">
        <v>68</v>
      </c>
      <c r="AH51" s="13" t="n">
        <v>3216</v>
      </c>
      <c r="AI51" s="51" t="n">
        <v>0</v>
      </c>
      <c r="AJ51" s="51" t="n">
        <v>550</v>
      </c>
      <c r="AK51" s="51" t="n">
        <v>1677</v>
      </c>
      <c r="AL51" s="51" t="n">
        <v>731</v>
      </c>
      <c r="AM51" s="51" t="n">
        <v>1609</v>
      </c>
      <c r="AN51" s="51" t="n">
        <v>588</v>
      </c>
      <c r="AO51" s="51" t="n">
        <v>1603</v>
      </c>
      <c r="AP51" s="51" t="n">
        <v>1588</v>
      </c>
      <c r="AQ51" s="51" t="n">
        <v>1609</v>
      </c>
      <c r="AR51" s="51" t="n">
        <v>1571</v>
      </c>
      <c r="AS51" s="51" t="n">
        <v>1607</v>
      </c>
      <c r="AT51" s="51" t="n">
        <v>1505</v>
      </c>
      <c r="AU51" s="51" t="n">
        <v>1540</v>
      </c>
      <c r="AV51" s="51" t="n">
        <v>147.75</v>
      </c>
      <c r="AW51" s="13" t="n">
        <v>174.6552748</v>
      </c>
      <c r="AX51" s="52" t="n">
        <v>8.8998</v>
      </c>
      <c r="AY51" s="51" t="n">
        <v>3</v>
      </c>
      <c r="AZ51" s="52" t="n">
        <v>5.16666666666667</v>
      </c>
      <c r="BA51" s="53" t="n">
        <v>889.98</v>
      </c>
      <c r="BB51" s="54" t="n">
        <v>0.00759743309055527</v>
      </c>
      <c r="BC51" s="54" t="n">
        <v>0.000934059196613823</v>
      </c>
      <c r="BD51" s="61" t="n">
        <v>20200.1656866947</v>
      </c>
      <c r="BE51" s="56" t="n">
        <v>10305</v>
      </c>
      <c r="BF51" s="56" t="n">
        <v>29424</v>
      </c>
      <c r="BG51" s="51" t="n">
        <v>17235</v>
      </c>
      <c r="BH51" s="51" t="n">
        <v>2290</v>
      </c>
      <c r="BI51" s="51" t="n">
        <v>5</v>
      </c>
      <c r="BJ51" s="51" t="n">
        <v>9273</v>
      </c>
      <c r="BK51" s="51" t="n">
        <v>2144</v>
      </c>
      <c r="BL51" s="51" t="n">
        <v>27299</v>
      </c>
      <c r="BM51" s="51" t="n">
        <v>32794</v>
      </c>
      <c r="BN51" s="51" t="n">
        <v>9606</v>
      </c>
      <c r="BO51" s="51" t="n">
        <v>31687</v>
      </c>
      <c r="BP51" s="51" t="n">
        <v>12021</v>
      </c>
      <c r="BQ51" s="51" t="n">
        <v>13005</v>
      </c>
      <c r="BR51" s="13" t="n">
        <v>366.254041100146</v>
      </c>
      <c r="BS51" s="13" t="n">
        <v>2106.40933550876</v>
      </c>
      <c r="BT51" s="51" t="n">
        <v>0</v>
      </c>
      <c r="BU51" s="51" t="n">
        <v>0</v>
      </c>
      <c r="BV51" s="51" t="n">
        <v>19</v>
      </c>
      <c r="BW51" s="51" t="n">
        <v>365</v>
      </c>
      <c r="BX51" s="51" t="n">
        <v>29</v>
      </c>
      <c r="BY51" s="51" t="n">
        <v>365</v>
      </c>
      <c r="BZ51" s="51" t="n">
        <v>78</v>
      </c>
      <c r="CA51" s="51" t="n">
        <v>365</v>
      </c>
      <c r="CB51" s="51" t="n">
        <v>0</v>
      </c>
      <c r="CC51" s="51" t="n">
        <v>0</v>
      </c>
      <c r="CD51" s="51" t="n">
        <v>0</v>
      </c>
      <c r="CE51" s="51" t="n">
        <v>1760</v>
      </c>
      <c r="CF51" s="51" t="n">
        <v>10238</v>
      </c>
      <c r="CG51" s="51" t="n">
        <v>2000</v>
      </c>
      <c r="CH51" s="51" t="n">
        <v>83000</v>
      </c>
      <c r="CI51" s="51" t="n">
        <v>6000</v>
      </c>
      <c r="CJ51" s="51" t="n">
        <v>546000</v>
      </c>
      <c r="CK51" s="51" t="n">
        <v>25535000</v>
      </c>
      <c r="CL51" s="51" t="n">
        <v>0</v>
      </c>
      <c r="CM51" s="52" t="n">
        <v>0</v>
      </c>
      <c r="CN51" s="52" t="n">
        <v>90</v>
      </c>
      <c r="CO51" s="58" t="n">
        <v>0</v>
      </c>
      <c r="CP51" s="13" t="n">
        <v>180577616.41</v>
      </c>
      <c r="CQ51" s="13" t="n">
        <v>3300163959.91</v>
      </c>
      <c r="CR51" s="13" t="n">
        <v>1185313151.02</v>
      </c>
      <c r="CS51" s="13" t="n">
        <v>332129803.98</v>
      </c>
      <c r="CT51" s="13" t="n">
        <v>1422827804.51</v>
      </c>
      <c r="CU51" s="58" t="n">
        <v>0.225</v>
      </c>
      <c r="CV51" s="53" t="n">
        <v>0.99742179423337</v>
      </c>
      <c r="CW51" s="53" t="n">
        <v>0.998710897116685</v>
      </c>
      <c r="CX51" s="53" t="n">
        <v>0.99742179423337</v>
      </c>
      <c r="CY51" s="53" t="n">
        <v>0.99742179423337</v>
      </c>
      <c r="CZ51" s="53" t="n">
        <v>5.99742179423337</v>
      </c>
      <c r="DA51" s="53" t="n">
        <v>0.661209603929893</v>
      </c>
      <c r="DB51" s="53" t="n">
        <v>1</v>
      </c>
      <c r="DC51" s="53" t="n">
        <v>1</v>
      </c>
      <c r="DD51" s="53" t="n">
        <v>0.323708310743102</v>
      </c>
      <c r="DE51" s="53" t="n">
        <v>1</v>
      </c>
      <c r="DF51" s="53" t="n">
        <v>0.99742179423337</v>
      </c>
      <c r="DG51" s="53" t="n">
        <v>0.99742179423337</v>
      </c>
      <c r="DH51" s="53" t="n">
        <v>0.99742179423337</v>
      </c>
      <c r="DI51" s="53" t="n">
        <v>0.998710897116685</v>
      </c>
      <c r="DJ51" s="53" t="n">
        <v>0.837501293186792</v>
      </c>
      <c r="DK51" s="53" t="n">
        <v>0.998710897116685</v>
      </c>
      <c r="DL51" s="53" t="n">
        <v>1</v>
      </c>
      <c r="DM51" s="53" t="n">
        <v>0.99742179423337</v>
      </c>
      <c r="DN51" s="53" t="n">
        <v>0.99742179423337</v>
      </c>
      <c r="DO51" s="53" t="n">
        <v>1.15863139816326</v>
      </c>
      <c r="DP51" s="53" t="n">
        <v>0.161209603929893</v>
      </c>
      <c r="DQ51" s="53" t="n">
        <v>0.99742179423337</v>
      </c>
      <c r="DR51" s="51" t="n">
        <v>58475</v>
      </c>
      <c r="DS51" s="51" t="n">
        <v>12112</v>
      </c>
      <c r="DT51" s="51" t="n">
        <v>1379626.42050492</v>
      </c>
      <c r="DU51" s="51" t="n">
        <v>0</v>
      </c>
      <c r="DV51" s="51" t="n">
        <v>0</v>
      </c>
      <c r="DW51" s="51" t="n">
        <v>2388</v>
      </c>
      <c r="DX51" s="51" t="n">
        <v>0</v>
      </c>
      <c r="DY51" s="51" t="n">
        <v>4021451.44</v>
      </c>
      <c r="DZ51" s="51" t="n">
        <v>4512</v>
      </c>
      <c r="EA51" s="51" t="n">
        <v>31584</v>
      </c>
      <c r="EB51" s="51" t="n">
        <v>95</v>
      </c>
      <c r="EC51" s="59" t="n">
        <v>7253.0427</v>
      </c>
      <c r="ED51" s="51" t="n">
        <v>27072</v>
      </c>
      <c r="EE51" s="51" t="n">
        <v>31584</v>
      </c>
      <c r="EF51" s="51" t="n">
        <v>0</v>
      </c>
      <c r="EG51" s="51" t="n">
        <v>31584</v>
      </c>
      <c r="EH51" s="60" t="n">
        <v>55.7016773978954</v>
      </c>
      <c r="EJ51" s="60" t="n">
        <v>32.1540338003236</v>
      </c>
      <c r="EK51" s="60" t="n">
        <v>17.1096038373032</v>
      </c>
      <c r="EL51" s="60" t="n">
        <v>3.21947994750967</v>
      </c>
      <c r="EM51" s="60" t="n">
        <v>2.6168229891</v>
      </c>
      <c r="EN51" s="60" t="n">
        <v>92.9608809825</v>
      </c>
      <c r="ES51" s="51" t="n">
        <v>14643336</v>
      </c>
      <c r="ET51" s="13" t="n">
        <v>50218.96</v>
      </c>
      <c r="EU51" s="13" t="n">
        <v>51134.93</v>
      </c>
      <c r="EV51" s="13" t="n">
        <v>51681.77</v>
      </c>
      <c r="EW51" s="13" t="n">
        <v>52267.31</v>
      </c>
      <c r="EX51" s="13" t="n">
        <v>194047.5</v>
      </c>
      <c r="EY51" s="58" t="n">
        <f aca="false">EX51/SUMIF($E$8:$E$210,E51,$EX$8:$EX$210)</f>
        <v>0.00710052779101363</v>
      </c>
      <c r="EZ51" s="13" t="s">
        <v>271</v>
      </c>
      <c r="FA51" s="13" t="s">
        <v>304</v>
      </c>
      <c r="FB51" s="51" t="n">
        <v>0</v>
      </c>
      <c r="FC51" s="13" t="n">
        <v>12021</v>
      </c>
    </row>
    <row r="52" customFormat="false" ht="15" hidden="false" customHeight="false" outlineLevel="0" collapsed="false">
      <c r="A52" s="49" t="n">
        <v>15010</v>
      </c>
      <c r="B52" s="50" t="n">
        <v>15010</v>
      </c>
      <c r="C52" s="9" t="s">
        <v>359</v>
      </c>
      <c r="D52" s="9" t="s">
        <v>355</v>
      </c>
      <c r="E52" s="50" t="n">
        <v>13</v>
      </c>
      <c r="F52" s="9" t="s">
        <v>303</v>
      </c>
      <c r="H52" s="51" t="n">
        <v>12461673</v>
      </c>
      <c r="I52" s="51" t="n">
        <v>12729324</v>
      </c>
      <c r="J52" s="51" t="n">
        <v>5444352</v>
      </c>
      <c r="K52" s="51" t="n">
        <v>12965872</v>
      </c>
      <c r="L52" s="51" t="n">
        <v>3837480</v>
      </c>
      <c r="M52" s="51" t="n">
        <v>4953813</v>
      </c>
      <c r="N52" s="51" t="n">
        <v>2</v>
      </c>
      <c r="O52" s="51" t="n">
        <v>0</v>
      </c>
      <c r="P52" s="51" t="n">
        <v>0</v>
      </c>
      <c r="Q52" s="52" t="n">
        <v>0</v>
      </c>
      <c r="R52" s="52" t="n">
        <v>0</v>
      </c>
      <c r="S52" s="13" t="n">
        <v>0</v>
      </c>
      <c r="T52" s="13" t="n">
        <v>0</v>
      </c>
      <c r="U52" s="13" t="n">
        <v>0</v>
      </c>
      <c r="V52" s="13" t="n">
        <v>0</v>
      </c>
      <c r="W52" s="13" t="n">
        <v>0</v>
      </c>
      <c r="X52" s="13" t="n">
        <v>0</v>
      </c>
      <c r="Y52" s="13" t="n">
        <v>0</v>
      </c>
      <c r="Z52" s="13" t="n">
        <v>0</v>
      </c>
      <c r="AA52" s="13" t="n">
        <v>0</v>
      </c>
      <c r="AB52" s="13" t="n">
        <v>0</v>
      </c>
      <c r="AC52" s="13" t="n">
        <v>0</v>
      </c>
      <c r="AD52" s="13" t="n">
        <v>0</v>
      </c>
      <c r="AE52" s="13" t="n">
        <v>0</v>
      </c>
      <c r="AF52" s="13" t="n">
        <v>0</v>
      </c>
      <c r="AG52" s="13" t="n">
        <v>28</v>
      </c>
      <c r="AH52" s="13" t="n">
        <v>3114</v>
      </c>
      <c r="AI52" s="51" t="n">
        <v>0</v>
      </c>
      <c r="AJ52" s="51" t="n">
        <v>428</v>
      </c>
      <c r="AK52" s="51" t="n">
        <v>1598</v>
      </c>
      <c r="AL52" s="51" t="n">
        <v>527</v>
      </c>
      <c r="AM52" s="51" t="n">
        <v>1556</v>
      </c>
      <c r="AN52" s="51" t="n">
        <v>447</v>
      </c>
      <c r="AO52" s="51" t="n">
        <v>1557</v>
      </c>
      <c r="AP52" s="51" t="n">
        <v>1548</v>
      </c>
      <c r="AQ52" s="51" t="n">
        <v>1556</v>
      </c>
      <c r="AR52" s="51" t="n">
        <v>1545</v>
      </c>
      <c r="AS52" s="51" t="n">
        <v>1565</v>
      </c>
      <c r="AT52" s="51" t="n">
        <v>1422</v>
      </c>
      <c r="AU52" s="51" t="n">
        <v>1551</v>
      </c>
      <c r="AV52" s="51" t="n">
        <v>147.75</v>
      </c>
      <c r="AW52" s="13" t="n">
        <v>156.5386617</v>
      </c>
      <c r="AX52" s="52" t="n">
        <v>5.9551</v>
      </c>
      <c r="AY52" s="51" t="n">
        <v>3</v>
      </c>
      <c r="AZ52" s="52" t="n">
        <v>5.16666666666667</v>
      </c>
      <c r="BA52" s="53" t="n">
        <v>595.51</v>
      </c>
      <c r="BB52" s="54" t="n">
        <v>0.00759743309055527</v>
      </c>
      <c r="BC52" s="54" t="n">
        <v>0.000934059196613823</v>
      </c>
      <c r="BD52" s="61" t="n">
        <v>20200.1656866947</v>
      </c>
      <c r="BE52" s="56" t="n">
        <v>5468</v>
      </c>
      <c r="BF52" s="56" t="n">
        <v>17140</v>
      </c>
      <c r="BG52" s="51" t="n">
        <v>8432</v>
      </c>
      <c r="BH52" s="51" t="n">
        <v>2744</v>
      </c>
      <c r="BI52" s="51" t="n">
        <v>5</v>
      </c>
      <c r="BJ52" s="51" t="n">
        <v>7276</v>
      </c>
      <c r="BK52" s="51" t="n">
        <v>2694</v>
      </c>
      <c r="BL52" s="51" t="n">
        <v>16153</v>
      </c>
      <c r="BM52" s="51" t="n">
        <v>19383</v>
      </c>
      <c r="BN52" s="51" t="n">
        <v>4428</v>
      </c>
      <c r="BO52" s="51" t="n">
        <v>13836</v>
      </c>
      <c r="BP52" s="51" t="n">
        <v>10289</v>
      </c>
      <c r="BQ52" s="51" t="n">
        <v>12472</v>
      </c>
      <c r="BR52" s="13" t="n">
        <v>366.254041100146</v>
      </c>
      <c r="BS52" s="13" t="n">
        <v>2106.40933550876</v>
      </c>
      <c r="BT52" s="51" t="n">
        <v>0</v>
      </c>
      <c r="BU52" s="51" t="n">
        <v>0</v>
      </c>
      <c r="BV52" s="51" t="n">
        <v>19</v>
      </c>
      <c r="BW52" s="51" t="n">
        <v>365</v>
      </c>
      <c r="BX52" s="51" t="n">
        <v>29</v>
      </c>
      <c r="BY52" s="51" t="n">
        <v>365</v>
      </c>
      <c r="BZ52" s="51" t="n">
        <v>78</v>
      </c>
      <c r="CA52" s="51" t="n">
        <v>365</v>
      </c>
      <c r="CB52" s="51" t="n">
        <v>0</v>
      </c>
      <c r="CC52" s="51" t="n">
        <v>0</v>
      </c>
      <c r="CD52" s="51" t="n">
        <v>0</v>
      </c>
      <c r="CE52" s="51" t="n">
        <v>980</v>
      </c>
      <c r="CF52" s="51" t="n">
        <v>6091</v>
      </c>
      <c r="CG52" s="51" t="n">
        <v>1000</v>
      </c>
      <c r="CH52" s="51" t="n">
        <v>38000</v>
      </c>
      <c r="CI52" s="51" t="n">
        <v>3000</v>
      </c>
      <c r="CJ52" s="51" t="n">
        <v>233000</v>
      </c>
      <c r="CK52" s="51" t="n">
        <v>11183000</v>
      </c>
      <c r="CL52" s="51" t="n">
        <v>0</v>
      </c>
      <c r="CM52" s="52" t="n">
        <v>0</v>
      </c>
      <c r="CN52" s="52" t="n">
        <v>90</v>
      </c>
      <c r="CO52" s="58" t="n">
        <v>0</v>
      </c>
      <c r="CP52" s="13" t="n">
        <v>180577616.41</v>
      </c>
      <c r="CQ52" s="13" t="n">
        <v>3300163959.91</v>
      </c>
      <c r="CR52" s="13" t="n">
        <v>1185313151.02</v>
      </c>
      <c r="CS52" s="13" t="n">
        <v>332129803.98</v>
      </c>
      <c r="CT52" s="13" t="n">
        <v>1422827804.51</v>
      </c>
      <c r="CU52" s="58" t="n">
        <v>0.2125</v>
      </c>
      <c r="CV52" s="53" t="n">
        <v>0.99742179423337</v>
      </c>
      <c r="CW52" s="53" t="n">
        <v>0.998710897116685</v>
      </c>
      <c r="CX52" s="53" t="n">
        <v>0.99742179423337</v>
      </c>
      <c r="CY52" s="53" t="n">
        <v>0.99742179423337</v>
      </c>
      <c r="CZ52" s="53" t="n">
        <v>5.99742179423337</v>
      </c>
      <c r="DA52" s="53" t="n">
        <v>0.661209603929893</v>
      </c>
      <c r="DB52" s="53" t="n">
        <v>1</v>
      </c>
      <c r="DC52" s="53" t="n">
        <v>1</v>
      </c>
      <c r="DD52" s="53" t="n">
        <v>0.323708310743102</v>
      </c>
      <c r="DE52" s="53" t="n">
        <v>1</v>
      </c>
      <c r="DF52" s="53" t="n">
        <v>0.99742179423337</v>
      </c>
      <c r="DG52" s="53" t="n">
        <v>0.99742179423337</v>
      </c>
      <c r="DH52" s="53" t="n">
        <v>0.99742179423337</v>
      </c>
      <c r="DI52" s="53" t="n">
        <v>0.998710897116685</v>
      </c>
      <c r="DJ52" s="53" t="n">
        <v>0.837501293186792</v>
      </c>
      <c r="DK52" s="53" t="n">
        <v>0.998710897116685</v>
      </c>
      <c r="DL52" s="53" t="n">
        <v>1</v>
      </c>
      <c r="DM52" s="53" t="n">
        <v>0.99742179423337</v>
      </c>
      <c r="DN52" s="53" t="n">
        <v>0.99742179423337</v>
      </c>
      <c r="DO52" s="53" t="n">
        <v>1.15863139816326</v>
      </c>
      <c r="DP52" s="53" t="n">
        <v>0.161209603929893</v>
      </c>
      <c r="DQ52" s="53" t="n">
        <v>0.99742179423337</v>
      </c>
      <c r="DR52" s="51" t="n">
        <v>12191</v>
      </c>
      <c r="DS52" s="51" t="n">
        <v>4547</v>
      </c>
      <c r="DT52" s="51" t="n">
        <v>187143.985426497</v>
      </c>
      <c r="DU52" s="51" t="n">
        <v>37815</v>
      </c>
      <c r="DV52" s="51" t="n">
        <v>45378</v>
      </c>
      <c r="DW52" s="51" t="n">
        <v>1370</v>
      </c>
      <c r="DX52" s="51" t="n">
        <v>62974</v>
      </c>
      <c r="DY52" s="51" t="n">
        <v>4021451.44</v>
      </c>
      <c r="DZ52" s="51" t="n">
        <v>9976</v>
      </c>
      <c r="EA52" s="51" t="n">
        <v>47386</v>
      </c>
      <c r="EB52" s="51" t="n">
        <v>48</v>
      </c>
      <c r="EC52" s="59" t="n">
        <v>7253.0427</v>
      </c>
      <c r="ED52" s="51" t="n">
        <v>14964</v>
      </c>
      <c r="EE52" s="51" t="n">
        <v>47386</v>
      </c>
      <c r="EF52" s="51" t="n">
        <v>2494</v>
      </c>
      <c r="EG52" s="51" t="n">
        <v>49880</v>
      </c>
      <c r="EH52" s="60" t="n">
        <v>55.7016773978954</v>
      </c>
      <c r="EJ52" s="60" t="n">
        <v>32.1540338003236</v>
      </c>
      <c r="EK52" s="60" t="n">
        <v>17.1096038373032</v>
      </c>
      <c r="EL52" s="60" t="n">
        <v>3.21947994750967</v>
      </c>
      <c r="EM52" s="60" t="n">
        <v>2.6168229891</v>
      </c>
      <c r="EN52" s="60" t="n">
        <v>92.9608809825</v>
      </c>
      <c r="ES52" s="51" t="n">
        <v>14643336</v>
      </c>
      <c r="ET52" s="13" t="n">
        <v>29069.13</v>
      </c>
      <c r="EU52" s="13" t="n">
        <v>29881.11</v>
      </c>
      <c r="EV52" s="13" t="n">
        <v>30295.82</v>
      </c>
      <c r="EW52" s="13" t="n">
        <v>30713.09</v>
      </c>
      <c r="EX52" s="13" t="n">
        <v>26869.8</v>
      </c>
      <c r="EY52" s="58" t="n">
        <f aca="false">EX52/SUMIF($E$8:$E$210,E52,$EX$8:$EX$210)</f>
        <v>0.000983211644772429</v>
      </c>
      <c r="EZ52" s="13" t="s">
        <v>271</v>
      </c>
      <c r="FA52" s="13" t="s">
        <v>304</v>
      </c>
      <c r="FB52" s="51" t="n">
        <v>0</v>
      </c>
      <c r="FC52" s="13" t="n">
        <v>10289</v>
      </c>
    </row>
    <row r="53" customFormat="false" ht="15" hidden="false" customHeight="false" outlineLevel="0" collapsed="false">
      <c r="A53" s="49" t="n">
        <v>15011</v>
      </c>
      <c r="B53" s="50" t="n">
        <v>15011</v>
      </c>
      <c r="C53" s="9" t="s">
        <v>360</v>
      </c>
      <c r="D53" s="9" t="s">
        <v>355</v>
      </c>
      <c r="E53" s="50" t="n">
        <v>13</v>
      </c>
      <c r="F53" s="9" t="s">
        <v>303</v>
      </c>
      <c r="H53" s="51" t="n">
        <v>12461673</v>
      </c>
      <c r="I53" s="51" t="n">
        <v>12729324</v>
      </c>
      <c r="J53" s="51" t="n">
        <v>5444352</v>
      </c>
      <c r="K53" s="51" t="n">
        <v>12965872</v>
      </c>
      <c r="L53" s="51" t="n">
        <v>3837480</v>
      </c>
      <c r="M53" s="51" t="n">
        <v>4953813</v>
      </c>
      <c r="N53" s="51" t="n">
        <v>9</v>
      </c>
      <c r="O53" s="51" t="n">
        <v>0</v>
      </c>
      <c r="P53" s="51" t="n">
        <v>0</v>
      </c>
      <c r="Q53" s="52" t="n">
        <v>0</v>
      </c>
      <c r="R53" s="52" t="n">
        <v>0</v>
      </c>
      <c r="S53" s="13" t="n">
        <v>0</v>
      </c>
      <c r="T53" s="13" t="n">
        <v>0</v>
      </c>
      <c r="U53" s="13" t="n">
        <v>0</v>
      </c>
      <c r="V53" s="13" t="n">
        <v>0</v>
      </c>
      <c r="W53" s="13" t="n">
        <v>0</v>
      </c>
      <c r="X53" s="13" t="n">
        <v>0</v>
      </c>
      <c r="Y53" s="13" t="n">
        <v>0</v>
      </c>
      <c r="Z53" s="13" t="n">
        <v>0</v>
      </c>
      <c r="AA53" s="13" t="n">
        <v>0</v>
      </c>
      <c r="AB53" s="13" t="n">
        <v>0</v>
      </c>
      <c r="AC53" s="13" t="n">
        <v>0</v>
      </c>
      <c r="AD53" s="13" t="n">
        <v>0</v>
      </c>
      <c r="AE53" s="13" t="n">
        <v>0</v>
      </c>
      <c r="AF53" s="13" t="n">
        <v>0</v>
      </c>
      <c r="AG53" s="13" t="n">
        <v>78</v>
      </c>
      <c r="AH53" s="13" t="n">
        <v>6994</v>
      </c>
      <c r="AI53" s="51" t="n">
        <v>0</v>
      </c>
      <c r="AJ53" s="51" t="n">
        <v>2175</v>
      </c>
      <c r="AK53" s="51" t="n">
        <v>3607</v>
      </c>
      <c r="AL53" s="51" t="n">
        <v>2699</v>
      </c>
      <c r="AM53" s="51" t="n">
        <v>3500</v>
      </c>
      <c r="AN53" s="51" t="n">
        <v>1553</v>
      </c>
      <c r="AO53" s="51" t="n">
        <v>3497</v>
      </c>
      <c r="AP53" s="51" t="n">
        <v>3494</v>
      </c>
      <c r="AQ53" s="51" t="n">
        <v>3498</v>
      </c>
      <c r="AR53" s="51" t="n">
        <v>3391</v>
      </c>
      <c r="AS53" s="51" t="n">
        <v>3499</v>
      </c>
      <c r="AT53" s="51" t="n">
        <v>3047</v>
      </c>
      <c r="AU53" s="51" t="n">
        <v>3447</v>
      </c>
      <c r="AV53" s="51" t="n">
        <v>147.75</v>
      </c>
      <c r="AW53" s="13" t="n">
        <v>286.2936354</v>
      </c>
      <c r="AX53" s="52" t="n">
        <v>8.3993</v>
      </c>
      <c r="AY53" s="51" t="n">
        <v>3</v>
      </c>
      <c r="AZ53" s="52" t="n">
        <v>5.16666666666667</v>
      </c>
      <c r="BA53" s="53" t="n">
        <v>839.93</v>
      </c>
      <c r="BB53" s="54" t="n">
        <v>0.00759743309055527</v>
      </c>
      <c r="BC53" s="54" t="n">
        <v>0.000934059196613823</v>
      </c>
      <c r="BD53" s="61" t="n">
        <v>20200.1656866947</v>
      </c>
      <c r="BE53" s="56" t="n">
        <v>14793</v>
      </c>
      <c r="BF53" s="56" t="n">
        <v>36015</v>
      </c>
      <c r="BG53" s="51" t="n">
        <v>17521</v>
      </c>
      <c r="BH53" s="51" t="n">
        <v>3382</v>
      </c>
      <c r="BI53" s="51" t="n">
        <v>5</v>
      </c>
      <c r="BJ53" s="51" t="n">
        <v>9252</v>
      </c>
      <c r="BK53" s="51" t="n">
        <v>3177</v>
      </c>
      <c r="BL53" s="51" t="n">
        <v>35437</v>
      </c>
      <c r="BM53" s="51" t="n">
        <v>41255</v>
      </c>
      <c r="BN53" s="51" t="n">
        <v>6695</v>
      </c>
      <c r="BO53" s="51" t="n">
        <v>29606</v>
      </c>
      <c r="BP53" s="51" t="n">
        <v>12965</v>
      </c>
      <c r="BQ53" s="51" t="n">
        <v>15110</v>
      </c>
      <c r="BR53" s="13" t="n">
        <v>366.254041100146</v>
      </c>
      <c r="BS53" s="13" t="n">
        <v>2106.40933550876</v>
      </c>
      <c r="BT53" s="51" t="n">
        <v>0</v>
      </c>
      <c r="BU53" s="51" t="n">
        <v>0</v>
      </c>
      <c r="BV53" s="51" t="n">
        <v>19</v>
      </c>
      <c r="BW53" s="51" t="n">
        <v>365</v>
      </c>
      <c r="BX53" s="51" t="n">
        <v>29</v>
      </c>
      <c r="BY53" s="51" t="n">
        <v>365</v>
      </c>
      <c r="BZ53" s="51" t="n">
        <v>78</v>
      </c>
      <c r="CA53" s="51" t="n">
        <v>365</v>
      </c>
      <c r="CB53" s="51" t="n">
        <v>0</v>
      </c>
      <c r="CC53" s="51" t="n">
        <v>0</v>
      </c>
      <c r="CD53" s="51" t="n">
        <v>0</v>
      </c>
      <c r="CE53" s="51" t="n">
        <v>920</v>
      </c>
      <c r="CF53" s="51" t="n">
        <v>9473</v>
      </c>
      <c r="CG53" s="51" t="n">
        <v>1000</v>
      </c>
      <c r="CH53" s="51" t="n">
        <v>51000</v>
      </c>
      <c r="CI53" s="51" t="n">
        <v>4000</v>
      </c>
      <c r="CJ53" s="51" t="n">
        <v>365000</v>
      </c>
      <c r="CK53" s="51" t="n">
        <v>16669000</v>
      </c>
      <c r="CL53" s="51" t="n">
        <v>0</v>
      </c>
      <c r="CM53" s="52" t="n">
        <v>0</v>
      </c>
      <c r="CN53" s="52" t="n">
        <v>90</v>
      </c>
      <c r="CO53" s="58" t="n">
        <v>0</v>
      </c>
      <c r="CP53" s="13" t="n">
        <v>180577616.41</v>
      </c>
      <c r="CQ53" s="13" t="n">
        <v>3300163959.91</v>
      </c>
      <c r="CR53" s="13" t="n">
        <v>1185313151.02</v>
      </c>
      <c r="CS53" s="13" t="n">
        <v>332129803.98</v>
      </c>
      <c r="CT53" s="13" t="n">
        <v>1422827804.51</v>
      </c>
      <c r="CU53" s="58" t="n">
        <v>0.0375</v>
      </c>
      <c r="CV53" s="53" t="n">
        <v>0.99742179423337</v>
      </c>
      <c r="CW53" s="53" t="n">
        <v>0.998710897116685</v>
      </c>
      <c r="CX53" s="53" t="n">
        <v>0.99742179423337</v>
      </c>
      <c r="CY53" s="53" t="n">
        <v>0.99742179423337</v>
      </c>
      <c r="CZ53" s="53" t="n">
        <v>5.99742179423337</v>
      </c>
      <c r="DA53" s="53" t="n">
        <v>0.661209603929893</v>
      </c>
      <c r="DB53" s="53" t="n">
        <v>1</v>
      </c>
      <c r="DC53" s="53" t="n">
        <v>1</v>
      </c>
      <c r="DD53" s="53" t="n">
        <v>0.323708310743102</v>
      </c>
      <c r="DE53" s="53" t="n">
        <v>1</v>
      </c>
      <c r="DF53" s="53" t="n">
        <v>0.99742179423337</v>
      </c>
      <c r="DG53" s="53" t="n">
        <v>0.99742179423337</v>
      </c>
      <c r="DH53" s="53" t="n">
        <v>0.99742179423337</v>
      </c>
      <c r="DI53" s="53" t="n">
        <v>0.998710897116685</v>
      </c>
      <c r="DJ53" s="53" t="n">
        <v>0.837501293186792</v>
      </c>
      <c r="DK53" s="53" t="n">
        <v>0.998710897116685</v>
      </c>
      <c r="DL53" s="53" t="n">
        <v>1</v>
      </c>
      <c r="DM53" s="53" t="n">
        <v>0.99742179423337</v>
      </c>
      <c r="DN53" s="53" t="n">
        <v>0.99742179423337</v>
      </c>
      <c r="DO53" s="53" t="n">
        <v>1.15863139816326</v>
      </c>
      <c r="DP53" s="53" t="n">
        <v>0.161209603929893</v>
      </c>
      <c r="DQ53" s="53" t="n">
        <v>0.99742179423337</v>
      </c>
      <c r="DR53" s="51" t="n">
        <v>5942</v>
      </c>
      <c r="DS53" s="51" t="n">
        <v>2651</v>
      </c>
      <c r="DT53" s="51" t="n">
        <v>101988.826705349</v>
      </c>
      <c r="DU53" s="51" t="n">
        <v>0</v>
      </c>
      <c r="DV53" s="51" t="n">
        <v>0</v>
      </c>
      <c r="DW53" s="51" t="n">
        <v>2207</v>
      </c>
      <c r="DX53" s="51" t="n">
        <v>0</v>
      </c>
      <c r="DY53" s="51" t="n">
        <v>4021451.44</v>
      </c>
      <c r="DZ53" s="51" t="n">
        <v>0</v>
      </c>
      <c r="EA53" s="51" t="n">
        <v>0</v>
      </c>
      <c r="EB53" s="51" t="n">
        <v>51</v>
      </c>
      <c r="EC53" s="59" t="n">
        <v>7253.0427</v>
      </c>
      <c r="ED53" s="51" t="n">
        <v>0</v>
      </c>
      <c r="EE53" s="51" t="n">
        <v>0</v>
      </c>
      <c r="EF53" s="51" t="n">
        <v>0</v>
      </c>
      <c r="EG53" s="51" t="n">
        <v>0</v>
      </c>
      <c r="EH53" s="60" t="n">
        <v>55.7016773978954</v>
      </c>
      <c r="EJ53" s="60" t="n">
        <v>32.1540338003236</v>
      </c>
      <c r="EK53" s="60" t="n">
        <v>17.1096038373032</v>
      </c>
      <c r="EL53" s="60" t="n">
        <v>3.21947994750967</v>
      </c>
      <c r="EM53" s="60" t="n">
        <v>2.6168229891</v>
      </c>
      <c r="EN53" s="60" t="n">
        <v>92.9608809825</v>
      </c>
      <c r="ES53" s="51" t="n">
        <v>14643336</v>
      </c>
      <c r="ET53" s="13" t="n">
        <v>62459.97</v>
      </c>
      <c r="EU53" s="13" t="n">
        <v>66124.91</v>
      </c>
      <c r="EV53" s="13" t="n">
        <v>67687.93</v>
      </c>
      <c r="EW53" s="13" t="n">
        <v>69122.93</v>
      </c>
      <c r="EX53" s="13" t="n">
        <v>730235.2</v>
      </c>
      <c r="EY53" s="58" t="n">
        <f aca="false">EX53/SUMIF($E$8:$E$210,E53,$EX$8:$EX$210)</f>
        <v>0.0267205469360667</v>
      </c>
      <c r="EZ53" s="13" t="s">
        <v>271</v>
      </c>
      <c r="FA53" s="13" t="s">
        <v>304</v>
      </c>
      <c r="FB53" s="51" t="n">
        <v>0</v>
      </c>
      <c r="FC53" s="13" t="n">
        <v>12965</v>
      </c>
    </row>
    <row r="54" customFormat="false" ht="15" hidden="false" customHeight="false" outlineLevel="0" collapsed="false">
      <c r="A54" s="49" t="n">
        <v>15013</v>
      </c>
      <c r="B54" s="50" t="n">
        <v>15013</v>
      </c>
      <c r="C54" s="9" t="s">
        <v>361</v>
      </c>
      <c r="D54" s="9" t="s">
        <v>355</v>
      </c>
      <c r="E54" s="50" t="n">
        <v>13</v>
      </c>
      <c r="F54" s="9" t="s">
        <v>303</v>
      </c>
      <c r="H54" s="51" t="n">
        <v>12461673</v>
      </c>
      <c r="I54" s="51" t="n">
        <v>12729324</v>
      </c>
      <c r="J54" s="51" t="n">
        <v>5444352</v>
      </c>
      <c r="K54" s="51" t="n">
        <v>12965872</v>
      </c>
      <c r="L54" s="51" t="n">
        <v>3837480</v>
      </c>
      <c r="M54" s="51" t="n">
        <v>4953813</v>
      </c>
      <c r="N54" s="51" t="n">
        <v>328</v>
      </c>
      <c r="O54" s="51" t="n">
        <v>282</v>
      </c>
      <c r="P54" s="51" t="n">
        <v>70</v>
      </c>
      <c r="Q54" s="52" t="n">
        <v>2.92244728368131</v>
      </c>
      <c r="R54" s="52" t="n">
        <v>3.71418078233888</v>
      </c>
      <c r="S54" s="13" t="n">
        <v>274971</v>
      </c>
      <c r="T54" s="13" t="n">
        <v>356130</v>
      </c>
      <c r="U54" s="13" t="n">
        <v>146192</v>
      </c>
      <c r="V54" s="13" t="n">
        <v>356130</v>
      </c>
      <c r="W54" s="13" t="n">
        <v>80150</v>
      </c>
      <c r="X54" s="13" t="n">
        <v>308975</v>
      </c>
      <c r="Y54" s="13" t="n">
        <v>129651</v>
      </c>
      <c r="Z54" s="13" t="n">
        <v>705475</v>
      </c>
      <c r="AA54" s="13" t="n">
        <v>113722</v>
      </c>
      <c r="AB54" s="13" t="n">
        <v>346005</v>
      </c>
      <c r="AC54" s="13" t="n">
        <v>270311</v>
      </c>
      <c r="AD54" s="13" t="n">
        <v>346005</v>
      </c>
      <c r="AE54" s="13" t="n">
        <v>94125</v>
      </c>
      <c r="AF54" s="13" t="n">
        <v>356130</v>
      </c>
      <c r="AG54" s="13" t="n">
        <v>1721</v>
      </c>
      <c r="AH54" s="13" t="n">
        <v>43497</v>
      </c>
      <c r="AI54" s="51" t="n">
        <v>1</v>
      </c>
      <c r="AJ54" s="51" t="n">
        <v>678</v>
      </c>
      <c r="AK54" s="51" t="n">
        <v>24066</v>
      </c>
      <c r="AL54" s="51" t="n">
        <v>2899</v>
      </c>
      <c r="AM54" s="51" t="n">
        <v>21791</v>
      </c>
      <c r="AN54" s="51" t="n">
        <v>1858</v>
      </c>
      <c r="AO54" s="51" t="n">
        <v>21803</v>
      </c>
      <c r="AP54" s="51" t="n">
        <v>20761</v>
      </c>
      <c r="AQ54" s="51" t="n">
        <v>21718</v>
      </c>
      <c r="AR54" s="51" t="n">
        <v>20233</v>
      </c>
      <c r="AS54" s="51" t="n">
        <v>21853</v>
      </c>
      <c r="AT54" s="51" t="n">
        <v>18182</v>
      </c>
      <c r="AU54" s="51" t="n">
        <v>21615</v>
      </c>
      <c r="AV54" s="51" t="n">
        <v>147.75</v>
      </c>
      <c r="AW54" s="13" t="n">
        <v>1271.441679</v>
      </c>
      <c r="AX54" s="52" t="n">
        <v>65.385</v>
      </c>
      <c r="AY54" s="51" t="n">
        <v>3</v>
      </c>
      <c r="AZ54" s="52" t="n">
        <v>5.16666666666667</v>
      </c>
      <c r="BA54" s="53" t="n">
        <v>6538.5</v>
      </c>
      <c r="BB54" s="54" t="n">
        <v>0.00759743309055527</v>
      </c>
      <c r="BC54" s="54" t="n">
        <v>0.000934059196613823</v>
      </c>
      <c r="BD54" s="61" t="n">
        <v>20200.1656866947</v>
      </c>
      <c r="BE54" s="56" t="n">
        <v>133797</v>
      </c>
      <c r="BF54" s="56" t="n">
        <v>296575</v>
      </c>
      <c r="BG54" s="51" t="n">
        <v>83301</v>
      </c>
      <c r="BH54" s="51" t="n">
        <v>74916</v>
      </c>
      <c r="BI54" s="51" t="n">
        <v>5</v>
      </c>
      <c r="BJ54" s="51" t="n">
        <v>211182</v>
      </c>
      <c r="BK54" s="51" t="n">
        <v>71437</v>
      </c>
      <c r="BL54" s="51" t="n">
        <v>277782</v>
      </c>
      <c r="BM54" s="51" t="n">
        <v>333487</v>
      </c>
      <c r="BN54" s="51" t="n">
        <v>58013</v>
      </c>
      <c r="BO54" s="51" t="n">
        <v>489160</v>
      </c>
      <c r="BP54" s="51" t="n">
        <v>254799</v>
      </c>
      <c r="BQ54" s="51" t="n">
        <v>277670</v>
      </c>
      <c r="BR54" s="13" t="n">
        <v>366.254041100146</v>
      </c>
      <c r="BS54" s="13" t="n">
        <v>2106.40933550876</v>
      </c>
      <c r="BT54" s="51" t="n">
        <v>0</v>
      </c>
      <c r="BU54" s="51" t="n">
        <v>0</v>
      </c>
      <c r="BV54" s="51" t="n">
        <v>19</v>
      </c>
      <c r="BW54" s="51" t="n">
        <v>365</v>
      </c>
      <c r="BX54" s="51" t="n">
        <v>29</v>
      </c>
      <c r="BY54" s="51" t="n">
        <v>365</v>
      </c>
      <c r="BZ54" s="51" t="n">
        <v>78</v>
      </c>
      <c r="CA54" s="51" t="n">
        <v>365</v>
      </c>
      <c r="CB54" s="51" t="n">
        <v>0</v>
      </c>
      <c r="CC54" s="51" t="n">
        <v>0</v>
      </c>
      <c r="CD54" s="51" t="n">
        <v>0</v>
      </c>
      <c r="CE54" s="51" t="n">
        <v>80780</v>
      </c>
      <c r="CF54" s="51" t="n">
        <v>207791</v>
      </c>
      <c r="CG54" s="51" t="n">
        <v>84000</v>
      </c>
      <c r="CH54" s="51" t="n">
        <v>2436000</v>
      </c>
      <c r="CI54" s="51" t="n">
        <v>129000</v>
      </c>
      <c r="CJ54" s="51" t="n">
        <v>10909000</v>
      </c>
      <c r="CK54" s="51" t="n">
        <v>540134000</v>
      </c>
      <c r="CL54" s="51" t="n">
        <v>251</v>
      </c>
      <c r="CM54" s="52" t="n">
        <v>1.67286026756193</v>
      </c>
      <c r="CN54" s="52" t="n">
        <v>90</v>
      </c>
      <c r="CO54" s="58" t="n">
        <v>0</v>
      </c>
      <c r="CP54" s="13" t="n">
        <v>180577616.41</v>
      </c>
      <c r="CQ54" s="13" t="n">
        <v>3300163959.91</v>
      </c>
      <c r="CR54" s="13" t="n">
        <v>1185313151.02</v>
      </c>
      <c r="CS54" s="13" t="n">
        <v>332129803.98</v>
      </c>
      <c r="CT54" s="13" t="n">
        <v>1422827804.51</v>
      </c>
      <c r="CU54" s="58" t="n">
        <v>0.325</v>
      </c>
      <c r="CV54" s="53" t="n">
        <v>0.99742179423337</v>
      </c>
      <c r="CW54" s="53" t="n">
        <v>0.998710897116685</v>
      </c>
      <c r="CX54" s="53" t="n">
        <v>0.99742179423337</v>
      </c>
      <c r="CY54" s="53" t="n">
        <v>0.99742179423337</v>
      </c>
      <c r="CZ54" s="53" t="n">
        <v>5.99742179423337</v>
      </c>
      <c r="DA54" s="53" t="n">
        <v>0.661209603929893</v>
      </c>
      <c r="DB54" s="53" t="n">
        <v>1</v>
      </c>
      <c r="DC54" s="53" t="n">
        <v>1</v>
      </c>
      <c r="DD54" s="53" t="n">
        <v>0.323708310743102</v>
      </c>
      <c r="DE54" s="53" t="n">
        <v>1</v>
      </c>
      <c r="DF54" s="53" t="n">
        <v>0.99742179423337</v>
      </c>
      <c r="DG54" s="53" t="n">
        <v>0.99742179423337</v>
      </c>
      <c r="DH54" s="53" t="n">
        <v>0.99742179423337</v>
      </c>
      <c r="DI54" s="53" t="n">
        <v>0.998710897116685</v>
      </c>
      <c r="DJ54" s="53" t="n">
        <v>0.837501293186792</v>
      </c>
      <c r="DK54" s="53" t="n">
        <v>0.998710897116685</v>
      </c>
      <c r="DL54" s="53" t="n">
        <v>1</v>
      </c>
      <c r="DM54" s="53" t="n">
        <v>0.99742179423337</v>
      </c>
      <c r="DN54" s="53" t="n">
        <v>0.99742179423337</v>
      </c>
      <c r="DO54" s="53" t="n">
        <v>1.15863139816326</v>
      </c>
      <c r="DP54" s="53" t="n">
        <v>0.161209603929893</v>
      </c>
      <c r="DQ54" s="53" t="n">
        <v>0.99742179423337</v>
      </c>
      <c r="DR54" s="51" t="n">
        <v>350365</v>
      </c>
      <c r="DS54" s="51" t="n">
        <v>153326</v>
      </c>
      <c r="DT54" s="51" t="n">
        <v>572554.224436617</v>
      </c>
      <c r="DU54" s="51" t="n">
        <v>90485</v>
      </c>
      <c r="DV54" s="51" t="n">
        <v>118689</v>
      </c>
      <c r="DW54" s="51" t="n">
        <v>16233</v>
      </c>
      <c r="DX54" s="51" t="n">
        <v>249144</v>
      </c>
      <c r="DY54" s="51" t="n">
        <v>4021451.44</v>
      </c>
      <c r="DZ54" s="51" t="n">
        <v>102017</v>
      </c>
      <c r="EA54" s="51" t="n">
        <v>296936</v>
      </c>
      <c r="EB54" s="51" t="n">
        <v>782</v>
      </c>
      <c r="EC54" s="59" t="n">
        <v>7253.0427</v>
      </c>
      <c r="ED54" s="51" t="n">
        <v>156353</v>
      </c>
      <c r="EE54" s="51" t="n">
        <v>296936</v>
      </c>
      <c r="EF54" s="51" t="n">
        <v>22062</v>
      </c>
      <c r="EG54" s="51" t="n">
        <v>318998</v>
      </c>
      <c r="EH54" s="60" t="n">
        <v>55.7016773978954</v>
      </c>
      <c r="EJ54" s="60" t="n">
        <v>32.1540338003236</v>
      </c>
      <c r="EK54" s="60" t="n">
        <v>17.1096038373032</v>
      </c>
      <c r="EL54" s="60" t="n">
        <v>3.21947994750967</v>
      </c>
      <c r="EM54" s="60" t="n">
        <v>2.6168229891</v>
      </c>
      <c r="EN54" s="60" t="n">
        <v>92.9608809825</v>
      </c>
      <c r="ES54" s="51" t="n">
        <v>14643336</v>
      </c>
      <c r="ET54" s="13" t="n">
        <v>515496.3</v>
      </c>
      <c r="EU54" s="13" t="n">
        <v>528708.4</v>
      </c>
      <c r="EV54" s="13" t="n">
        <v>535435.2</v>
      </c>
      <c r="EW54" s="13" t="n">
        <v>542150.5</v>
      </c>
      <c r="EX54" s="13" t="n">
        <v>1798938</v>
      </c>
      <c r="EY54" s="58" t="n">
        <f aca="false">EX54/SUMIF($E$8:$E$210,E54,$EX$8:$EX$210)</f>
        <v>0.0658261985509243</v>
      </c>
      <c r="EZ54" s="13" t="s">
        <v>271</v>
      </c>
      <c r="FA54" s="13" t="s">
        <v>304</v>
      </c>
      <c r="FB54" s="51" t="n">
        <v>1059</v>
      </c>
      <c r="FC54" s="13" t="n">
        <v>254799</v>
      </c>
    </row>
    <row r="55" customFormat="false" ht="15" hidden="false" customHeight="false" outlineLevel="0" collapsed="false">
      <c r="A55" s="49" t="n">
        <v>15015</v>
      </c>
      <c r="B55" s="50" t="n">
        <v>15015</v>
      </c>
      <c r="C55" s="9" t="s">
        <v>362</v>
      </c>
      <c r="D55" s="9" t="s">
        <v>355</v>
      </c>
      <c r="E55" s="50" t="n">
        <v>13</v>
      </c>
      <c r="F55" s="9" t="s">
        <v>303</v>
      </c>
      <c r="H55" s="51" t="n">
        <v>12461673</v>
      </c>
      <c r="I55" s="51" t="n">
        <v>12729324</v>
      </c>
      <c r="J55" s="51" t="n">
        <v>5444352</v>
      </c>
      <c r="K55" s="51" t="n">
        <v>12965872</v>
      </c>
      <c r="L55" s="51" t="n">
        <v>3837480</v>
      </c>
      <c r="M55" s="51" t="n">
        <v>4953813</v>
      </c>
      <c r="N55" s="51" t="n">
        <v>1</v>
      </c>
      <c r="O55" s="51" t="n">
        <v>0</v>
      </c>
      <c r="P55" s="51" t="n">
        <v>0</v>
      </c>
      <c r="Q55" s="52" t="n">
        <v>0</v>
      </c>
      <c r="R55" s="52" t="n">
        <v>0</v>
      </c>
      <c r="S55" s="13" t="n">
        <v>0</v>
      </c>
      <c r="T55" s="13" t="n">
        <v>0</v>
      </c>
      <c r="U55" s="13" t="n">
        <v>0</v>
      </c>
      <c r="V55" s="13" t="n">
        <v>0</v>
      </c>
      <c r="W55" s="13" t="n">
        <v>0</v>
      </c>
      <c r="X55" s="13" t="n">
        <v>0</v>
      </c>
      <c r="Y55" s="13" t="n">
        <v>0</v>
      </c>
      <c r="Z55" s="13" t="n">
        <v>0</v>
      </c>
      <c r="AA55" s="13" t="n">
        <v>0</v>
      </c>
      <c r="AB55" s="13" t="n">
        <v>0</v>
      </c>
      <c r="AC55" s="13" t="n">
        <v>0</v>
      </c>
      <c r="AD55" s="13" t="n">
        <v>0</v>
      </c>
      <c r="AE55" s="13" t="n">
        <v>0</v>
      </c>
      <c r="AF55" s="13" t="n">
        <v>0</v>
      </c>
      <c r="AG55" s="13" t="n">
        <v>74</v>
      </c>
      <c r="AH55" s="13" t="n">
        <v>3698</v>
      </c>
      <c r="AI55" s="51" t="n">
        <v>0</v>
      </c>
      <c r="AJ55" s="51" t="n">
        <v>1018</v>
      </c>
      <c r="AK55" s="51" t="n">
        <v>1919</v>
      </c>
      <c r="AL55" s="51" t="n">
        <v>1404</v>
      </c>
      <c r="AM55" s="51" t="n">
        <v>1852</v>
      </c>
      <c r="AN55" s="51" t="n">
        <v>893</v>
      </c>
      <c r="AO55" s="51" t="n">
        <v>1853</v>
      </c>
      <c r="AP55" s="51" t="n">
        <v>1837</v>
      </c>
      <c r="AQ55" s="51" t="n">
        <v>1853</v>
      </c>
      <c r="AR55" s="51" t="n">
        <v>1814</v>
      </c>
      <c r="AS55" s="51" t="n">
        <v>1851</v>
      </c>
      <c r="AT55" s="51" t="n">
        <v>1771</v>
      </c>
      <c r="AU55" s="51" t="n">
        <v>1800</v>
      </c>
      <c r="AV55" s="51" t="n">
        <v>147.75</v>
      </c>
      <c r="AW55" s="13" t="n">
        <v>190.0935169</v>
      </c>
      <c r="AX55" s="52" t="n">
        <v>8.251</v>
      </c>
      <c r="AY55" s="51" t="n">
        <v>3</v>
      </c>
      <c r="AZ55" s="52" t="n">
        <v>5.16666666666667</v>
      </c>
      <c r="BA55" s="53" t="n">
        <v>825.1</v>
      </c>
      <c r="BB55" s="54" t="n">
        <v>0.00759743309055527</v>
      </c>
      <c r="BC55" s="54" t="n">
        <v>0.000934059196613823</v>
      </c>
      <c r="BD55" s="61" t="n">
        <v>20200.1656866947</v>
      </c>
      <c r="BE55" s="56" t="n">
        <v>4779</v>
      </c>
      <c r="BF55" s="56" t="n">
        <v>15985</v>
      </c>
      <c r="BG55" s="51" t="n">
        <v>9966</v>
      </c>
      <c r="BH55" s="51" t="n">
        <v>1191</v>
      </c>
      <c r="BI55" s="51" t="n">
        <v>5</v>
      </c>
      <c r="BJ55" s="51" t="n">
        <v>2581</v>
      </c>
      <c r="BK55" s="51" t="n">
        <v>1138</v>
      </c>
      <c r="BL55" s="51" t="n">
        <v>15511</v>
      </c>
      <c r="BM55" s="51" t="n">
        <v>18146</v>
      </c>
      <c r="BN55" s="51" t="n">
        <v>586</v>
      </c>
      <c r="BO55" s="51" t="n">
        <v>17710</v>
      </c>
      <c r="BP55" s="51" t="n">
        <v>4200</v>
      </c>
      <c r="BQ55" s="51" t="n">
        <v>4609</v>
      </c>
      <c r="BR55" s="13" t="n">
        <v>366.254041100146</v>
      </c>
      <c r="BS55" s="13" t="n">
        <v>2106.40933550876</v>
      </c>
      <c r="BT55" s="51" t="n">
        <v>0</v>
      </c>
      <c r="BU55" s="51" t="n">
        <v>0</v>
      </c>
      <c r="BV55" s="51" t="n">
        <v>19</v>
      </c>
      <c r="BW55" s="51" t="n">
        <v>365</v>
      </c>
      <c r="BX55" s="51" t="n">
        <v>29</v>
      </c>
      <c r="BY55" s="51" t="n">
        <v>365</v>
      </c>
      <c r="BZ55" s="51" t="n">
        <v>78</v>
      </c>
      <c r="CA55" s="51" t="n">
        <v>365</v>
      </c>
      <c r="CB55" s="51" t="n">
        <v>0</v>
      </c>
      <c r="CC55" s="51" t="n">
        <v>0</v>
      </c>
      <c r="CD55" s="51" t="n">
        <v>0</v>
      </c>
      <c r="CE55" s="51" t="n">
        <v>790</v>
      </c>
      <c r="CF55" s="51" t="n">
        <v>3505</v>
      </c>
      <c r="CG55" s="51" t="n">
        <v>1000</v>
      </c>
      <c r="CH55" s="51" t="n">
        <v>25000</v>
      </c>
      <c r="CI55" s="51" t="n">
        <v>2000</v>
      </c>
      <c r="CJ55" s="51" t="n">
        <v>143000</v>
      </c>
      <c r="CK55" s="51" t="n">
        <v>7151000</v>
      </c>
      <c r="CL55" s="51" t="n">
        <v>15</v>
      </c>
      <c r="CM55" s="52" t="n">
        <v>0</v>
      </c>
      <c r="CN55" s="52" t="n">
        <v>90</v>
      </c>
      <c r="CO55" s="58" t="n">
        <v>0</v>
      </c>
      <c r="CP55" s="13" t="n">
        <v>180577616.41</v>
      </c>
      <c r="CQ55" s="13" t="n">
        <v>3300163959.91</v>
      </c>
      <c r="CR55" s="13" t="n">
        <v>1185313151.02</v>
      </c>
      <c r="CS55" s="13" t="n">
        <v>332129803.98</v>
      </c>
      <c r="CT55" s="13" t="n">
        <v>1422827804.51</v>
      </c>
      <c r="CU55" s="58" t="n">
        <v>0.0375</v>
      </c>
      <c r="CV55" s="53" t="n">
        <v>0.99742179423337</v>
      </c>
      <c r="CW55" s="53" t="n">
        <v>0.998710897116685</v>
      </c>
      <c r="CX55" s="53" t="n">
        <v>0.99742179423337</v>
      </c>
      <c r="CY55" s="53" t="n">
        <v>0.99742179423337</v>
      </c>
      <c r="CZ55" s="53" t="n">
        <v>5.99742179423337</v>
      </c>
      <c r="DA55" s="53" t="n">
        <v>0.661209603929893</v>
      </c>
      <c r="DB55" s="53" t="n">
        <v>1</v>
      </c>
      <c r="DC55" s="53" t="n">
        <v>1</v>
      </c>
      <c r="DD55" s="53" t="n">
        <v>0.323708310743102</v>
      </c>
      <c r="DE55" s="53" t="n">
        <v>1</v>
      </c>
      <c r="DF55" s="53" t="n">
        <v>0.99742179423337</v>
      </c>
      <c r="DG55" s="53" t="n">
        <v>0.99742179423337</v>
      </c>
      <c r="DH55" s="53" t="n">
        <v>0.99742179423337</v>
      </c>
      <c r="DI55" s="53" t="n">
        <v>0.998710897116685</v>
      </c>
      <c r="DJ55" s="53" t="n">
        <v>0.837501293186792</v>
      </c>
      <c r="DK55" s="53" t="n">
        <v>0.998710897116685</v>
      </c>
      <c r="DL55" s="53" t="n">
        <v>1</v>
      </c>
      <c r="DM55" s="53" t="n">
        <v>0.99742179423337</v>
      </c>
      <c r="DN55" s="53" t="n">
        <v>0.99742179423337</v>
      </c>
      <c r="DO55" s="53" t="n">
        <v>1.15863139816326</v>
      </c>
      <c r="DP55" s="53" t="n">
        <v>0.161209603929893</v>
      </c>
      <c r="DQ55" s="53" t="n">
        <v>0.99742179423337</v>
      </c>
      <c r="DR55" s="51" t="n">
        <v>1532</v>
      </c>
      <c r="DS55" s="51" t="n">
        <v>553</v>
      </c>
      <c r="DT55" s="51" t="n">
        <v>276770.453947232</v>
      </c>
      <c r="DU55" s="51" t="n">
        <v>0</v>
      </c>
      <c r="DV55" s="51" t="n">
        <v>0</v>
      </c>
      <c r="DW55" s="51" t="n">
        <v>1171</v>
      </c>
      <c r="DX55" s="51" t="n">
        <v>0</v>
      </c>
      <c r="DY55" s="51" t="n">
        <v>4021451.44</v>
      </c>
      <c r="DZ55" s="51" t="n">
        <v>0</v>
      </c>
      <c r="EA55" s="51" t="n">
        <v>0</v>
      </c>
      <c r="EB55" s="51" t="n">
        <v>31</v>
      </c>
      <c r="EC55" s="59" t="n">
        <v>7253.0427</v>
      </c>
      <c r="ED55" s="51" t="n">
        <v>0</v>
      </c>
      <c r="EE55" s="51" t="n">
        <v>0</v>
      </c>
      <c r="EF55" s="51" t="n">
        <v>0</v>
      </c>
      <c r="EG55" s="51" t="n">
        <v>0</v>
      </c>
      <c r="EH55" s="60" t="n">
        <v>55.7016773978954</v>
      </c>
      <c r="EJ55" s="60" t="n">
        <v>32.1540338003236</v>
      </c>
      <c r="EK55" s="60" t="n">
        <v>17.1096038373032</v>
      </c>
      <c r="EL55" s="60" t="n">
        <v>3.21947994750967</v>
      </c>
      <c r="EM55" s="60" t="n">
        <v>2.6168229891</v>
      </c>
      <c r="EN55" s="60" t="n">
        <v>92.9608809825</v>
      </c>
      <c r="ES55" s="51" t="n">
        <v>14643336</v>
      </c>
      <c r="ET55" s="13" t="n">
        <v>29730.86</v>
      </c>
      <c r="EU55" s="13" t="n">
        <v>30890.75</v>
      </c>
      <c r="EV55" s="13" t="n">
        <v>31434.68</v>
      </c>
      <c r="EW55" s="13" t="n">
        <v>31961.75</v>
      </c>
      <c r="EX55" s="13" t="n">
        <v>10914.66</v>
      </c>
      <c r="EY55" s="58" t="n">
        <f aca="false">EX55/SUMIF($E$8:$E$210,E55,$EX$8:$EX$210)</f>
        <v>0.000399385957868382</v>
      </c>
      <c r="EZ55" s="13" t="s">
        <v>271</v>
      </c>
      <c r="FA55" s="13" t="s">
        <v>304</v>
      </c>
      <c r="FB55" s="51" t="n">
        <v>0</v>
      </c>
      <c r="FC55" s="13" t="n">
        <v>4200</v>
      </c>
    </row>
    <row r="56" customFormat="false" ht="15" hidden="false" customHeight="false" outlineLevel="0" collapsed="false">
      <c r="A56" s="49" t="n">
        <v>15016</v>
      </c>
      <c r="B56" s="50" t="n">
        <v>15016</v>
      </c>
      <c r="C56" s="9" t="s">
        <v>363</v>
      </c>
      <c r="D56" s="9" t="s">
        <v>355</v>
      </c>
      <c r="E56" s="50" t="n">
        <v>13</v>
      </c>
      <c r="F56" s="9" t="s">
        <v>303</v>
      </c>
      <c r="H56" s="51" t="n">
        <v>12461673</v>
      </c>
      <c r="I56" s="51" t="n">
        <v>12729324</v>
      </c>
      <c r="J56" s="51" t="n">
        <v>5444352</v>
      </c>
      <c r="K56" s="51" t="n">
        <v>12965872</v>
      </c>
      <c r="L56" s="51" t="n">
        <v>3837480</v>
      </c>
      <c r="M56" s="51" t="n">
        <v>4953813</v>
      </c>
      <c r="N56" s="51" t="n">
        <v>0</v>
      </c>
      <c r="O56" s="51" t="n">
        <v>0</v>
      </c>
      <c r="P56" s="51" t="n">
        <v>0</v>
      </c>
      <c r="Q56" s="52" t="n">
        <v>0</v>
      </c>
      <c r="R56" s="52" t="n">
        <v>0</v>
      </c>
      <c r="S56" s="13" t="n">
        <v>0</v>
      </c>
      <c r="T56" s="13" t="n">
        <v>0</v>
      </c>
      <c r="U56" s="13" t="n">
        <v>0</v>
      </c>
      <c r="V56" s="13" t="n">
        <v>0</v>
      </c>
      <c r="W56" s="13" t="n">
        <v>0</v>
      </c>
      <c r="X56" s="13" t="n">
        <v>0</v>
      </c>
      <c r="Y56" s="13" t="n">
        <v>0</v>
      </c>
      <c r="Z56" s="13" t="n">
        <v>0</v>
      </c>
      <c r="AA56" s="13" t="n">
        <v>0</v>
      </c>
      <c r="AB56" s="13" t="n">
        <v>0</v>
      </c>
      <c r="AC56" s="13" t="n">
        <v>0</v>
      </c>
      <c r="AD56" s="13" t="n">
        <v>0</v>
      </c>
      <c r="AE56" s="13" t="n">
        <v>0</v>
      </c>
      <c r="AF56" s="13" t="n">
        <v>0</v>
      </c>
      <c r="AG56" s="13" t="n">
        <v>88</v>
      </c>
      <c r="AH56" s="13" t="n">
        <v>2128</v>
      </c>
      <c r="AI56" s="51" t="n">
        <v>0</v>
      </c>
      <c r="AJ56" s="51" t="n">
        <v>311</v>
      </c>
      <c r="AK56" s="51" t="n">
        <v>1105</v>
      </c>
      <c r="AL56" s="51" t="n">
        <v>512</v>
      </c>
      <c r="AM56" s="51" t="n">
        <v>1064</v>
      </c>
      <c r="AN56" s="51" t="n">
        <v>203</v>
      </c>
      <c r="AO56" s="51" t="n">
        <v>1064</v>
      </c>
      <c r="AP56" s="51" t="n">
        <v>1061</v>
      </c>
      <c r="AQ56" s="51" t="n">
        <v>1064</v>
      </c>
      <c r="AR56" s="51" t="n">
        <v>1060</v>
      </c>
      <c r="AS56" s="51" t="n">
        <v>1065</v>
      </c>
      <c r="AT56" s="51" t="n">
        <v>984</v>
      </c>
      <c r="AU56" s="51" t="n">
        <v>1055</v>
      </c>
      <c r="AV56" s="51" t="n">
        <v>147.75</v>
      </c>
      <c r="AW56" s="13" t="n">
        <v>293.0489617</v>
      </c>
      <c r="AX56" s="52" t="n">
        <v>7.8002</v>
      </c>
      <c r="AY56" s="51" t="n">
        <v>3</v>
      </c>
      <c r="AZ56" s="52" t="n">
        <v>5.16666666666667</v>
      </c>
      <c r="BA56" s="53" t="n">
        <v>780.02</v>
      </c>
      <c r="BB56" s="54" t="n">
        <v>0.00759743309055527</v>
      </c>
      <c r="BC56" s="54" t="n">
        <v>0.000934059196613823</v>
      </c>
      <c r="BD56" s="61" t="n">
        <v>20200.1656866947</v>
      </c>
      <c r="BE56" s="56" t="n">
        <v>4780</v>
      </c>
      <c r="BF56" s="56" t="n">
        <v>15698</v>
      </c>
      <c r="BG56" s="51" t="n">
        <v>8974</v>
      </c>
      <c r="BH56" s="51" t="n">
        <v>1777</v>
      </c>
      <c r="BI56" s="51" t="n">
        <v>5</v>
      </c>
      <c r="BJ56" s="51" t="n">
        <v>4578</v>
      </c>
      <c r="BK56" s="51" t="n">
        <v>1732</v>
      </c>
      <c r="BL56" s="51" t="n">
        <v>14272</v>
      </c>
      <c r="BM56" s="51" t="n">
        <v>17552</v>
      </c>
      <c r="BN56" s="51" t="n">
        <v>0</v>
      </c>
      <c r="BO56" s="51" t="n">
        <v>5001</v>
      </c>
      <c r="BP56" s="51" t="n">
        <v>6655</v>
      </c>
      <c r="BQ56" s="51" t="n">
        <v>7671</v>
      </c>
      <c r="BR56" s="13" t="n">
        <v>366.254041100146</v>
      </c>
      <c r="BS56" s="13" t="n">
        <v>2106.40933550876</v>
      </c>
      <c r="BT56" s="51" t="n">
        <v>0</v>
      </c>
      <c r="BU56" s="51" t="n">
        <v>0</v>
      </c>
      <c r="BV56" s="51" t="n">
        <v>19</v>
      </c>
      <c r="BW56" s="51" t="n">
        <v>365</v>
      </c>
      <c r="BX56" s="51" t="n">
        <v>29</v>
      </c>
      <c r="BY56" s="51" t="n">
        <v>365</v>
      </c>
      <c r="BZ56" s="51" t="n">
        <v>78</v>
      </c>
      <c r="CA56" s="51" t="n">
        <v>365</v>
      </c>
      <c r="CB56" s="51" t="n">
        <v>0</v>
      </c>
      <c r="CC56" s="51" t="n">
        <v>0</v>
      </c>
      <c r="CD56" s="51" t="n">
        <v>0</v>
      </c>
      <c r="CE56" s="51" t="n">
        <v>2140</v>
      </c>
      <c r="CF56" s="51" t="n">
        <v>4652</v>
      </c>
      <c r="CG56" s="51" t="n">
        <v>2000</v>
      </c>
      <c r="CH56" s="51" t="n">
        <v>43000</v>
      </c>
      <c r="CI56" s="51" t="n">
        <v>2000</v>
      </c>
      <c r="CJ56" s="51" t="n">
        <v>129000</v>
      </c>
      <c r="CK56" s="51" t="n">
        <v>7612000</v>
      </c>
      <c r="CL56" s="51" t="n">
        <v>13</v>
      </c>
      <c r="CM56" s="52" t="n">
        <v>0</v>
      </c>
      <c r="CN56" s="52" t="n">
        <v>90</v>
      </c>
      <c r="CO56" s="58" t="n">
        <v>0</v>
      </c>
      <c r="CP56" s="13" t="n">
        <v>180577616.41</v>
      </c>
      <c r="CQ56" s="13" t="n">
        <v>3300163959.91</v>
      </c>
      <c r="CR56" s="13" t="n">
        <v>1185313151.02</v>
      </c>
      <c r="CS56" s="13" t="n">
        <v>332129803.98</v>
      </c>
      <c r="CT56" s="13" t="n">
        <v>1422827804.51</v>
      </c>
      <c r="CU56" s="58" t="n">
        <v>0.2</v>
      </c>
      <c r="CV56" s="53" t="n">
        <v>0.99742179423337</v>
      </c>
      <c r="CW56" s="53" t="n">
        <v>0.998710897116685</v>
      </c>
      <c r="CX56" s="53" t="n">
        <v>0.99742179423337</v>
      </c>
      <c r="CY56" s="53" t="n">
        <v>0.99742179423337</v>
      </c>
      <c r="CZ56" s="53" t="n">
        <v>5.99742179423337</v>
      </c>
      <c r="DA56" s="53" t="n">
        <v>0.661209603929893</v>
      </c>
      <c r="DB56" s="53" t="n">
        <v>1</v>
      </c>
      <c r="DC56" s="53" t="n">
        <v>1</v>
      </c>
      <c r="DD56" s="53" t="n">
        <v>0.323708310743102</v>
      </c>
      <c r="DE56" s="53" t="n">
        <v>1</v>
      </c>
      <c r="DF56" s="53" t="n">
        <v>0.99742179423337</v>
      </c>
      <c r="DG56" s="53" t="n">
        <v>0.99742179423337</v>
      </c>
      <c r="DH56" s="53" t="n">
        <v>0.99742179423337</v>
      </c>
      <c r="DI56" s="53" t="n">
        <v>0.998710897116685</v>
      </c>
      <c r="DJ56" s="53" t="n">
        <v>0.837501293186792</v>
      </c>
      <c r="DK56" s="53" t="n">
        <v>0.998710897116685</v>
      </c>
      <c r="DL56" s="53" t="n">
        <v>1</v>
      </c>
      <c r="DM56" s="53" t="n">
        <v>0.99742179423337</v>
      </c>
      <c r="DN56" s="53" t="n">
        <v>0.99742179423337</v>
      </c>
      <c r="DO56" s="53" t="n">
        <v>1.15863139816326</v>
      </c>
      <c r="DP56" s="53" t="n">
        <v>0.161209603929893</v>
      </c>
      <c r="DQ56" s="53" t="n">
        <v>0.99742179423337</v>
      </c>
      <c r="DR56" s="51" t="n">
        <v>2072</v>
      </c>
      <c r="DS56" s="51" t="n">
        <v>970</v>
      </c>
      <c r="DT56" s="51" t="n">
        <v>520978.869889715</v>
      </c>
      <c r="DU56" s="51" t="n">
        <v>0</v>
      </c>
      <c r="DV56" s="51" t="n">
        <v>0</v>
      </c>
      <c r="DW56" s="51" t="n">
        <v>894</v>
      </c>
      <c r="DX56" s="51" t="n">
        <v>0</v>
      </c>
      <c r="DY56" s="51" t="n">
        <v>4021451.44</v>
      </c>
      <c r="DZ56" s="51" t="n">
        <v>0</v>
      </c>
      <c r="EA56" s="51" t="n">
        <v>0</v>
      </c>
      <c r="EB56" s="51" t="n">
        <v>24</v>
      </c>
      <c r="EC56" s="59" t="n">
        <v>7253.0427</v>
      </c>
      <c r="ED56" s="51" t="n">
        <v>0</v>
      </c>
      <c r="EE56" s="51" t="n">
        <v>0</v>
      </c>
      <c r="EF56" s="51" t="n">
        <v>0</v>
      </c>
      <c r="EG56" s="51" t="n">
        <v>0</v>
      </c>
      <c r="EH56" s="60" t="n">
        <v>55.7016773978954</v>
      </c>
      <c r="EJ56" s="60" t="n">
        <v>32.1540338003236</v>
      </c>
      <c r="EK56" s="60" t="n">
        <v>17.1096038373032</v>
      </c>
      <c r="EL56" s="60" t="n">
        <v>3.21947994750967</v>
      </c>
      <c r="EM56" s="60" t="n">
        <v>2.6168229891</v>
      </c>
      <c r="EN56" s="60" t="n">
        <v>92.9608809825</v>
      </c>
      <c r="ES56" s="51" t="n">
        <v>14643336</v>
      </c>
      <c r="ET56" s="13" t="n">
        <v>27498.51</v>
      </c>
      <c r="EU56" s="13" t="n">
        <v>28570.78</v>
      </c>
      <c r="EV56" s="13" t="n">
        <v>29058.53</v>
      </c>
      <c r="EW56" s="13" t="n">
        <v>29523.98</v>
      </c>
      <c r="EX56" s="13" t="n">
        <v>140281.1</v>
      </c>
      <c r="EY56" s="58" t="n">
        <f aca="false">EX56/SUMIF($E$8:$E$210,E56,$EX$8:$EX$210)</f>
        <v>0.00513312384392462</v>
      </c>
      <c r="EZ56" s="13" t="s">
        <v>271</v>
      </c>
      <c r="FA56" s="13" t="s">
        <v>304</v>
      </c>
      <c r="FB56" s="51" t="n">
        <v>0</v>
      </c>
      <c r="FC56" s="13" t="n">
        <v>6655</v>
      </c>
    </row>
    <row r="57" customFormat="false" ht="15" hidden="false" customHeight="false" outlineLevel="0" collapsed="false">
      <c r="A57" s="49" t="n">
        <v>15017</v>
      </c>
      <c r="B57" s="50" t="n">
        <v>15017</v>
      </c>
      <c r="C57" s="9" t="s">
        <v>364</v>
      </c>
      <c r="D57" s="9" t="s">
        <v>355</v>
      </c>
      <c r="E57" s="50" t="n">
        <v>13</v>
      </c>
      <c r="F57" s="9" t="s">
        <v>303</v>
      </c>
      <c r="H57" s="51" t="n">
        <v>12461673</v>
      </c>
      <c r="I57" s="51" t="n">
        <v>12729324</v>
      </c>
      <c r="J57" s="51" t="n">
        <v>5444352</v>
      </c>
      <c r="K57" s="51" t="n">
        <v>12965872</v>
      </c>
      <c r="L57" s="51" t="n">
        <v>3837480</v>
      </c>
      <c r="M57" s="51" t="n">
        <v>4953813</v>
      </c>
      <c r="N57" s="51" t="n">
        <v>1</v>
      </c>
      <c r="O57" s="51" t="n">
        <v>0</v>
      </c>
      <c r="P57" s="51" t="n">
        <v>0</v>
      </c>
      <c r="Q57" s="52" t="n">
        <v>0</v>
      </c>
      <c r="R57" s="52" t="n">
        <v>0</v>
      </c>
      <c r="S57" s="13" t="n">
        <v>0</v>
      </c>
      <c r="T57" s="13" t="n">
        <v>0</v>
      </c>
      <c r="U57" s="13" t="n">
        <v>0</v>
      </c>
      <c r="V57" s="13" t="n">
        <v>0</v>
      </c>
      <c r="W57" s="13" t="n">
        <v>0</v>
      </c>
      <c r="X57" s="13" t="n">
        <v>0</v>
      </c>
      <c r="Y57" s="13" t="n">
        <v>0</v>
      </c>
      <c r="Z57" s="13" t="n">
        <v>0</v>
      </c>
      <c r="AA57" s="13" t="n">
        <v>0</v>
      </c>
      <c r="AB57" s="13" t="n">
        <v>0</v>
      </c>
      <c r="AC57" s="13" t="n">
        <v>0</v>
      </c>
      <c r="AD57" s="13" t="n">
        <v>0</v>
      </c>
      <c r="AE57" s="13" t="n">
        <v>0</v>
      </c>
      <c r="AF57" s="13" t="n">
        <v>0</v>
      </c>
      <c r="AG57" s="13" t="n">
        <v>6</v>
      </c>
      <c r="AH57" s="13" t="n">
        <v>1034</v>
      </c>
      <c r="AI57" s="51" t="n">
        <v>0</v>
      </c>
      <c r="AJ57" s="51" t="n">
        <v>103</v>
      </c>
      <c r="AK57" s="51" t="n">
        <v>517</v>
      </c>
      <c r="AL57" s="51" t="n">
        <v>327</v>
      </c>
      <c r="AM57" s="51" t="n">
        <v>517</v>
      </c>
      <c r="AN57" s="51" t="n">
        <v>167</v>
      </c>
      <c r="AO57" s="51" t="n">
        <v>517</v>
      </c>
      <c r="AP57" s="51" t="n">
        <v>517</v>
      </c>
      <c r="AQ57" s="51" t="n">
        <v>517</v>
      </c>
      <c r="AR57" s="51" t="n">
        <v>517</v>
      </c>
      <c r="AS57" s="51" t="n">
        <v>517</v>
      </c>
      <c r="AT57" s="51" t="n">
        <v>513</v>
      </c>
      <c r="AU57" s="51" t="n">
        <v>513</v>
      </c>
      <c r="AV57" s="51" t="n">
        <v>147.75</v>
      </c>
      <c r="AW57" s="13" t="n">
        <v>60.79737039</v>
      </c>
      <c r="AX57" s="52" t="n">
        <v>1.4203</v>
      </c>
      <c r="AY57" s="51" t="n">
        <v>3</v>
      </c>
      <c r="AZ57" s="52" t="n">
        <v>5.16666666666667</v>
      </c>
      <c r="BA57" s="53" t="n">
        <v>142.03</v>
      </c>
      <c r="BB57" s="54" t="n">
        <v>0.00759743309055527</v>
      </c>
      <c r="BC57" s="54" t="n">
        <v>0.000934059196613823</v>
      </c>
      <c r="BD57" s="61" t="n">
        <v>20200.1656866947</v>
      </c>
      <c r="BE57" s="56" t="n">
        <v>2124</v>
      </c>
      <c r="BF57" s="56" t="n">
        <v>5826</v>
      </c>
      <c r="BG57" s="51" t="n">
        <v>3381</v>
      </c>
      <c r="BH57" s="51" t="n">
        <v>635</v>
      </c>
      <c r="BI57" s="51" t="n">
        <v>5</v>
      </c>
      <c r="BJ57" s="51" t="n">
        <v>1233</v>
      </c>
      <c r="BK57" s="51" t="n">
        <v>577</v>
      </c>
      <c r="BL57" s="51" t="n">
        <v>5300</v>
      </c>
      <c r="BM57" s="51" t="n">
        <v>6363</v>
      </c>
      <c r="BN57" s="51" t="n">
        <v>0</v>
      </c>
      <c r="BO57" s="51" t="n">
        <v>0</v>
      </c>
      <c r="BP57" s="51" t="n">
        <v>1641</v>
      </c>
      <c r="BQ57" s="51" t="n">
        <v>1800</v>
      </c>
      <c r="BR57" s="13" t="n">
        <v>366.254041100146</v>
      </c>
      <c r="BS57" s="13" t="n">
        <v>2106.40933550876</v>
      </c>
      <c r="BT57" s="51" t="n">
        <v>0</v>
      </c>
      <c r="BU57" s="51" t="n">
        <v>0</v>
      </c>
      <c r="BV57" s="51" t="n">
        <v>19</v>
      </c>
      <c r="BW57" s="51" t="n">
        <v>365</v>
      </c>
      <c r="BX57" s="51" t="n">
        <v>29</v>
      </c>
      <c r="BY57" s="51" t="n">
        <v>365</v>
      </c>
      <c r="BZ57" s="51" t="n">
        <v>78</v>
      </c>
      <c r="CA57" s="51" t="n">
        <v>365</v>
      </c>
      <c r="CB57" s="51" t="n">
        <v>0</v>
      </c>
      <c r="CC57" s="51" t="n">
        <v>0</v>
      </c>
      <c r="CD57" s="51" t="n">
        <v>0</v>
      </c>
      <c r="CE57" s="51" t="n">
        <v>19540</v>
      </c>
      <c r="CF57" s="51" t="n">
        <v>1351</v>
      </c>
      <c r="CG57" s="51" t="n">
        <v>20000</v>
      </c>
      <c r="CH57" s="51" t="n">
        <v>318000</v>
      </c>
      <c r="CI57" s="51" t="n">
        <v>7000</v>
      </c>
      <c r="CJ57" s="51" t="n">
        <v>127000</v>
      </c>
      <c r="CK57" s="51" t="n">
        <v>22729000</v>
      </c>
      <c r="CL57" s="51" t="n">
        <v>0</v>
      </c>
      <c r="CM57" s="52" t="n">
        <v>0</v>
      </c>
      <c r="CN57" s="52" t="n">
        <v>90</v>
      </c>
      <c r="CO57" s="58" t="n">
        <v>0</v>
      </c>
      <c r="CP57" s="13" t="n">
        <v>180577616.41</v>
      </c>
      <c r="CQ57" s="13" t="n">
        <v>3300163959.91</v>
      </c>
      <c r="CR57" s="13" t="n">
        <v>1185313151.02</v>
      </c>
      <c r="CS57" s="13" t="n">
        <v>332129803.98</v>
      </c>
      <c r="CT57" s="13" t="n">
        <v>1422827804.51</v>
      </c>
      <c r="CU57" s="58" t="n">
        <v>0.025</v>
      </c>
      <c r="CV57" s="53" t="n">
        <v>0.99742179423337</v>
      </c>
      <c r="CW57" s="53" t="n">
        <v>0.998710897116685</v>
      </c>
      <c r="CX57" s="53" t="n">
        <v>0.99742179423337</v>
      </c>
      <c r="CY57" s="53" t="n">
        <v>0.99742179423337</v>
      </c>
      <c r="CZ57" s="53" t="n">
        <v>5.99742179423337</v>
      </c>
      <c r="DA57" s="53" t="n">
        <v>0.661209603929893</v>
      </c>
      <c r="DB57" s="53" t="n">
        <v>1</v>
      </c>
      <c r="DC57" s="53" t="n">
        <v>1</v>
      </c>
      <c r="DD57" s="53" t="n">
        <v>0.323708310743102</v>
      </c>
      <c r="DE57" s="53" t="n">
        <v>1</v>
      </c>
      <c r="DF57" s="53" t="n">
        <v>0.99742179423337</v>
      </c>
      <c r="DG57" s="53" t="n">
        <v>0.99742179423337</v>
      </c>
      <c r="DH57" s="53" t="n">
        <v>0.99742179423337</v>
      </c>
      <c r="DI57" s="53" t="n">
        <v>0.998710897116685</v>
      </c>
      <c r="DJ57" s="53" t="n">
        <v>0.837501293186792</v>
      </c>
      <c r="DK57" s="53" t="n">
        <v>0.998710897116685</v>
      </c>
      <c r="DL57" s="53" t="n">
        <v>1</v>
      </c>
      <c r="DM57" s="53" t="n">
        <v>0.99742179423337</v>
      </c>
      <c r="DN57" s="53" t="n">
        <v>0.99742179423337</v>
      </c>
      <c r="DO57" s="53" t="n">
        <v>1.15863139816326</v>
      </c>
      <c r="DP57" s="53" t="n">
        <v>0.161209603929893</v>
      </c>
      <c r="DQ57" s="53" t="n">
        <v>0.99742179423337</v>
      </c>
      <c r="DR57" s="51" t="n">
        <v>805</v>
      </c>
      <c r="DS57" s="51" t="n">
        <v>231</v>
      </c>
      <c r="DT57" s="51" t="n">
        <v>322016.18673674</v>
      </c>
      <c r="DU57" s="51" t="n">
        <v>0</v>
      </c>
      <c r="DV57" s="51" t="n">
        <v>0</v>
      </c>
      <c r="DW57" s="51" t="n">
        <v>151</v>
      </c>
      <c r="DX57" s="51" t="n">
        <v>0</v>
      </c>
      <c r="DY57" s="51" t="n">
        <v>4021451.44</v>
      </c>
      <c r="DZ57" s="51" t="n">
        <v>0</v>
      </c>
      <c r="EA57" s="51" t="n">
        <v>0</v>
      </c>
      <c r="EB57" s="51" t="n">
        <v>7</v>
      </c>
      <c r="EC57" s="59" t="n">
        <v>7253.0427</v>
      </c>
      <c r="ED57" s="51" t="n">
        <v>0</v>
      </c>
      <c r="EE57" s="51" t="n">
        <v>0</v>
      </c>
      <c r="EF57" s="51" t="n">
        <v>0</v>
      </c>
      <c r="EG57" s="51" t="n">
        <v>0</v>
      </c>
      <c r="EH57" s="60" t="n">
        <v>55.7016773978954</v>
      </c>
      <c r="EJ57" s="60" t="n">
        <v>32.1540338003236</v>
      </c>
      <c r="EK57" s="60" t="n">
        <v>17.1096038373032</v>
      </c>
      <c r="EL57" s="60" t="n">
        <v>3.21947994750967</v>
      </c>
      <c r="EM57" s="60" t="n">
        <v>2.6168229891</v>
      </c>
      <c r="EN57" s="60" t="n">
        <v>92.9608809825</v>
      </c>
      <c r="ES57" s="51" t="n">
        <v>14643336</v>
      </c>
      <c r="ET57" s="13" t="n">
        <v>10020.21</v>
      </c>
      <c r="EU57" s="13" t="n">
        <v>10695.55</v>
      </c>
      <c r="EV57" s="13" t="n">
        <v>10974.75</v>
      </c>
      <c r="EW57" s="13" t="n">
        <v>11225.63</v>
      </c>
      <c r="EX57" s="13" t="n">
        <v>45252.88</v>
      </c>
      <c r="EY57" s="58" t="n">
        <f aca="false">EX57/SUMIF($E$8:$E$210,E57,$EX$8:$EX$210)</f>
        <v>0.00165587978233889</v>
      </c>
      <c r="EZ57" s="13" t="s">
        <v>271</v>
      </c>
      <c r="FA57" s="13" t="s">
        <v>304</v>
      </c>
      <c r="FB57" s="51" t="n">
        <v>0</v>
      </c>
      <c r="FC57" s="13" t="n">
        <v>1641</v>
      </c>
    </row>
    <row r="58" customFormat="false" ht="15" hidden="false" customHeight="false" outlineLevel="0" collapsed="false">
      <c r="A58" s="49" t="n">
        <v>15018</v>
      </c>
      <c r="B58" s="50" t="n">
        <v>15018</v>
      </c>
      <c r="C58" s="9" t="s">
        <v>365</v>
      </c>
      <c r="D58" s="9" t="s">
        <v>355</v>
      </c>
      <c r="E58" s="50" t="n">
        <v>23</v>
      </c>
      <c r="F58" s="9" t="s">
        <v>357</v>
      </c>
      <c r="H58" s="51" t="n">
        <v>764268</v>
      </c>
      <c r="I58" s="51" t="n">
        <v>750025</v>
      </c>
      <c r="J58" s="51" t="n">
        <v>346733</v>
      </c>
      <c r="K58" s="51" t="n">
        <v>797689</v>
      </c>
      <c r="L58" s="51" t="n">
        <v>276647</v>
      </c>
      <c r="M58" s="51" t="n">
        <v>483493</v>
      </c>
      <c r="N58" s="51" t="n">
        <v>7</v>
      </c>
      <c r="O58" s="51" t="n">
        <v>0</v>
      </c>
      <c r="P58" s="51" t="n">
        <v>0</v>
      </c>
      <c r="Q58" s="52" t="n">
        <v>3.5</v>
      </c>
      <c r="R58" s="52" t="n">
        <v>4.50002687160746</v>
      </c>
      <c r="S58" s="13" t="n">
        <v>9304</v>
      </c>
      <c r="T58" s="13" t="n">
        <v>18607</v>
      </c>
      <c r="U58" s="13" t="n">
        <v>0</v>
      </c>
      <c r="V58" s="13" t="n">
        <v>18607</v>
      </c>
      <c r="W58" s="13" t="n">
        <v>12405</v>
      </c>
      <c r="X58" s="13" t="n">
        <v>18607</v>
      </c>
      <c r="Y58" s="13" t="n">
        <v>3101</v>
      </c>
      <c r="Z58" s="13" t="n">
        <v>37214</v>
      </c>
      <c r="AA58" s="13" t="n">
        <v>12405</v>
      </c>
      <c r="AB58" s="13" t="n">
        <v>18607</v>
      </c>
      <c r="AC58" s="13" t="n">
        <v>18607</v>
      </c>
      <c r="AD58" s="13" t="n">
        <v>18607</v>
      </c>
      <c r="AE58" s="13" t="n">
        <v>9304</v>
      </c>
      <c r="AF58" s="13" t="n">
        <v>18607</v>
      </c>
      <c r="AG58" s="13" t="n">
        <v>42</v>
      </c>
      <c r="AH58" s="13" t="n">
        <v>5745</v>
      </c>
      <c r="AI58" s="51" t="n">
        <v>0</v>
      </c>
      <c r="AJ58" s="51" t="n">
        <v>508</v>
      </c>
      <c r="AK58" s="51" t="n">
        <v>3381</v>
      </c>
      <c r="AL58" s="51" t="n">
        <v>1150</v>
      </c>
      <c r="AM58" s="51" t="n">
        <v>2873</v>
      </c>
      <c r="AN58" s="51" t="n">
        <v>572</v>
      </c>
      <c r="AO58" s="51" t="n">
        <v>2872</v>
      </c>
      <c r="AP58" s="51" t="n">
        <v>2700</v>
      </c>
      <c r="AQ58" s="51" t="n">
        <v>2873</v>
      </c>
      <c r="AR58" s="51" t="n">
        <v>2419</v>
      </c>
      <c r="AS58" s="51" t="n">
        <v>2872</v>
      </c>
      <c r="AT58" s="51" t="n">
        <v>2258</v>
      </c>
      <c r="AU58" s="51" t="n">
        <v>2768</v>
      </c>
      <c r="AV58" s="51" t="n">
        <v>23.9</v>
      </c>
      <c r="AW58" s="13" t="n">
        <v>244.842304</v>
      </c>
      <c r="AX58" s="52" t="n">
        <v>5.4346</v>
      </c>
      <c r="AY58" s="51" t="n">
        <v>1</v>
      </c>
      <c r="AZ58" s="52" t="n">
        <v>2</v>
      </c>
      <c r="BA58" s="53" t="n">
        <v>543.46</v>
      </c>
      <c r="BB58" s="54" t="n">
        <v>0.0179751521083753</v>
      </c>
      <c r="BC58" s="54" t="n">
        <v>0.00546839172627989</v>
      </c>
      <c r="BD58" s="61" t="n">
        <v>22285.5634497625</v>
      </c>
      <c r="BE58" s="56" t="n">
        <v>12108</v>
      </c>
      <c r="BF58" s="56" t="n">
        <v>32854</v>
      </c>
      <c r="BG58" s="51" t="n">
        <v>13783</v>
      </c>
      <c r="BH58" s="51" t="n">
        <v>6768</v>
      </c>
      <c r="BI58" s="51" t="n">
        <v>5</v>
      </c>
      <c r="BJ58" s="51" t="n">
        <v>7515</v>
      </c>
      <c r="BK58" s="51" t="n">
        <v>6553</v>
      </c>
      <c r="BL58" s="51" t="n">
        <v>33143</v>
      </c>
      <c r="BM58" s="51" t="n">
        <v>37087</v>
      </c>
      <c r="BN58" s="51" t="n">
        <v>0</v>
      </c>
      <c r="BO58" s="51" t="n">
        <v>28204</v>
      </c>
      <c r="BP58" s="51" t="n">
        <v>10872</v>
      </c>
      <c r="BQ58" s="51" t="n">
        <v>12008</v>
      </c>
      <c r="BR58" s="13" t="n">
        <v>469.910859303021</v>
      </c>
      <c r="BS58" s="13" t="n">
        <v>2295.44167999618</v>
      </c>
      <c r="BT58" s="51" t="n">
        <v>0</v>
      </c>
      <c r="BU58" s="51" t="n">
        <v>783</v>
      </c>
      <c r="BV58" s="51" t="n">
        <v>71</v>
      </c>
      <c r="BW58" s="51" t="n">
        <v>365</v>
      </c>
      <c r="BX58" s="51" t="n">
        <v>9</v>
      </c>
      <c r="BY58" s="51" t="n">
        <v>365</v>
      </c>
      <c r="BZ58" s="51" t="n">
        <v>12</v>
      </c>
      <c r="CA58" s="51" t="n">
        <v>365</v>
      </c>
      <c r="CB58" s="51" t="n">
        <v>0</v>
      </c>
      <c r="CC58" s="51" t="n">
        <v>0</v>
      </c>
      <c r="CD58" s="51" t="n">
        <v>0</v>
      </c>
      <c r="CE58" s="51" t="n">
        <v>41680</v>
      </c>
      <c r="CF58" s="51" t="n">
        <v>8860</v>
      </c>
      <c r="CG58" s="51" t="n">
        <v>42000</v>
      </c>
      <c r="CH58" s="51" t="n">
        <v>675000</v>
      </c>
      <c r="CI58" s="51" t="n">
        <v>13000</v>
      </c>
      <c r="CJ58" s="51" t="n">
        <v>214000</v>
      </c>
      <c r="CK58" s="51" t="n">
        <v>45311000</v>
      </c>
      <c r="CL58" s="51" t="n">
        <v>34</v>
      </c>
      <c r="CM58" s="52" t="n">
        <v>1.83334229053582</v>
      </c>
      <c r="CN58" s="52" t="n">
        <v>75</v>
      </c>
      <c r="CO58" s="58" t="n">
        <v>0</v>
      </c>
      <c r="CP58" s="13" t="n">
        <v>45702958.61</v>
      </c>
      <c r="CQ58" s="13" t="n">
        <v>408279331.76</v>
      </c>
      <c r="CR58" s="13" t="n">
        <v>0</v>
      </c>
      <c r="CS58" s="13" t="n">
        <v>19341734.92</v>
      </c>
      <c r="CT58" s="13" t="n">
        <v>304268063.81</v>
      </c>
      <c r="CU58" s="58" t="n">
        <v>0.2125</v>
      </c>
      <c r="CV58" s="53" t="n">
        <v>1</v>
      </c>
      <c r="CW58" s="53" t="n">
        <v>1</v>
      </c>
      <c r="CX58" s="53" t="n">
        <v>1</v>
      </c>
      <c r="CY58" s="53" t="n">
        <v>1</v>
      </c>
      <c r="CZ58" s="53" t="n">
        <v>6</v>
      </c>
      <c r="DA58" s="53" t="n">
        <v>0.5</v>
      </c>
      <c r="DB58" s="53" t="n">
        <v>1</v>
      </c>
      <c r="DC58" s="53" t="n">
        <v>1</v>
      </c>
      <c r="DD58" s="53" t="n">
        <v>0</v>
      </c>
      <c r="DE58" s="53" t="n">
        <v>1</v>
      </c>
      <c r="DF58" s="53" t="n">
        <v>1</v>
      </c>
      <c r="DG58" s="53" t="n">
        <v>1</v>
      </c>
      <c r="DH58" s="53" t="n">
        <v>1</v>
      </c>
      <c r="DI58" s="53" t="n">
        <v>1</v>
      </c>
      <c r="DJ58" s="53" t="n">
        <v>1</v>
      </c>
      <c r="DK58" s="53" t="n">
        <v>1</v>
      </c>
      <c r="DL58" s="53" t="n">
        <v>1</v>
      </c>
      <c r="DM58" s="53" t="n">
        <v>1</v>
      </c>
      <c r="DN58" s="53" t="n">
        <v>1</v>
      </c>
      <c r="DO58" s="53" t="n">
        <v>1</v>
      </c>
      <c r="DP58" s="53" t="n">
        <v>0</v>
      </c>
      <c r="DQ58" s="53" t="n">
        <v>1</v>
      </c>
      <c r="DR58" s="51" t="n">
        <v>8035</v>
      </c>
      <c r="DS58" s="51" t="n">
        <v>2905</v>
      </c>
      <c r="DT58" s="51" t="n">
        <v>329878.910159535</v>
      </c>
      <c r="DU58" s="51" t="n">
        <v>0</v>
      </c>
      <c r="DV58" s="51" t="n">
        <v>0</v>
      </c>
      <c r="DW58" s="51" t="n">
        <v>2032</v>
      </c>
      <c r="DX58" s="51" t="n">
        <v>5753</v>
      </c>
      <c r="DY58" s="51" t="n">
        <v>223049.45</v>
      </c>
      <c r="DZ58" s="51" t="n">
        <v>2060</v>
      </c>
      <c r="EA58" s="51" t="n">
        <v>6415</v>
      </c>
      <c r="EB58" s="51" t="n">
        <v>38</v>
      </c>
      <c r="EC58" s="59" t="n">
        <v>5486.3955</v>
      </c>
      <c r="ED58" s="51" t="n">
        <v>3101</v>
      </c>
      <c r="EE58" s="51" t="n">
        <v>6415</v>
      </c>
      <c r="EF58" s="51" t="n">
        <v>0</v>
      </c>
      <c r="EG58" s="51" t="n">
        <v>6415</v>
      </c>
      <c r="EH58" s="60" t="n">
        <v>45.8611338585358</v>
      </c>
      <c r="EJ58" s="60" t="n">
        <v>50.649254340152</v>
      </c>
      <c r="EK58" s="60" t="n">
        <v>12.0366335511604</v>
      </c>
      <c r="EL58" s="60" t="n">
        <v>2.06434563225361</v>
      </c>
      <c r="EM58" s="60" t="n">
        <v>1.8583142869</v>
      </c>
      <c r="EN58" s="60" t="n">
        <v>95.3768104109</v>
      </c>
      <c r="ES58" s="51" t="n">
        <v>892237</v>
      </c>
      <c r="ET58" s="13" t="n">
        <v>51154.77</v>
      </c>
      <c r="EU58" s="13" t="n">
        <v>53527.54</v>
      </c>
      <c r="EV58" s="13" t="n">
        <v>54593.77</v>
      </c>
      <c r="EW58" s="13" t="n">
        <v>55602.05</v>
      </c>
      <c r="EX58" s="13" t="n">
        <v>277020.2</v>
      </c>
      <c r="EY58" s="58" t="n">
        <f aca="false">EX58/SUMIF($E$8:$E$210,E58,$EX$8:$EX$210)</f>
        <v>0.106414277474448</v>
      </c>
      <c r="EZ58" s="13" t="s">
        <v>271</v>
      </c>
      <c r="FA58" s="13" t="s">
        <v>304</v>
      </c>
      <c r="FB58" s="51" t="n">
        <v>0</v>
      </c>
      <c r="FC58" s="13" t="n">
        <v>10872</v>
      </c>
    </row>
    <row r="59" customFormat="false" ht="15" hidden="false" customHeight="false" outlineLevel="0" collapsed="false">
      <c r="A59" s="49" t="n">
        <v>15020</v>
      </c>
      <c r="B59" s="50" t="n">
        <v>15020</v>
      </c>
      <c r="C59" s="9" t="s">
        <v>366</v>
      </c>
      <c r="D59" s="9" t="s">
        <v>355</v>
      </c>
      <c r="E59" s="50" t="n">
        <v>13</v>
      </c>
      <c r="F59" s="9" t="s">
        <v>303</v>
      </c>
      <c r="H59" s="51" t="n">
        <v>12461673</v>
      </c>
      <c r="I59" s="51" t="n">
        <v>12729324</v>
      </c>
      <c r="J59" s="51" t="n">
        <v>5444352</v>
      </c>
      <c r="K59" s="51" t="n">
        <v>12965872</v>
      </c>
      <c r="L59" s="51" t="n">
        <v>3837480</v>
      </c>
      <c r="M59" s="51" t="n">
        <v>4953813</v>
      </c>
      <c r="N59" s="51" t="n">
        <v>331</v>
      </c>
      <c r="O59" s="51" t="n">
        <v>16</v>
      </c>
      <c r="P59" s="51" t="n">
        <v>35</v>
      </c>
      <c r="Q59" s="52" t="n">
        <v>3.10694590310692</v>
      </c>
      <c r="R59" s="52" t="n">
        <v>4.10666299794216</v>
      </c>
      <c r="S59" s="13" t="n">
        <v>274315</v>
      </c>
      <c r="T59" s="13" t="n">
        <v>337449</v>
      </c>
      <c r="U59" s="13" t="n">
        <v>207709</v>
      </c>
      <c r="V59" s="13" t="n">
        <v>337449</v>
      </c>
      <c r="W59" s="13" t="n">
        <v>95671</v>
      </c>
      <c r="X59" s="13" t="n">
        <v>321786</v>
      </c>
      <c r="Y59" s="13" t="n">
        <v>288642</v>
      </c>
      <c r="Z59" s="13" t="n">
        <v>674898</v>
      </c>
      <c r="AA59" s="13" t="n">
        <v>106867</v>
      </c>
      <c r="AB59" s="13" t="n">
        <v>337449</v>
      </c>
      <c r="AC59" s="13" t="n">
        <v>261858</v>
      </c>
      <c r="AD59" s="13" t="n">
        <v>337449</v>
      </c>
      <c r="AE59" s="13" t="n">
        <v>227740</v>
      </c>
      <c r="AF59" s="13" t="n">
        <v>337449</v>
      </c>
      <c r="AG59" s="13" t="n">
        <v>1742</v>
      </c>
      <c r="AH59" s="13" t="n">
        <v>17543</v>
      </c>
      <c r="AI59" s="51" t="n">
        <v>1</v>
      </c>
      <c r="AJ59" s="51" t="n">
        <v>578</v>
      </c>
      <c r="AK59" s="51" t="n">
        <v>11249</v>
      </c>
      <c r="AL59" s="51" t="n">
        <v>1918</v>
      </c>
      <c r="AM59" s="51" t="n">
        <v>8776</v>
      </c>
      <c r="AN59" s="51" t="n">
        <v>746</v>
      </c>
      <c r="AO59" s="51" t="n">
        <v>8778</v>
      </c>
      <c r="AP59" s="51" t="n">
        <v>7618</v>
      </c>
      <c r="AQ59" s="51" t="n">
        <v>8738</v>
      </c>
      <c r="AR59" s="51" t="n">
        <v>7190</v>
      </c>
      <c r="AS59" s="51" t="n">
        <v>8877</v>
      </c>
      <c r="AT59" s="51" t="n">
        <v>6401</v>
      </c>
      <c r="AU59" s="51" t="n">
        <v>8493</v>
      </c>
      <c r="AV59" s="51" t="n">
        <v>147.75</v>
      </c>
      <c r="AW59" s="13" t="n">
        <v>468.8015377</v>
      </c>
      <c r="AX59" s="52" t="n">
        <v>19.0212</v>
      </c>
      <c r="AY59" s="51" t="n">
        <v>3</v>
      </c>
      <c r="AZ59" s="52" t="n">
        <v>5.16666666666667</v>
      </c>
      <c r="BA59" s="53" t="n">
        <v>1902.12</v>
      </c>
      <c r="BB59" s="54" t="n">
        <v>0.00759743309055527</v>
      </c>
      <c r="BC59" s="54" t="n">
        <v>0.000934059196613823</v>
      </c>
      <c r="BD59" s="61" t="n">
        <v>20200.1656866947</v>
      </c>
      <c r="BE59" s="56" t="n">
        <v>84350</v>
      </c>
      <c r="BF59" s="56" t="n">
        <v>172048</v>
      </c>
      <c r="BG59" s="51" t="n">
        <v>53667</v>
      </c>
      <c r="BH59" s="51" t="n">
        <v>37345</v>
      </c>
      <c r="BI59" s="51" t="n">
        <v>5</v>
      </c>
      <c r="BJ59" s="51" t="n">
        <v>122658</v>
      </c>
      <c r="BK59" s="51" t="n">
        <v>35233</v>
      </c>
      <c r="BL59" s="51" t="n">
        <v>138303</v>
      </c>
      <c r="BM59" s="51" t="n">
        <v>192138</v>
      </c>
      <c r="BN59" s="51" t="n">
        <v>45765</v>
      </c>
      <c r="BO59" s="51" t="n">
        <v>277959</v>
      </c>
      <c r="BP59" s="51" t="n">
        <v>153888</v>
      </c>
      <c r="BQ59" s="51" t="n">
        <v>174030</v>
      </c>
      <c r="BR59" s="13" t="n">
        <v>366.254041100146</v>
      </c>
      <c r="BS59" s="13" t="n">
        <v>2106.40933550876</v>
      </c>
      <c r="BT59" s="51" t="n">
        <v>0</v>
      </c>
      <c r="BU59" s="51" t="n">
        <v>0</v>
      </c>
      <c r="BV59" s="51" t="n">
        <v>19</v>
      </c>
      <c r="BW59" s="51" t="n">
        <v>365</v>
      </c>
      <c r="BX59" s="51" t="n">
        <v>29</v>
      </c>
      <c r="BY59" s="51" t="n">
        <v>365</v>
      </c>
      <c r="BZ59" s="51" t="n">
        <v>78</v>
      </c>
      <c r="CA59" s="51" t="n">
        <v>365</v>
      </c>
      <c r="CB59" s="51" t="n">
        <v>0</v>
      </c>
      <c r="CC59" s="51" t="n">
        <v>0</v>
      </c>
      <c r="CD59" s="51" t="n">
        <v>0</v>
      </c>
      <c r="CE59" s="51" t="n">
        <v>17090</v>
      </c>
      <c r="CF59" s="51" t="n">
        <v>113995</v>
      </c>
      <c r="CG59" s="51" t="n">
        <v>18000</v>
      </c>
      <c r="CH59" s="51" t="n">
        <v>864000</v>
      </c>
      <c r="CI59" s="51" t="n">
        <v>60000</v>
      </c>
      <c r="CJ59" s="51" t="n">
        <v>5590000</v>
      </c>
      <c r="CK59" s="51" t="n">
        <v>255652000</v>
      </c>
      <c r="CL59" s="51" t="n">
        <v>94</v>
      </c>
      <c r="CM59" s="52" t="n">
        <v>1.68649793034571</v>
      </c>
      <c r="CN59" s="52" t="n">
        <v>90</v>
      </c>
      <c r="CO59" s="58" t="n">
        <v>0</v>
      </c>
      <c r="CP59" s="13" t="n">
        <v>180577616.41</v>
      </c>
      <c r="CQ59" s="13" t="n">
        <v>3300163959.91</v>
      </c>
      <c r="CR59" s="13" t="n">
        <v>1185313151.02</v>
      </c>
      <c r="CS59" s="13" t="n">
        <v>332129803.98</v>
      </c>
      <c r="CT59" s="13" t="n">
        <v>1422827804.51</v>
      </c>
      <c r="CU59" s="58" t="n">
        <v>0.3375</v>
      </c>
      <c r="CV59" s="53" t="n">
        <v>0.99742179423337</v>
      </c>
      <c r="CW59" s="53" t="n">
        <v>0.998710897116685</v>
      </c>
      <c r="CX59" s="53" t="n">
        <v>0.99742179423337</v>
      </c>
      <c r="CY59" s="53" t="n">
        <v>0.99742179423337</v>
      </c>
      <c r="CZ59" s="53" t="n">
        <v>5.99742179423337</v>
      </c>
      <c r="DA59" s="53" t="n">
        <v>0.661209603929893</v>
      </c>
      <c r="DB59" s="53" t="n">
        <v>1</v>
      </c>
      <c r="DC59" s="53" t="n">
        <v>1</v>
      </c>
      <c r="DD59" s="53" t="n">
        <v>0.323708310743102</v>
      </c>
      <c r="DE59" s="53" t="n">
        <v>1</v>
      </c>
      <c r="DF59" s="53" t="n">
        <v>0.99742179423337</v>
      </c>
      <c r="DG59" s="53" t="n">
        <v>0.99742179423337</v>
      </c>
      <c r="DH59" s="53" t="n">
        <v>0.99742179423337</v>
      </c>
      <c r="DI59" s="53" t="n">
        <v>0.998710897116685</v>
      </c>
      <c r="DJ59" s="53" t="n">
        <v>0.837501293186792</v>
      </c>
      <c r="DK59" s="53" t="n">
        <v>0.998710897116685</v>
      </c>
      <c r="DL59" s="53" t="n">
        <v>1</v>
      </c>
      <c r="DM59" s="53" t="n">
        <v>0.99742179423337</v>
      </c>
      <c r="DN59" s="53" t="n">
        <v>0.99742179423337</v>
      </c>
      <c r="DO59" s="53" t="n">
        <v>1.15863139816326</v>
      </c>
      <c r="DP59" s="53" t="n">
        <v>0.161209603929893</v>
      </c>
      <c r="DQ59" s="53" t="n">
        <v>0.99742179423337</v>
      </c>
      <c r="DR59" s="51" t="n">
        <v>223737</v>
      </c>
      <c r="DS59" s="51" t="n">
        <v>81581</v>
      </c>
      <c r="DT59" s="51" t="n">
        <v>427558.867898025</v>
      </c>
      <c r="DU59" s="51" t="n">
        <v>77007</v>
      </c>
      <c r="DV59" s="51" t="n">
        <v>102700</v>
      </c>
      <c r="DW59" s="51" t="n">
        <v>9774</v>
      </c>
      <c r="DX59" s="51" t="n">
        <v>163684</v>
      </c>
      <c r="DY59" s="51" t="n">
        <v>4021451.44</v>
      </c>
      <c r="DZ59" s="51" t="n">
        <v>53361</v>
      </c>
      <c r="EA59" s="51" t="n">
        <v>140283</v>
      </c>
      <c r="EB59" s="51" t="n">
        <v>471</v>
      </c>
      <c r="EC59" s="59" t="n">
        <v>7253.0427</v>
      </c>
      <c r="ED59" s="51" t="n">
        <v>83698</v>
      </c>
      <c r="EE59" s="51" t="n">
        <v>140283</v>
      </c>
      <c r="EF59" s="51" t="n">
        <v>19618</v>
      </c>
      <c r="EG59" s="51" t="n">
        <v>159901</v>
      </c>
      <c r="EH59" s="60" t="n">
        <v>55.7016773978954</v>
      </c>
      <c r="EJ59" s="60" t="n">
        <v>32.1540338003236</v>
      </c>
      <c r="EK59" s="60" t="n">
        <v>17.1096038373032</v>
      </c>
      <c r="EL59" s="60" t="n">
        <v>3.21947994750967</v>
      </c>
      <c r="EM59" s="60" t="n">
        <v>2.6168229891</v>
      </c>
      <c r="EN59" s="60" t="n">
        <v>92.9608809825</v>
      </c>
      <c r="ES59" s="51" t="n">
        <v>14643336</v>
      </c>
      <c r="ET59" s="13" t="n">
        <v>287833.4</v>
      </c>
      <c r="EU59" s="13" t="n">
        <v>292461.4</v>
      </c>
      <c r="EV59" s="13" t="n">
        <v>295275.4</v>
      </c>
      <c r="EW59" s="13" t="n">
        <v>298287.6</v>
      </c>
      <c r="EX59" s="13" t="n">
        <v>12141.53</v>
      </c>
      <c r="EY59" s="58" t="n">
        <f aca="false">EX59/SUMIF($E$8:$E$210,E59,$EX$8:$EX$210)</f>
        <v>0.000444279216121958</v>
      </c>
      <c r="EZ59" s="13" t="s">
        <v>271</v>
      </c>
      <c r="FA59" s="13" t="s">
        <v>304</v>
      </c>
      <c r="FB59" s="51" t="n">
        <v>346</v>
      </c>
      <c r="FC59" s="13" t="n">
        <v>153888</v>
      </c>
    </row>
    <row r="60" customFormat="false" ht="15" hidden="false" customHeight="false" outlineLevel="0" collapsed="false">
      <c r="A60" s="49" t="n">
        <v>15022</v>
      </c>
      <c r="B60" s="50" t="n">
        <v>15022</v>
      </c>
      <c r="C60" s="9" t="s">
        <v>367</v>
      </c>
      <c r="D60" s="9" t="s">
        <v>355</v>
      </c>
      <c r="E60" s="50" t="n">
        <v>13</v>
      </c>
      <c r="F60" s="9" t="s">
        <v>303</v>
      </c>
      <c r="H60" s="51" t="n">
        <v>12461673</v>
      </c>
      <c r="I60" s="51" t="n">
        <v>12729324</v>
      </c>
      <c r="J60" s="51" t="n">
        <v>5444352</v>
      </c>
      <c r="K60" s="51" t="n">
        <v>12965872</v>
      </c>
      <c r="L60" s="51" t="n">
        <v>3837480</v>
      </c>
      <c r="M60" s="51" t="n">
        <v>4953813</v>
      </c>
      <c r="N60" s="51" t="n">
        <v>2</v>
      </c>
      <c r="O60" s="51" t="n">
        <v>0</v>
      </c>
      <c r="P60" s="51" t="n">
        <v>0</v>
      </c>
      <c r="Q60" s="52" t="n">
        <v>0</v>
      </c>
      <c r="R60" s="52" t="n">
        <v>0</v>
      </c>
      <c r="S60" s="13" t="n">
        <v>0</v>
      </c>
      <c r="T60" s="13" t="n">
        <v>0</v>
      </c>
      <c r="U60" s="13" t="n">
        <v>0</v>
      </c>
      <c r="V60" s="13" t="n">
        <v>0</v>
      </c>
      <c r="W60" s="13" t="n">
        <v>0</v>
      </c>
      <c r="X60" s="13" t="n">
        <v>0</v>
      </c>
      <c r="Y60" s="13" t="n">
        <v>0</v>
      </c>
      <c r="Z60" s="13" t="n">
        <v>0</v>
      </c>
      <c r="AA60" s="13" t="n">
        <v>0</v>
      </c>
      <c r="AB60" s="13" t="n">
        <v>0</v>
      </c>
      <c r="AC60" s="13" t="n">
        <v>0</v>
      </c>
      <c r="AD60" s="13" t="n">
        <v>0</v>
      </c>
      <c r="AE60" s="13" t="n">
        <v>0</v>
      </c>
      <c r="AF60" s="13" t="n">
        <v>0</v>
      </c>
      <c r="AG60" s="13" t="n">
        <v>29</v>
      </c>
      <c r="AH60" s="13" t="n">
        <v>1469</v>
      </c>
      <c r="AI60" s="51" t="n">
        <v>0</v>
      </c>
      <c r="AJ60" s="51" t="n">
        <v>205</v>
      </c>
      <c r="AK60" s="51" t="n">
        <v>750</v>
      </c>
      <c r="AL60" s="51" t="n">
        <v>581</v>
      </c>
      <c r="AM60" s="51" t="n">
        <v>737</v>
      </c>
      <c r="AN60" s="51" t="n">
        <v>117</v>
      </c>
      <c r="AO60" s="51" t="n">
        <v>737</v>
      </c>
      <c r="AP60" s="51" t="n">
        <v>731</v>
      </c>
      <c r="AQ60" s="51" t="n">
        <v>735</v>
      </c>
      <c r="AR60" s="51" t="n">
        <v>734</v>
      </c>
      <c r="AS60" s="51" t="n">
        <v>737</v>
      </c>
      <c r="AT60" s="51" t="n">
        <v>714</v>
      </c>
      <c r="AU60" s="51" t="n">
        <v>734</v>
      </c>
      <c r="AV60" s="51" t="n">
        <v>147.75</v>
      </c>
      <c r="AW60" s="13" t="n">
        <v>62.26076586</v>
      </c>
      <c r="AX60" s="52" t="n">
        <v>1.933</v>
      </c>
      <c r="AY60" s="51" t="n">
        <v>3</v>
      </c>
      <c r="AZ60" s="52" t="n">
        <v>5.16666666666667</v>
      </c>
      <c r="BA60" s="53" t="n">
        <v>193.3</v>
      </c>
      <c r="BB60" s="54" t="n">
        <v>0.00759743309055527</v>
      </c>
      <c r="BC60" s="54" t="n">
        <v>0.000934059196613823</v>
      </c>
      <c r="BD60" s="61" t="n">
        <v>20200.1656866947</v>
      </c>
      <c r="BE60" s="56" t="n">
        <v>3851</v>
      </c>
      <c r="BF60" s="56" t="n">
        <v>8692</v>
      </c>
      <c r="BG60" s="51" t="n">
        <v>4487</v>
      </c>
      <c r="BH60" s="51" t="n">
        <v>898</v>
      </c>
      <c r="BI60" s="51" t="n">
        <v>5</v>
      </c>
      <c r="BJ60" s="51" t="n">
        <v>2743</v>
      </c>
      <c r="BK60" s="51" t="n">
        <v>844</v>
      </c>
      <c r="BL60" s="51" t="n">
        <v>7350</v>
      </c>
      <c r="BM60" s="51" t="n">
        <v>9679</v>
      </c>
      <c r="BN60" s="51" t="n">
        <v>3177</v>
      </c>
      <c r="BO60" s="51" t="n">
        <v>9365</v>
      </c>
      <c r="BP60" s="51" t="n">
        <v>3607</v>
      </c>
      <c r="BQ60" s="51" t="n">
        <v>3978</v>
      </c>
      <c r="BR60" s="13" t="n">
        <v>366.254041100146</v>
      </c>
      <c r="BS60" s="13" t="n">
        <v>2106.40933550876</v>
      </c>
      <c r="BT60" s="51" t="n">
        <v>0</v>
      </c>
      <c r="BU60" s="51" t="n">
        <v>0</v>
      </c>
      <c r="BV60" s="51" t="n">
        <v>19</v>
      </c>
      <c r="BW60" s="51" t="n">
        <v>365</v>
      </c>
      <c r="BX60" s="51" t="n">
        <v>29</v>
      </c>
      <c r="BY60" s="51" t="n">
        <v>365</v>
      </c>
      <c r="BZ60" s="51" t="n">
        <v>78</v>
      </c>
      <c r="CA60" s="51" t="n">
        <v>365</v>
      </c>
      <c r="CB60" s="51" t="n">
        <v>0</v>
      </c>
      <c r="CC60" s="51" t="n">
        <v>0</v>
      </c>
      <c r="CD60" s="51" t="n">
        <v>0</v>
      </c>
      <c r="CE60" s="51" t="n">
        <v>2910</v>
      </c>
      <c r="CF60" s="51" t="n">
        <v>2912</v>
      </c>
      <c r="CG60" s="51" t="n">
        <v>3000</v>
      </c>
      <c r="CH60" s="51" t="n">
        <v>53000</v>
      </c>
      <c r="CI60" s="51" t="n">
        <v>2000</v>
      </c>
      <c r="CJ60" s="51" t="n">
        <v>123000</v>
      </c>
      <c r="CK60" s="51" t="n">
        <v>7867000</v>
      </c>
      <c r="CL60" s="51" t="n">
        <v>0</v>
      </c>
      <c r="CM60" s="52" t="n">
        <v>0</v>
      </c>
      <c r="CN60" s="52" t="n">
        <v>90</v>
      </c>
      <c r="CO60" s="58" t="n">
        <v>0</v>
      </c>
      <c r="CP60" s="13" t="n">
        <v>180577616.41</v>
      </c>
      <c r="CQ60" s="13" t="n">
        <v>3300163959.91</v>
      </c>
      <c r="CR60" s="13" t="n">
        <v>1185313151.02</v>
      </c>
      <c r="CS60" s="13" t="n">
        <v>332129803.98</v>
      </c>
      <c r="CT60" s="13" t="n">
        <v>1422827804.51</v>
      </c>
      <c r="CU60" s="58" t="n">
        <v>0.2375</v>
      </c>
      <c r="CV60" s="53" t="n">
        <v>0.99742179423337</v>
      </c>
      <c r="CW60" s="53" t="n">
        <v>0.998710897116685</v>
      </c>
      <c r="CX60" s="53" t="n">
        <v>0.99742179423337</v>
      </c>
      <c r="CY60" s="53" t="n">
        <v>0.99742179423337</v>
      </c>
      <c r="CZ60" s="53" t="n">
        <v>5.99742179423337</v>
      </c>
      <c r="DA60" s="53" t="n">
        <v>0.661209603929893</v>
      </c>
      <c r="DB60" s="53" t="n">
        <v>1</v>
      </c>
      <c r="DC60" s="53" t="n">
        <v>1</v>
      </c>
      <c r="DD60" s="53" t="n">
        <v>0.323708310743102</v>
      </c>
      <c r="DE60" s="53" t="n">
        <v>1</v>
      </c>
      <c r="DF60" s="53" t="n">
        <v>0.99742179423337</v>
      </c>
      <c r="DG60" s="53" t="n">
        <v>0.99742179423337</v>
      </c>
      <c r="DH60" s="53" t="n">
        <v>0.99742179423337</v>
      </c>
      <c r="DI60" s="53" t="n">
        <v>0.998710897116685</v>
      </c>
      <c r="DJ60" s="53" t="n">
        <v>0.837501293186792</v>
      </c>
      <c r="DK60" s="53" t="n">
        <v>0.998710897116685</v>
      </c>
      <c r="DL60" s="53" t="n">
        <v>1</v>
      </c>
      <c r="DM60" s="53" t="n">
        <v>0.99742179423337</v>
      </c>
      <c r="DN60" s="53" t="n">
        <v>0.99742179423337</v>
      </c>
      <c r="DO60" s="53" t="n">
        <v>1.15863139816326</v>
      </c>
      <c r="DP60" s="53" t="n">
        <v>0.161209603929893</v>
      </c>
      <c r="DQ60" s="53" t="n">
        <v>0.99742179423337</v>
      </c>
      <c r="DR60" s="51" t="n">
        <v>2261</v>
      </c>
      <c r="DS60" s="51" t="n">
        <v>871</v>
      </c>
      <c r="DT60" s="51" t="n">
        <v>305895.474951172</v>
      </c>
      <c r="DU60" s="51" t="n">
        <v>0</v>
      </c>
      <c r="DV60" s="51" t="n">
        <v>0</v>
      </c>
      <c r="DW60" s="51" t="n">
        <v>546</v>
      </c>
      <c r="DX60" s="51" t="n">
        <v>0</v>
      </c>
      <c r="DY60" s="51" t="n">
        <v>4021451.44</v>
      </c>
      <c r="DZ60" s="51" t="n">
        <v>0</v>
      </c>
      <c r="EA60" s="51" t="n">
        <v>0</v>
      </c>
      <c r="EB60" s="51" t="n">
        <v>12</v>
      </c>
      <c r="EC60" s="59" t="n">
        <v>7253.0427</v>
      </c>
      <c r="ED60" s="51" t="n">
        <v>0</v>
      </c>
      <c r="EE60" s="51" t="n">
        <v>0</v>
      </c>
      <c r="EF60" s="51" t="n">
        <v>0</v>
      </c>
      <c r="EG60" s="51" t="n">
        <v>0</v>
      </c>
      <c r="EH60" s="60" t="n">
        <v>55.7016773978954</v>
      </c>
      <c r="EJ60" s="60" t="n">
        <v>32.1540338003236</v>
      </c>
      <c r="EK60" s="60" t="n">
        <v>17.1096038373032</v>
      </c>
      <c r="EL60" s="60" t="n">
        <v>3.21947994750967</v>
      </c>
      <c r="EM60" s="60" t="n">
        <v>2.6168229891</v>
      </c>
      <c r="EN60" s="60" t="n">
        <v>92.9608809825</v>
      </c>
      <c r="ES60" s="51" t="n">
        <v>14643336</v>
      </c>
      <c r="ET60" s="13" t="n">
        <v>12592.86</v>
      </c>
      <c r="EU60" s="13" t="n">
        <v>12800.19</v>
      </c>
      <c r="EV60" s="13" t="n">
        <v>12924.17</v>
      </c>
      <c r="EW60" s="13" t="n">
        <v>13056.9</v>
      </c>
      <c r="EX60" s="13" t="n">
        <v>537421.2</v>
      </c>
      <c r="EY60" s="58" t="n">
        <f aca="false">EX60/SUMIF($E$8:$E$210,E60,$EX$8:$EX$210)</f>
        <v>0.0196651550062737</v>
      </c>
      <c r="EZ60" s="13" t="s">
        <v>271</v>
      </c>
      <c r="FA60" s="13" t="s">
        <v>304</v>
      </c>
      <c r="FB60" s="51" t="n">
        <v>0</v>
      </c>
      <c r="FC60" s="13" t="n">
        <v>3607</v>
      </c>
    </row>
    <row r="61" customFormat="false" ht="15" hidden="false" customHeight="false" outlineLevel="0" collapsed="false">
      <c r="A61" s="49" t="n">
        <v>15023</v>
      </c>
      <c r="B61" s="50" t="n">
        <v>15023</v>
      </c>
      <c r="C61" s="9" t="s">
        <v>368</v>
      </c>
      <c r="D61" s="9" t="s">
        <v>355</v>
      </c>
      <c r="E61" s="50" t="n">
        <v>13</v>
      </c>
      <c r="F61" s="9" t="s">
        <v>303</v>
      </c>
      <c r="H61" s="51" t="n">
        <v>12461673</v>
      </c>
      <c r="I61" s="51" t="n">
        <v>12729324</v>
      </c>
      <c r="J61" s="51" t="n">
        <v>5444352</v>
      </c>
      <c r="K61" s="51" t="n">
        <v>12965872</v>
      </c>
      <c r="L61" s="51" t="n">
        <v>3837480</v>
      </c>
      <c r="M61" s="51" t="n">
        <v>4953813</v>
      </c>
      <c r="N61" s="51" t="n">
        <v>11</v>
      </c>
      <c r="O61" s="51" t="n">
        <v>0</v>
      </c>
      <c r="P61" s="51" t="n">
        <v>0</v>
      </c>
      <c r="Q61" s="52" t="n">
        <v>5.25</v>
      </c>
      <c r="R61" s="52" t="n">
        <v>5.5</v>
      </c>
      <c r="S61" s="13" t="n">
        <v>5283</v>
      </c>
      <c r="T61" s="13" t="n">
        <v>42264</v>
      </c>
      <c r="U61" s="13" t="n">
        <v>21132</v>
      </c>
      <c r="V61" s="13" t="n">
        <v>42264</v>
      </c>
      <c r="W61" s="13" t="n">
        <v>0</v>
      </c>
      <c r="X61" s="13" t="n">
        <v>42264</v>
      </c>
      <c r="Y61" s="13" t="n">
        <v>21132</v>
      </c>
      <c r="Z61" s="13" t="n">
        <v>84528</v>
      </c>
      <c r="AA61" s="13" t="n">
        <v>15849</v>
      </c>
      <c r="AB61" s="13" t="n">
        <v>42264</v>
      </c>
      <c r="AC61" s="13" t="n">
        <v>10566</v>
      </c>
      <c r="AD61" s="13" t="n">
        <v>42264</v>
      </c>
      <c r="AE61" s="13" t="n">
        <v>21132</v>
      </c>
      <c r="AF61" s="13" t="n">
        <v>42264</v>
      </c>
      <c r="AG61" s="13" t="n">
        <v>140</v>
      </c>
      <c r="AH61" s="13" t="n">
        <v>5160</v>
      </c>
      <c r="AI61" s="51" t="n">
        <v>0</v>
      </c>
      <c r="AJ61" s="51" t="n">
        <v>1409</v>
      </c>
      <c r="AK61" s="51" t="n">
        <v>2601</v>
      </c>
      <c r="AL61" s="51" t="n">
        <v>1808</v>
      </c>
      <c r="AM61" s="51" t="n">
        <v>2578</v>
      </c>
      <c r="AN61" s="51" t="n">
        <v>754</v>
      </c>
      <c r="AO61" s="51" t="n">
        <v>2579</v>
      </c>
      <c r="AP61" s="51" t="n">
        <v>2576</v>
      </c>
      <c r="AQ61" s="51" t="n">
        <v>2580</v>
      </c>
      <c r="AR61" s="51" t="n">
        <v>2545</v>
      </c>
      <c r="AS61" s="51" t="n">
        <v>2578</v>
      </c>
      <c r="AT61" s="51" t="n">
        <v>2489</v>
      </c>
      <c r="AU61" s="51" t="n">
        <v>2545</v>
      </c>
      <c r="AV61" s="51" t="n">
        <v>147.75</v>
      </c>
      <c r="AW61" s="13" t="n">
        <v>154.7441588</v>
      </c>
      <c r="AX61" s="52" t="n">
        <v>8.9223</v>
      </c>
      <c r="AY61" s="51" t="n">
        <v>3</v>
      </c>
      <c r="AZ61" s="52" t="n">
        <v>5.16666666666667</v>
      </c>
      <c r="BA61" s="53" t="n">
        <v>892.23</v>
      </c>
      <c r="BB61" s="54" t="n">
        <v>0.00759743309055527</v>
      </c>
      <c r="BC61" s="54" t="n">
        <v>0.000934059196613823</v>
      </c>
      <c r="BD61" s="61" t="n">
        <v>20200.1656866947</v>
      </c>
      <c r="BE61" s="56" t="n">
        <v>10925</v>
      </c>
      <c r="BF61" s="56" t="n">
        <v>24591</v>
      </c>
      <c r="BG61" s="51" t="n">
        <v>11094</v>
      </c>
      <c r="BH61" s="51" t="n">
        <v>2066</v>
      </c>
      <c r="BI61" s="51" t="n">
        <v>5</v>
      </c>
      <c r="BJ61" s="51" t="n">
        <v>6892</v>
      </c>
      <c r="BK61" s="51" t="n">
        <v>2007</v>
      </c>
      <c r="BL61" s="51" t="n">
        <v>20321</v>
      </c>
      <c r="BM61" s="51" t="n">
        <v>27130</v>
      </c>
      <c r="BN61" s="51" t="n">
        <v>0</v>
      </c>
      <c r="BO61" s="51" t="n">
        <v>35677</v>
      </c>
      <c r="BP61" s="51" t="n">
        <v>9432</v>
      </c>
      <c r="BQ61" s="51" t="n">
        <v>10422</v>
      </c>
      <c r="BR61" s="13" t="n">
        <v>366.254041100146</v>
      </c>
      <c r="BS61" s="13" t="n">
        <v>2106.40933550876</v>
      </c>
      <c r="BT61" s="51" t="n">
        <v>0</v>
      </c>
      <c r="BU61" s="51" t="n">
        <v>0</v>
      </c>
      <c r="BV61" s="51" t="n">
        <v>19</v>
      </c>
      <c r="BW61" s="51" t="n">
        <v>365</v>
      </c>
      <c r="BX61" s="51" t="n">
        <v>29</v>
      </c>
      <c r="BY61" s="51" t="n">
        <v>365</v>
      </c>
      <c r="BZ61" s="51" t="n">
        <v>78</v>
      </c>
      <c r="CA61" s="51" t="n">
        <v>365</v>
      </c>
      <c r="CB61" s="51" t="n">
        <v>0</v>
      </c>
      <c r="CC61" s="51" t="n">
        <v>0</v>
      </c>
      <c r="CD61" s="51" t="n">
        <v>0</v>
      </c>
      <c r="CE61" s="51" t="n">
        <v>39800</v>
      </c>
      <c r="CF61" s="51" t="n">
        <v>7773</v>
      </c>
      <c r="CG61" s="51" t="n">
        <v>41000</v>
      </c>
      <c r="CH61" s="51" t="n">
        <v>675000</v>
      </c>
      <c r="CI61" s="51" t="n">
        <v>16000</v>
      </c>
      <c r="CJ61" s="51" t="n">
        <v>504000</v>
      </c>
      <c r="CK61" s="51" t="n">
        <v>56906000</v>
      </c>
      <c r="CL61" s="51" t="n">
        <v>0</v>
      </c>
      <c r="CM61" s="52" t="n">
        <v>2</v>
      </c>
      <c r="CN61" s="52" t="n">
        <v>90</v>
      </c>
      <c r="CO61" s="58" t="n">
        <v>0</v>
      </c>
      <c r="CP61" s="13" t="n">
        <v>180577616.41</v>
      </c>
      <c r="CQ61" s="13" t="n">
        <v>3300163959.91</v>
      </c>
      <c r="CR61" s="13" t="n">
        <v>1185313151.02</v>
      </c>
      <c r="CS61" s="13" t="n">
        <v>332129803.98</v>
      </c>
      <c r="CT61" s="13" t="n">
        <v>1422827804.51</v>
      </c>
      <c r="CU61" s="58" t="n">
        <v>0.225</v>
      </c>
      <c r="CV61" s="53" t="n">
        <v>0.99742179423337</v>
      </c>
      <c r="CW61" s="53" t="n">
        <v>0.998710897116685</v>
      </c>
      <c r="CX61" s="53" t="n">
        <v>0.99742179423337</v>
      </c>
      <c r="CY61" s="53" t="n">
        <v>0.99742179423337</v>
      </c>
      <c r="CZ61" s="53" t="n">
        <v>5.99742179423337</v>
      </c>
      <c r="DA61" s="53" t="n">
        <v>0.661209603929893</v>
      </c>
      <c r="DB61" s="53" t="n">
        <v>1</v>
      </c>
      <c r="DC61" s="53" t="n">
        <v>1</v>
      </c>
      <c r="DD61" s="53" t="n">
        <v>0.323708310743102</v>
      </c>
      <c r="DE61" s="53" t="n">
        <v>1</v>
      </c>
      <c r="DF61" s="53" t="n">
        <v>0.99742179423337</v>
      </c>
      <c r="DG61" s="53" t="n">
        <v>0.99742179423337</v>
      </c>
      <c r="DH61" s="53" t="n">
        <v>0.99742179423337</v>
      </c>
      <c r="DI61" s="53" t="n">
        <v>0.998710897116685</v>
      </c>
      <c r="DJ61" s="53" t="n">
        <v>0.837501293186792</v>
      </c>
      <c r="DK61" s="53" t="n">
        <v>0.998710897116685</v>
      </c>
      <c r="DL61" s="53" t="n">
        <v>1</v>
      </c>
      <c r="DM61" s="53" t="n">
        <v>0.99742179423337</v>
      </c>
      <c r="DN61" s="53" t="n">
        <v>0.99742179423337</v>
      </c>
      <c r="DO61" s="53" t="n">
        <v>1.15863139816326</v>
      </c>
      <c r="DP61" s="53" t="n">
        <v>0.161209603929893</v>
      </c>
      <c r="DQ61" s="53" t="n">
        <v>0.99742179423337</v>
      </c>
      <c r="DR61" s="51" t="n">
        <v>12629</v>
      </c>
      <c r="DS61" s="51" t="n">
        <v>2999</v>
      </c>
      <c r="DT61" s="51" t="n">
        <v>332358.657950658</v>
      </c>
      <c r="DU61" s="51" t="n">
        <v>8624</v>
      </c>
      <c r="DV61" s="51" t="n">
        <v>10780</v>
      </c>
      <c r="DW61" s="51" t="n">
        <v>1669</v>
      </c>
      <c r="DX61" s="51" t="n">
        <v>65046</v>
      </c>
      <c r="DY61" s="51" t="n">
        <v>4021451.44</v>
      </c>
      <c r="DZ61" s="51" t="n">
        <v>23277</v>
      </c>
      <c r="EA61" s="51" t="n">
        <v>73919</v>
      </c>
      <c r="EB61" s="51" t="n">
        <v>34</v>
      </c>
      <c r="EC61" s="59" t="n">
        <v>7253.0427</v>
      </c>
      <c r="ED61" s="51" t="n">
        <v>18420</v>
      </c>
      <c r="EE61" s="51" t="n">
        <v>73919</v>
      </c>
      <c r="EF61" s="51" t="n">
        <v>5106</v>
      </c>
      <c r="EG61" s="51" t="n">
        <v>79025</v>
      </c>
      <c r="EH61" s="60" t="n">
        <v>55.7016773978954</v>
      </c>
      <c r="EJ61" s="60" t="n">
        <v>32.1540338003236</v>
      </c>
      <c r="EK61" s="60" t="n">
        <v>17.1096038373032</v>
      </c>
      <c r="EL61" s="60" t="n">
        <v>3.21947994750967</v>
      </c>
      <c r="EM61" s="60" t="n">
        <v>2.6168229891</v>
      </c>
      <c r="EN61" s="60" t="n">
        <v>92.9608809825</v>
      </c>
      <c r="ES61" s="51" t="n">
        <v>14643336</v>
      </c>
      <c r="ET61" s="13" t="n">
        <v>40282.26</v>
      </c>
      <c r="EU61" s="13" t="n">
        <v>40932.24</v>
      </c>
      <c r="EV61" s="13" t="n">
        <v>41364.16</v>
      </c>
      <c r="EW61" s="13" t="n">
        <v>41844.08</v>
      </c>
      <c r="EX61" s="13" t="n">
        <v>28769.66</v>
      </c>
      <c r="EY61" s="58" t="n">
        <f aca="false">EX61/SUMIF($E$8:$E$210,E61,$EX$8:$EX$210)</f>
        <v>0.00105273075081108</v>
      </c>
      <c r="EZ61" s="13" t="s">
        <v>271</v>
      </c>
      <c r="FA61" s="13" t="s">
        <v>304</v>
      </c>
      <c r="FB61" s="51" t="n">
        <v>0</v>
      </c>
      <c r="FC61" s="13" t="n">
        <v>9432</v>
      </c>
    </row>
    <row r="62" customFormat="false" ht="15" hidden="false" customHeight="false" outlineLevel="0" collapsed="false">
      <c r="A62" s="49" t="n">
        <v>15024</v>
      </c>
      <c r="B62" s="50" t="n">
        <v>15024</v>
      </c>
      <c r="C62" s="9" t="s">
        <v>369</v>
      </c>
      <c r="D62" s="9" t="s">
        <v>355</v>
      </c>
      <c r="E62" s="50" t="n">
        <v>13</v>
      </c>
      <c r="F62" s="9" t="s">
        <v>303</v>
      </c>
      <c r="H62" s="51" t="n">
        <v>12461673</v>
      </c>
      <c r="I62" s="51" t="n">
        <v>12729324</v>
      </c>
      <c r="J62" s="51" t="n">
        <v>5444352</v>
      </c>
      <c r="K62" s="51" t="n">
        <v>12965872</v>
      </c>
      <c r="L62" s="51" t="n">
        <v>3837480</v>
      </c>
      <c r="M62" s="51" t="n">
        <v>4953813</v>
      </c>
      <c r="N62" s="51" t="n">
        <v>106</v>
      </c>
      <c r="O62" s="51" t="n">
        <v>56</v>
      </c>
      <c r="P62" s="51" t="n">
        <v>21</v>
      </c>
      <c r="Q62" s="52" t="n">
        <v>4.44185784023251</v>
      </c>
      <c r="R62" s="52" t="n">
        <v>4.0154914077711</v>
      </c>
      <c r="S62" s="13" t="n">
        <v>14423</v>
      </c>
      <c r="T62" s="13" t="n">
        <v>29395</v>
      </c>
      <c r="U62" s="13" t="n">
        <v>14423</v>
      </c>
      <c r="V62" s="13" t="n">
        <v>29395</v>
      </c>
      <c r="W62" s="13" t="n">
        <v>9066</v>
      </c>
      <c r="X62" s="13" t="n">
        <v>29395</v>
      </c>
      <c r="Y62" s="13" t="n">
        <v>23489</v>
      </c>
      <c r="Z62" s="13" t="n">
        <v>58790</v>
      </c>
      <c r="AA62" s="13" t="n">
        <v>12637</v>
      </c>
      <c r="AB62" s="13" t="n">
        <v>29395</v>
      </c>
      <c r="AC62" s="13" t="n">
        <v>17994</v>
      </c>
      <c r="AD62" s="13" t="n">
        <v>29395</v>
      </c>
      <c r="AE62" s="13" t="n">
        <v>20467</v>
      </c>
      <c r="AF62" s="13" t="n">
        <v>29395</v>
      </c>
      <c r="AG62" s="13" t="n">
        <v>360</v>
      </c>
      <c r="AH62" s="13" t="n">
        <v>14052</v>
      </c>
      <c r="AI62" s="51" t="n">
        <v>0</v>
      </c>
      <c r="AJ62" s="51" t="n">
        <v>838</v>
      </c>
      <c r="AK62" s="51" t="n">
        <v>7562</v>
      </c>
      <c r="AL62" s="51" t="n">
        <v>1152</v>
      </c>
      <c r="AM62" s="51" t="n">
        <v>7034</v>
      </c>
      <c r="AN62" s="51" t="n">
        <v>984</v>
      </c>
      <c r="AO62" s="51" t="n">
        <v>7027</v>
      </c>
      <c r="AP62" s="51" t="n">
        <v>5231</v>
      </c>
      <c r="AQ62" s="51" t="n">
        <v>7018</v>
      </c>
      <c r="AR62" s="51" t="n">
        <v>5393</v>
      </c>
      <c r="AS62" s="51" t="n">
        <v>7079</v>
      </c>
      <c r="AT62" s="51" t="n">
        <v>5062</v>
      </c>
      <c r="AU62" s="51" t="n">
        <v>7015</v>
      </c>
      <c r="AV62" s="51" t="n">
        <v>147.75</v>
      </c>
      <c r="AW62" s="13" t="n">
        <v>434.6612958</v>
      </c>
      <c r="AX62" s="52" t="n">
        <v>14.4411</v>
      </c>
      <c r="AY62" s="51" t="n">
        <v>3</v>
      </c>
      <c r="AZ62" s="52" t="n">
        <v>5.16666666666667</v>
      </c>
      <c r="BA62" s="53" t="n">
        <v>1444.11</v>
      </c>
      <c r="BB62" s="54" t="n">
        <v>0.00759743309055527</v>
      </c>
      <c r="BC62" s="54" t="n">
        <v>0.000934059196613823</v>
      </c>
      <c r="BD62" s="61" t="n">
        <v>20200.1656866947</v>
      </c>
      <c r="BE62" s="56" t="n">
        <v>46096</v>
      </c>
      <c r="BF62" s="56" t="n">
        <v>94423</v>
      </c>
      <c r="BG62" s="51" t="n">
        <v>29263</v>
      </c>
      <c r="BH62" s="51" t="n">
        <v>19256</v>
      </c>
      <c r="BI62" s="51" t="n">
        <v>5</v>
      </c>
      <c r="BJ62" s="51" t="n">
        <v>44692</v>
      </c>
      <c r="BK62" s="51" t="n">
        <v>17466</v>
      </c>
      <c r="BL62" s="51" t="n">
        <v>79008</v>
      </c>
      <c r="BM62" s="51" t="n">
        <v>104254</v>
      </c>
      <c r="BN62" s="51" t="n">
        <v>21502</v>
      </c>
      <c r="BO62" s="51" t="n">
        <v>122878</v>
      </c>
      <c r="BP62" s="51" t="n">
        <v>55189</v>
      </c>
      <c r="BQ62" s="51" t="n">
        <v>62395</v>
      </c>
      <c r="BR62" s="13" t="n">
        <v>366.254041100146</v>
      </c>
      <c r="BS62" s="13" t="n">
        <v>2106.40933550876</v>
      </c>
      <c r="BT62" s="51" t="n">
        <v>0</v>
      </c>
      <c r="BU62" s="51" t="n">
        <v>0</v>
      </c>
      <c r="BV62" s="51" t="n">
        <v>19</v>
      </c>
      <c r="BW62" s="51" t="n">
        <v>365</v>
      </c>
      <c r="BX62" s="51" t="n">
        <v>29</v>
      </c>
      <c r="BY62" s="51" t="n">
        <v>365</v>
      </c>
      <c r="BZ62" s="51" t="n">
        <v>78</v>
      </c>
      <c r="CA62" s="51" t="n">
        <v>365</v>
      </c>
      <c r="CB62" s="51" t="n">
        <v>0</v>
      </c>
      <c r="CC62" s="51" t="n">
        <v>0</v>
      </c>
      <c r="CD62" s="51" t="n">
        <v>0</v>
      </c>
      <c r="CE62" s="51" t="n">
        <v>5540</v>
      </c>
      <c r="CF62" s="51" t="n">
        <v>43154</v>
      </c>
      <c r="CG62" s="51" t="n">
        <v>6000</v>
      </c>
      <c r="CH62" s="51" t="n">
        <v>316000</v>
      </c>
      <c r="CI62" s="51" t="n">
        <v>23000</v>
      </c>
      <c r="CJ62" s="51" t="n">
        <v>2167000</v>
      </c>
      <c r="CK62" s="51" t="n">
        <v>98415000</v>
      </c>
      <c r="CL62" s="51" t="n">
        <v>43</v>
      </c>
      <c r="CM62" s="52" t="n">
        <v>2.30841979928559</v>
      </c>
      <c r="CN62" s="52" t="n">
        <v>90</v>
      </c>
      <c r="CO62" s="58" t="n">
        <v>0</v>
      </c>
      <c r="CP62" s="13" t="n">
        <v>180577616.41</v>
      </c>
      <c r="CQ62" s="13" t="n">
        <v>3300163959.91</v>
      </c>
      <c r="CR62" s="13" t="n">
        <v>1185313151.02</v>
      </c>
      <c r="CS62" s="13" t="n">
        <v>332129803.98</v>
      </c>
      <c r="CT62" s="13" t="n">
        <v>1422827804.51</v>
      </c>
      <c r="CU62" s="58" t="n">
        <v>0.3375</v>
      </c>
      <c r="CV62" s="53" t="n">
        <v>0.99742179423337</v>
      </c>
      <c r="CW62" s="53" t="n">
        <v>0.998710897116685</v>
      </c>
      <c r="CX62" s="53" t="n">
        <v>0.99742179423337</v>
      </c>
      <c r="CY62" s="53" t="n">
        <v>0.99742179423337</v>
      </c>
      <c r="CZ62" s="53" t="n">
        <v>5.99742179423337</v>
      </c>
      <c r="DA62" s="53" t="n">
        <v>0.661209603929893</v>
      </c>
      <c r="DB62" s="53" t="n">
        <v>1</v>
      </c>
      <c r="DC62" s="53" t="n">
        <v>1</v>
      </c>
      <c r="DD62" s="53" t="n">
        <v>0.323708310743102</v>
      </c>
      <c r="DE62" s="53" t="n">
        <v>1</v>
      </c>
      <c r="DF62" s="53" t="n">
        <v>0.99742179423337</v>
      </c>
      <c r="DG62" s="53" t="n">
        <v>0.99742179423337</v>
      </c>
      <c r="DH62" s="53" t="n">
        <v>0.99742179423337</v>
      </c>
      <c r="DI62" s="53" t="n">
        <v>0.998710897116685</v>
      </c>
      <c r="DJ62" s="53" t="n">
        <v>0.837501293186792</v>
      </c>
      <c r="DK62" s="53" t="n">
        <v>0.998710897116685</v>
      </c>
      <c r="DL62" s="53" t="n">
        <v>1</v>
      </c>
      <c r="DM62" s="53" t="n">
        <v>0.99742179423337</v>
      </c>
      <c r="DN62" s="53" t="n">
        <v>0.99742179423337</v>
      </c>
      <c r="DO62" s="53" t="n">
        <v>1.15863139816326</v>
      </c>
      <c r="DP62" s="53" t="n">
        <v>0.161209603929893</v>
      </c>
      <c r="DQ62" s="53" t="n">
        <v>0.99742179423337</v>
      </c>
      <c r="DR62" s="51" t="n">
        <v>191774</v>
      </c>
      <c r="DS62" s="51" t="n">
        <v>47577</v>
      </c>
      <c r="DT62" s="51" t="n">
        <v>467802.520635337</v>
      </c>
      <c r="DU62" s="51" t="n">
        <v>17884</v>
      </c>
      <c r="DV62" s="51" t="n">
        <v>26873</v>
      </c>
      <c r="DW62" s="51" t="n">
        <v>4535</v>
      </c>
      <c r="DX62" s="51" t="n">
        <v>29189</v>
      </c>
      <c r="DY62" s="51" t="n">
        <v>4021451.44</v>
      </c>
      <c r="DZ62" s="51" t="n">
        <v>7900</v>
      </c>
      <c r="EA62" s="51" t="n">
        <v>19369</v>
      </c>
      <c r="EB62" s="51" t="n">
        <v>276</v>
      </c>
      <c r="EC62" s="59" t="n">
        <v>7253.0427</v>
      </c>
      <c r="ED62" s="51" t="n">
        <v>2019</v>
      </c>
      <c r="EE62" s="51" t="n">
        <v>19369</v>
      </c>
      <c r="EF62" s="51" t="n">
        <v>2019</v>
      </c>
      <c r="EG62" s="51" t="n">
        <v>21388</v>
      </c>
      <c r="EH62" s="60" t="n">
        <v>55.7016773978954</v>
      </c>
      <c r="EJ62" s="60" t="n">
        <v>32.1540338003236</v>
      </c>
      <c r="EK62" s="60" t="n">
        <v>17.1096038373032</v>
      </c>
      <c r="EL62" s="60" t="n">
        <v>3.21947994750967</v>
      </c>
      <c r="EM62" s="60" t="n">
        <v>2.6168229891</v>
      </c>
      <c r="EN62" s="60" t="n">
        <v>92.9608809825</v>
      </c>
      <c r="ES62" s="51" t="n">
        <v>14643336</v>
      </c>
      <c r="ET62" s="13" t="n">
        <v>154696.7</v>
      </c>
      <c r="EU62" s="13" t="n">
        <v>163282.4</v>
      </c>
      <c r="EV62" s="13" t="n">
        <v>166978.5</v>
      </c>
      <c r="EW62" s="13" t="n">
        <v>170383.7</v>
      </c>
      <c r="EX62" s="13" t="n">
        <v>22425.6</v>
      </c>
      <c r="EY62" s="58" t="n">
        <f aca="false">EX62/SUMIF($E$8:$E$210,E62,$EX$8:$EX$210)</f>
        <v>0.000820590814260195</v>
      </c>
      <c r="EZ62" s="13" t="s">
        <v>271</v>
      </c>
      <c r="FA62" s="13" t="s">
        <v>304</v>
      </c>
      <c r="FB62" s="51" t="n">
        <v>174</v>
      </c>
      <c r="FC62" s="13" t="n">
        <v>55189</v>
      </c>
    </row>
    <row r="63" customFormat="false" ht="15" hidden="false" customHeight="false" outlineLevel="0" collapsed="false">
      <c r="A63" s="49" t="n">
        <v>15025</v>
      </c>
      <c r="B63" s="50" t="n">
        <v>15025</v>
      </c>
      <c r="C63" s="9" t="s">
        <v>370</v>
      </c>
      <c r="D63" s="9" t="s">
        <v>355</v>
      </c>
      <c r="E63" s="50" t="n">
        <v>13</v>
      </c>
      <c r="F63" s="9" t="s">
        <v>303</v>
      </c>
      <c r="H63" s="51" t="n">
        <v>12461673</v>
      </c>
      <c r="I63" s="51" t="n">
        <v>12729324</v>
      </c>
      <c r="J63" s="51" t="n">
        <v>5444352</v>
      </c>
      <c r="K63" s="51" t="n">
        <v>12965872</v>
      </c>
      <c r="L63" s="51" t="n">
        <v>3837480</v>
      </c>
      <c r="M63" s="51" t="n">
        <v>4953813</v>
      </c>
      <c r="N63" s="51" t="n">
        <v>67</v>
      </c>
      <c r="O63" s="51" t="n">
        <v>69</v>
      </c>
      <c r="P63" s="51" t="n">
        <v>36</v>
      </c>
      <c r="Q63" s="52" t="n">
        <v>3.82201088068066</v>
      </c>
      <c r="R63" s="52" t="n">
        <v>4.78208778173191</v>
      </c>
      <c r="S63" s="13" t="n">
        <v>138358</v>
      </c>
      <c r="T63" s="13" t="n">
        <v>224384</v>
      </c>
      <c r="U63" s="13" t="n">
        <v>22403</v>
      </c>
      <c r="V63" s="13" t="n">
        <v>224384</v>
      </c>
      <c r="W63" s="13" t="n">
        <v>35791</v>
      </c>
      <c r="X63" s="13" t="n">
        <v>224384</v>
      </c>
      <c r="Y63" s="13" t="n">
        <v>44678</v>
      </c>
      <c r="Z63" s="13" t="n">
        <v>441247</v>
      </c>
      <c r="AA63" s="13" t="n">
        <v>38850</v>
      </c>
      <c r="AB63" s="13" t="n">
        <v>224384</v>
      </c>
      <c r="AC63" s="13" t="n">
        <v>160340</v>
      </c>
      <c r="AD63" s="13" t="n">
        <v>224384</v>
      </c>
      <c r="AE63" s="13" t="n">
        <v>30089</v>
      </c>
      <c r="AF63" s="13" t="n">
        <v>224384</v>
      </c>
      <c r="AG63" s="13" t="n">
        <v>1214</v>
      </c>
      <c r="AH63" s="13" t="n">
        <v>37366</v>
      </c>
      <c r="AI63" s="51" t="n">
        <v>3</v>
      </c>
      <c r="AJ63" s="51" t="n">
        <v>9184</v>
      </c>
      <c r="AK63" s="51" t="n">
        <v>19389</v>
      </c>
      <c r="AL63" s="51" t="n">
        <v>8226</v>
      </c>
      <c r="AM63" s="51" t="n">
        <v>18696</v>
      </c>
      <c r="AN63" s="51" t="n">
        <v>4200</v>
      </c>
      <c r="AO63" s="51" t="n">
        <v>18700</v>
      </c>
      <c r="AP63" s="51" t="n">
        <v>16471</v>
      </c>
      <c r="AQ63" s="51" t="n">
        <v>18681</v>
      </c>
      <c r="AR63" s="51" t="n">
        <v>17124</v>
      </c>
      <c r="AS63" s="51" t="n">
        <v>18836</v>
      </c>
      <c r="AT63" s="51" t="n">
        <v>16575</v>
      </c>
      <c r="AU63" s="51" t="n">
        <v>18468</v>
      </c>
      <c r="AV63" s="51" t="n">
        <v>147.75</v>
      </c>
      <c r="AW63" s="13" t="n">
        <v>1062.501067</v>
      </c>
      <c r="AX63" s="52" t="n">
        <v>44.7441</v>
      </c>
      <c r="AY63" s="51" t="n">
        <v>3</v>
      </c>
      <c r="AZ63" s="52" t="n">
        <v>5.16666666666667</v>
      </c>
      <c r="BA63" s="53" t="n">
        <v>4474.41</v>
      </c>
      <c r="BB63" s="54" t="n">
        <v>0.00759743309055527</v>
      </c>
      <c r="BC63" s="54" t="n">
        <v>0.000934059196613823</v>
      </c>
      <c r="BD63" s="61" t="n">
        <v>20200.1656866947</v>
      </c>
      <c r="BE63" s="56" t="n">
        <v>92146</v>
      </c>
      <c r="BF63" s="56" t="n">
        <v>201418</v>
      </c>
      <c r="BG63" s="51" t="n">
        <v>94003</v>
      </c>
      <c r="BH63" s="51" t="n">
        <v>18138</v>
      </c>
      <c r="BI63" s="51" t="n">
        <v>5</v>
      </c>
      <c r="BJ63" s="51" t="n">
        <v>77244</v>
      </c>
      <c r="BK63" s="51" t="n">
        <v>16862</v>
      </c>
      <c r="BL63" s="51" t="n">
        <v>172321</v>
      </c>
      <c r="BM63" s="51" t="n">
        <v>224465</v>
      </c>
      <c r="BN63" s="51" t="n">
        <v>27668</v>
      </c>
      <c r="BO63" s="51" t="n">
        <v>294600</v>
      </c>
      <c r="BP63" s="51" t="n">
        <v>109993</v>
      </c>
      <c r="BQ63" s="51" t="n">
        <v>123384</v>
      </c>
      <c r="BR63" s="13" t="n">
        <v>366.254041100146</v>
      </c>
      <c r="BS63" s="13" t="n">
        <v>2106.40933550876</v>
      </c>
      <c r="BT63" s="51" t="n">
        <v>476</v>
      </c>
      <c r="BU63" s="51" t="n">
        <v>1840</v>
      </c>
      <c r="BV63" s="51" t="n">
        <v>19</v>
      </c>
      <c r="BW63" s="51" t="n">
        <v>365</v>
      </c>
      <c r="BX63" s="51" t="n">
        <v>29</v>
      </c>
      <c r="BY63" s="51" t="n">
        <v>365</v>
      </c>
      <c r="BZ63" s="51" t="n">
        <v>78</v>
      </c>
      <c r="CA63" s="51" t="n">
        <v>365</v>
      </c>
      <c r="CB63" s="51" t="n">
        <v>0</v>
      </c>
      <c r="CC63" s="51" t="n">
        <v>0</v>
      </c>
      <c r="CD63" s="51" t="n">
        <v>0</v>
      </c>
      <c r="CE63" s="51" t="n">
        <v>277790</v>
      </c>
      <c r="CF63" s="51" t="n">
        <v>87457</v>
      </c>
      <c r="CG63" s="51" t="n">
        <v>283000</v>
      </c>
      <c r="CH63" s="51" t="n">
        <v>4974000</v>
      </c>
      <c r="CI63" s="51" t="n">
        <v>132000</v>
      </c>
      <c r="CJ63" s="51" t="n">
        <v>5738000</v>
      </c>
      <c r="CK63" s="51" t="n">
        <v>488411000</v>
      </c>
      <c r="CL63" s="51" t="n">
        <v>123</v>
      </c>
      <c r="CM63" s="52" t="n">
        <v>1.42586411420624</v>
      </c>
      <c r="CN63" s="52" t="n">
        <v>90</v>
      </c>
      <c r="CO63" s="58" t="n">
        <v>0</v>
      </c>
      <c r="CP63" s="13" t="n">
        <v>180577616.41</v>
      </c>
      <c r="CQ63" s="13" t="n">
        <v>3300163959.91</v>
      </c>
      <c r="CR63" s="13" t="n">
        <v>1185313151.02</v>
      </c>
      <c r="CS63" s="13" t="n">
        <v>332129803.98</v>
      </c>
      <c r="CT63" s="13" t="n">
        <v>1422827804.51</v>
      </c>
      <c r="CU63" s="58" t="n">
        <v>1</v>
      </c>
      <c r="CV63" s="53" t="n">
        <v>0.99742179423337</v>
      </c>
      <c r="CW63" s="53" t="n">
        <v>0.998710897116685</v>
      </c>
      <c r="CX63" s="53" t="n">
        <v>0.99742179423337</v>
      </c>
      <c r="CY63" s="53" t="n">
        <v>0.99742179423337</v>
      </c>
      <c r="CZ63" s="53" t="n">
        <v>5.99742179423337</v>
      </c>
      <c r="DA63" s="53" t="n">
        <v>0.661209603929893</v>
      </c>
      <c r="DB63" s="53" t="n">
        <v>1</v>
      </c>
      <c r="DC63" s="53" t="n">
        <v>1</v>
      </c>
      <c r="DD63" s="53" t="n">
        <v>0.323708310743102</v>
      </c>
      <c r="DE63" s="53" t="n">
        <v>1</v>
      </c>
      <c r="DF63" s="53" t="n">
        <v>0.99742179423337</v>
      </c>
      <c r="DG63" s="53" t="n">
        <v>0.99742179423337</v>
      </c>
      <c r="DH63" s="53" t="n">
        <v>0.99742179423337</v>
      </c>
      <c r="DI63" s="53" t="n">
        <v>0.998710897116685</v>
      </c>
      <c r="DJ63" s="53" t="n">
        <v>0.837501293186792</v>
      </c>
      <c r="DK63" s="53" t="n">
        <v>0.998710897116685</v>
      </c>
      <c r="DL63" s="53" t="n">
        <v>1</v>
      </c>
      <c r="DM63" s="53" t="n">
        <v>0.99742179423337</v>
      </c>
      <c r="DN63" s="53" t="n">
        <v>0.99742179423337</v>
      </c>
      <c r="DO63" s="53" t="n">
        <v>1.15863139816326</v>
      </c>
      <c r="DP63" s="53" t="n">
        <v>0.161209603929893</v>
      </c>
      <c r="DQ63" s="53" t="n">
        <v>0.99742179423337</v>
      </c>
      <c r="DR63" s="51" t="n">
        <v>211935</v>
      </c>
      <c r="DS63" s="51" t="n">
        <v>51488</v>
      </c>
      <c r="DT63" s="51" t="n">
        <v>258027.099354306</v>
      </c>
      <c r="DU63" s="51" t="n">
        <v>117223</v>
      </c>
      <c r="DV63" s="51" t="n">
        <v>142476</v>
      </c>
      <c r="DW63" s="51" t="n">
        <v>14253</v>
      </c>
      <c r="DX63" s="51" t="n">
        <v>206467</v>
      </c>
      <c r="DY63" s="51" t="n">
        <v>4021451.44</v>
      </c>
      <c r="DZ63" s="51" t="n">
        <v>46257</v>
      </c>
      <c r="EA63" s="51" t="n">
        <v>146094</v>
      </c>
      <c r="EB63" s="51" t="n">
        <v>537</v>
      </c>
      <c r="EC63" s="59" t="n">
        <v>7253.0427</v>
      </c>
      <c r="ED63" s="51" t="n">
        <v>60537</v>
      </c>
      <c r="EE63" s="51" t="n">
        <v>146094</v>
      </c>
      <c r="EF63" s="51" t="n">
        <v>7835</v>
      </c>
      <c r="EG63" s="51" t="n">
        <v>153929</v>
      </c>
      <c r="EH63" s="60" t="n">
        <v>55.7016773978954</v>
      </c>
      <c r="EJ63" s="60" t="n">
        <v>32.1540338003236</v>
      </c>
      <c r="EK63" s="60" t="n">
        <v>17.1096038373032</v>
      </c>
      <c r="EL63" s="60" t="n">
        <v>3.21947994750967</v>
      </c>
      <c r="EM63" s="60" t="n">
        <v>2.6168229891</v>
      </c>
      <c r="EN63" s="60" t="n">
        <v>92.9608809825</v>
      </c>
      <c r="ES63" s="51" t="n">
        <v>14643336</v>
      </c>
      <c r="ET63" s="13" t="n">
        <v>337974.1</v>
      </c>
      <c r="EU63" s="13" t="n">
        <v>354361.8</v>
      </c>
      <c r="EV63" s="13" t="n">
        <v>361798.3</v>
      </c>
      <c r="EW63" s="13" t="n">
        <v>368876.5</v>
      </c>
      <c r="EX63" s="13" t="n">
        <v>27150.34</v>
      </c>
      <c r="EY63" s="58" t="n">
        <f aca="false">EX63/SUMIF($E$8:$E$210,E63,$EX$8:$EX$210)</f>
        <v>0.000993477080124552</v>
      </c>
      <c r="EZ63" s="13" t="s">
        <v>271</v>
      </c>
      <c r="FA63" s="13" t="s">
        <v>304</v>
      </c>
      <c r="FB63" s="51" t="n">
        <v>267</v>
      </c>
      <c r="FC63" s="13" t="n">
        <v>109993</v>
      </c>
    </row>
    <row r="64" customFormat="false" ht="15" hidden="false" customHeight="false" outlineLevel="0" collapsed="false">
      <c r="A64" s="49" t="n">
        <v>15027</v>
      </c>
      <c r="B64" s="50" t="n">
        <v>15027</v>
      </c>
      <c r="C64" s="9" t="s">
        <v>371</v>
      </c>
      <c r="D64" s="9" t="s">
        <v>355</v>
      </c>
      <c r="E64" s="50" t="n">
        <v>23</v>
      </c>
      <c r="F64" s="9" t="s">
        <v>357</v>
      </c>
      <c r="H64" s="51" t="n">
        <v>764268</v>
      </c>
      <c r="I64" s="51" t="n">
        <v>750025</v>
      </c>
      <c r="J64" s="51" t="n">
        <v>346733</v>
      </c>
      <c r="K64" s="51" t="n">
        <v>797689</v>
      </c>
      <c r="L64" s="51" t="n">
        <v>276647</v>
      </c>
      <c r="M64" s="51" t="n">
        <v>483493</v>
      </c>
      <c r="N64" s="51" t="n">
        <v>2</v>
      </c>
      <c r="O64" s="51" t="n">
        <v>0</v>
      </c>
      <c r="P64" s="51" t="n">
        <v>0</v>
      </c>
      <c r="Q64" s="52" t="n">
        <v>0</v>
      </c>
      <c r="R64" s="52" t="n">
        <v>0</v>
      </c>
      <c r="S64" s="13" t="n">
        <v>0</v>
      </c>
      <c r="T64" s="13" t="n">
        <v>0</v>
      </c>
      <c r="U64" s="13" t="n">
        <v>0</v>
      </c>
      <c r="V64" s="13" t="n">
        <v>0</v>
      </c>
      <c r="W64" s="13" t="n">
        <v>0</v>
      </c>
      <c r="X64" s="13" t="n">
        <v>0</v>
      </c>
      <c r="Y64" s="13" t="n">
        <v>0</v>
      </c>
      <c r="Z64" s="13" t="n">
        <v>0</v>
      </c>
      <c r="AA64" s="13" t="n">
        <v>0</v>
      </c>
      <c r="AB64" s="13" t="n">
        <v>0</v>
      </c>
      <c r="AC64" s="13" t="n">
        <v>0</v>
      </c>
      <c r="AD64" s="13" t="n">
        <v>0</v>
      </c>
      <c r="AE64" s="13" t="n">
        <v>0</v>
      </c>
      <c r="AF64" s="13" t="n">
        <v>0</v>
      </c>
      <c r="AG64" s="13" t="n">
        <v>24</v>
      </c>
      <c r="AH64" s="13" t="n">
        <v>1458</v>
      </c>
      <c r="AI64" s="51" t="n">
        <v>0</v>
      </c>
      <c r="AJ64" s="51" t="n">
        <v>120</v>
      </c>
      <c r="AK64" s="51" t="n">
        <v>786</v>
      </c>
      <c r="AL64" s="51" t="n">
        <v>189</v>
      </c>
      <c r="AM64" s="51" t="n">
        <v>729</v>
      </c>
      <c r="AN64" s="51" t="n">
        <v>98</v>
      </c>
      <c r="AO64" s="51" t="n">
        <v>729</v>
      </c>
      <c r="AP64" s="51" t="n">
        <v>718</v>
      </c>
      <c r="AQ64" s="51" t="n">
        <v>729</v>
      </c>
      <c r="AR64" s="51" t="n">
        <v>563</v>
      </c>
      <c r="AS64" s="51" t="n">
        <v>729</v>
      </c>
      <c r="AT64" s="51" t="n">
        <v>554</v>
      </c>
      <c r="AU64" s="51" t="n">
        <v>723</v>
      </c>
      <c r="AV64" s="51" t="n">
        <v>23.9</v>
      </c>
      <c r="AW64" s="13" t="n">
        <v>71.88741123</v>
      </c>
      <c r="AX64" s="52" t="n">
        <v>1.9939</v>
      </c>
      <c r="AY64" s="51" t="n">
        <v>1</v>
      </c>
      <c r="AZ64" s="52" t="n">
        <v>2</v>
      </c>
      <c r="BA64" s="53" t="n">
        <v>199.39</v>
      </c>
      <c r="BB64" s="54" t="n">
        <v>0.0179751521083753</v>
      </c>
      <c r="BC64" s="54" t="n">
        <v>0.00546839172627989</v>
      </c>
      <c r="BD64" s="61" t="n">
        <v>22285.5634497625</v>
      </c>
      <c r="BE64" s="56" t="n">
        <v>2842</v>
      </c>
      <c r="BF64" s="56" t="n">
        <v>7403</v>
      </c>
      <c r="BG64" s="51" t="n">
        <v>2804</v>
      </c>
      <c r="BH64" s="51" t="n">
        <v>1804</v>
      </c>
      <c r="BI64" s="51" t="n">
        <v>5</v>
      </c>
      <c r="BJ64" s="51" t="n">
        <v>1573</v>
      </c>
      <c r="BK64" s="51" t="n">
        <v>1741</v>
      </c>
      <c r="BL64" s="51" t="n">
        <v>5293</v>
      </c>
      <c r="BM64" s="51" t="n">
        <v>8117</v>
      </c>
      <c r="BN64" s="51" t="n">
        <v>0</v>
      </c>
      <c r="BO64" s="51" t="n">
        <v>6004</v>
      </c>
      <c r="BP64" s="51" t="n">
        <v>1953</v>
      </c>
      <c r="BQ64" s="51" t="n">
        <v>2269</v>
      </c>
      <c r="BR64" s="13" t="n">
        <v>469.910859303021</v>
      </c>
      <c r="BS64" s="13" t="n">
        <v>2295.44167999618</v>
      </c>
      <c r="BT64" s="51" t="n">
        <v>0</v>
      </c>
      <c r="BU64" s="51" t="n">
        <v>66</v>
      </c>
      <c r="BV64" s="51" t="n">
        <v>71</v>
      </c>
      <c r="BW64" s="51" t="n">
        <v>365</v>
      </c>
      <c r="BX64" s="51" t="n">
        <v>9</v>
      </c>
      <c r="BY64" s="51" t="n">
        <v>365</v>
      </c>
      <c r="BZ64" s="51" t="n">
        <v>12</v>
      </c>
      <c r="CA64" s="51" t="n">
        <v>365</v>
      </c>
      <c r="CB64" s="51" t="n">
        <v>0</v>
      </c>
      <c r="CC64" s="51" t="n">
        <v>0</v>
      </c>
      <c r="CD64" s="51" t="n">
        <v>0</v>
      </c>
      <c r="CE64" s="51" t="n">
        <v>2960</v>
      </c>
      <c r="CF64" s="51" t="n">
        <v>1465</v>
      </c>
      <c r="CG64" s="51" t="n">
        <v>3000</v>
      </c>
      <c r="CH64" s="51" t="n">
        <v>44000</v>
      </c>
      <c r="CI64" s="51" t="n">
        <v>1000</v>
      </c>
      <c r="CJ64" s="51" t="n">
        <v>18000</v>
      </c>
      <c r="CK64" s="51" t="n">
        <v>2861000</v>
      </c>
      <c r="CL64" s="51" t="n">
        <v>0</v>
      </c>
      <c r="CM64" s="52" t="n">
        <v>0</v>
      </c>
      <c r="CN64" s="52" t="n">
        <v>75</v>
      </c>
      <c r="CO64" s="58" t="n">
        <v>0</v>
      </c>
      <c r="CP64" s="13" t="n">
        <v>45702958.61</v>
      </c>
      <c r="CQ64" s="13" t="n">
        <v>408279331.76</v>
      </c>
      <c r="CR64" s="13" t="n">
        <v>0</v>
      </c>
      <c r="CS64" s="13" t="n">
        <v>19341734.92</v>
      </c>
      <c r="CT64" s="13" t="n">
        <v>304268063.81</v>
      </c>
      <c r="CU64" s="58" t="n">
        <v>0.225</v>
      </c>
      <c r="CV64" s="53" t="n">
        <v>1</v>
      </c>
      <c r="CW64" s="53" t="n">
        <v>1</v>
      </c>
      <c r="CX64" s="53" t="n">
        <v>1</v>
      </c>
      <c r="CY64" s="53" t="n">
        <v>1</v>
      </c>
      <c r="CZ64" s="53" t="n">
        <v>6</v>
      </c>
      <c r="DA64" s="53" t="n">
        <v>0.5</v>
      </c>
      <c r="DB64" s="53" t="n">
        <v>1</v>
      </c>
      <c r="DC64" s="53" t="n">
        <v>1</v>
      </c>
      <c r="DD64" s="53" t="n">
        <v>0</v>
      </c>
      <c r="DE64" s="53" t="n">
        <v>1</v>
      </c>
      <c r="DF64" s="53" t="n">
        <v>1</v>
      </c>
      <c r="DG64" s="53" t="n">
        <v>1</v>
      </c>
      <c r="DH64" s="53" t="n">
        <v>1</v>
      </c>
      <c r="DI64" s="53" t="n">
        <v>1</v>
      </c>
      <c r="DJ64" s="53" t="n">
        <v>1</v>
      </c>
      <c r="DK64" s="53" t="n">
        <v>1</v>
      </c>
      <c r="DL64" s="53" t="n">
        <v>1</v>
      </c>
      <c r="DM64" s="53" t="n">
        <v>1</v>
      </c>
      <c r="DN64" s="53" t="n">
        <v>1</v>
      </c>
      <c r="DO64" s="53" t="n">
        <v>1</v>
      </c>
      <c r="DP64" s="53" t="n">
        <v>0</v>
      </c>
      <c r="DQ64" s="53" t="n">
        <v>1</v>
      </c>
      <c r="DR64" s="51" t="n">
        <v>1400</v>
      </c>
      <c r="DS64" s="51" t="n">
        <v>640</v>
      </c>
      <c r="DT64" s="51" t="n">
        <v>111294.981816123</v>
      </c>
      <c r="DU64" s="51" t="n">
        <v>0</v>
      </c>
      <c r="DV64" s="51" t="n">
        <v>0</v>
      </c>
      <c r="DW64" s="51" t="n">
        <v>469</v>
      </c>
      <c r="DX64" s="51" t="n">
        <v>0</v>
      </c>
      <c r="DY64" s="51" t="n">
        <v>223049.45</v>
      </c>
      <c r="DZ64" s="51" t="n">
        <v>0</v>
      </c>
      <c r="EA64" s="51" t="n">
        <v>0</v>
      </c>
      <c r="EB64" s="51" t="n">
        <v>16</v>
      </c>
      <c r="EC64" s="59" t="n">
        <v>5486.3955</v>
      </c>
      <c r="ED64" s="51" t="n">
        <v>0</v>
      </c>
      <c r="EE64" s="51" t="n">
        <v>0</v>
      </c>
      <c r="EF64" s="51" t="n">
        <v>0</v>
      </c>
      <c r="EG64" s="51" t="n">
        <v>0</v>
      </c>
      <c r="EH64" s="60" t="n">
        <v>45.8611338585358</v>
      </c>
      <c r="EJ64" s="60" t="n">
        <v>50.649254340152</v>
      </c>
      <c r="EK64" s="60" t="n">
        <v>12.0366335511604</v>
      </c>
      <c r="EL64" s="60" t="n">
        <v>2.06434563225361</v>
      </c>
      <c r="EM64" s="60" t="n">
        <v>1.8583142869</v>
      </c>
      <c r="EN64" s="60" t="n">
        <v>95.3768104109</v>
      </c>
      <c r="ES64" s="51" t="n">
        <v>892237</v>
      </c>
      <c r="ET64" s="13" t="n">
        <v>11064.69</v>
      </c>
      <c r="EU64" s="13" t="n">
        <v>11907.8</v>
      </c>
      <c r="EV64" s="13" t="n">
        <v>12252.26</v>
      </c>
      <c r="EW64" s="13" t="n">
        <v>12558.65</v>
      </c>
      <c r="EX64" s="13" t="n">
        <v>63716.11</v>
      </c>
      <c r="EY64" s="58" t="n">
        <f aca="false">EX64/SUMIF($E$8:$E$210,E64,$EX$8:$EX$210)</f>
        <v>0.0244758461986976</v>
      </c>
      <c r="EZ64" s="13" t="s">
        <v>271</v>
      </c>
      <c r="FA64" s="13" t="s">
        <v>304</v>
      </c>
      <c r="FB64" s="51" t="n">
        <v>0</v>
      </c>
      <c r="FC64" s="13" t="n">
        <v>1953</v>
      </c>
    </row>
    <row r="65" customFormat="false" ht="15" hidden="false" customHeight="false" outlineLevel="0" collapsed="false">
      <c r="A65" s="49" t="n">
        <v>15028</v>
      </c>
      <c r="B65" s="50" t="n">
        <v>15028</v>
      </c>
      <c r="C65" s="9" t="s">
        <v>372</v>
      </c>
      <c r="D65" s="9" t="s">
        <v>355</v>
      </c>
      <c r="E65" s="50" t="n">
        <v>13</v>
      </c>
      <c r="F65" s="9" t="s">
        <v>303</v>
      </c>
      <c r="H65" s="51" t="n">
        <v>12461673</v>
      </c>
      <c r="I65" s="51" t="n">
        <v>12729324</v>
      </c>
      <c r="J65" s="51" t="n">
        <v>5444352</v>
      </c>
      <c r="K65" s="51" t="n">
        <v>12965872</v>
      </c>
      <c r="L65" s="51" t="n">
        <v>3837480</v>
      </c>
      <c r="M65" s="51" t="n">
        <v>4953813</v>
      </c>
      <c r="N65" s="51" t="n">
        <v>6</v>
      </c>
      <c r="O65" s="51" t="n">
        <v>0</v>
      </c>
      <c r="P65" s="51" t="n">
        <v>0</v>
      </c>
      <c r="Q65" s="52" t="n">
        <v>3.58823529411765</v>
      </c>
      <c r="R65" s="52" t="n">
        <v>3.41176470588235</v>
      </c>
      <c r="S65" s="13" t="n">
        <v>34468</v>
      </c>
      <c r="T65" s="13" t="n">
        <v>34468</v>
      </c>
      <c r="U65" s="13" t="n">
        <v>22158</v>
      </c>
      <c r="V65" s="13" t="n">
        <v>34468</v>
      </c>
      <c r="W65" s="13" t="n">
        <v>22158</v>
      </c>
      <c r="X65" s="13" t="n">
        <v>34468</v>
      </c>
      <c r="Y65" s="13" t="n">
        <v>12310</v>
      </c>
      <c r="Z65" s="13" t="n">
        <v>68936</v>
      </c>
      <c r="AA65" s="13" t="n">
        <v>22158</v>
      </c>
      <c r="AB65" s="13" t="n">
        <v>34468</v>
      </c>
      <c r="AC65" s="13" t="n">
        <v>17234</v>
      </c>
      <c r="AD65" s="13" t="n">
        <v>34468</v>
      </c>
      <c r="AE65" s="13" t="n">
        <v>27082</v>
      </c>
      <c r="AF65" s="13" t="n">
        <v>34468</v>
      </c>
      <c r="AG65" s="13" t="n">
        <v>60</v>
      </c>
      <c r="AH65" s="13" t="n">
        <v>3238</v>
      </c>
      <c r="AI65" s="51" t="n">
        <v>0</v>
      </c>
      <c r="AJ65" s="51" t="n">
        <v>629</v>
      </c>
      <c r="AK65" s="51" t="n">
        <v>1733</v>
      </c>
      <c r="AL65" s="51" t="n">
        <v>1003</v>
      </c>
      <c r="AM65" s="51" t="n">
        <v>1619</v>
      </c>
      <c r="AN65" s="51" t="n">
        <v>575</v>
      </c>
      <c r="AO65" s="51" t="n">
        <v>1611</v>
      </c>
      <c r="AP65" s="51" t="n">
        <v>1603</v>
      </c>
      <c r="AQ65" s="51" t="n">
        <v>1619</v>
      </c>
      <c r="AR65" s="51" t="n">
        <v>1525</v>
      </c>
      <c r="AS65" s="51" t="n">
        <v>1619</v>
      </c>
      <c r="AT65" s="51" t="n">
        <v>1431</v>
      </c>
      <c r="AU65" s="51" t="n">
        <v>1606</v>
      </c>
      <c r="AV65" s="51" t="n">
        <v>147.75</v>
      </c>
      <c r="AW65" s="13" t="n">
        <v>154.4519094</v>
      </c>
      <c r="AX65" s="52" t="n">
        <v>7.2669</v>
      </c>
      <c r="AY65" s="51" t="n">
        <v>3</v>
      </c>
      <c r="AZ65" s="52" t="n">
        <v>5.16666666666667</v>
      </c>
      <c r="BA65" s="53" t="n">
        <v>726.69</v>
      </c>
      <c r="BB65" s="54" t="n">
        <v>0.00759743309055527</v>
      </c>
      <c r="BC65" s="54" t="n">
        <v>0.000934059196613823</v>
      </c>
      <c r="BD65" s="61" t="n">
        <v>20200.1656866947</v>
      </c>
      <c r="BE65" s="56" t="n">
        <v>6648</v>
      </c>
      <c r="BF65" s="56" t="n">
        <v>16982</v>
      </c>
      <c r="BG65" s="51" t="n">
        <v>7709</v>
      </c>
      <c r="BH65" s="51" t="n">
        <v>3156</v>
      </c>
      <c r="BI65" s="51" t="n">
        <v>5</v>
      </c>
      <c r="BJ65" s="51" t="n">
        <v>6757</v>
      </c>
      <c r="BK65" s="51" t="n">
        <v>2925</v>
      </c>
      <c r="BL65" s="51" t="n">
        <v>17034</v>
      </c>
      <c r="BM65" s="51" t="n">
        <v>19358</v>
      </c>
      <c r="BN65" s="51" t="n">
        <v>3571</v>
      </c>
      <c r="BO65" s="51" t="n">
        <v>9839</v>
      </c>
      <c r="BP65" s="51" t="n">
        <v>9576</v>
      </c>
      <c r="BQ65" s="51" t="n">
        <v>10469</v>
      </c>
      <c r="BR65" s="13" t="n">
        <v>366.254041100146</v>
      </c>
      <c r="BS65" s="13" t="n">
        <v>2106.40933550876</v>
      </c>
      <c r="BT65" s="51" t="n">
        <v>1</v>
      </c>
      <c r="BU65" s="51" t="n">
        <v>1</v>
      </c>
      <c r="BV65" s="51" t="n">
        <v>19</v>
      </c>
      <c r="BW65" s="51" t="n">
        <v>365</v>
      </c>
      <c r="BX65" s="51" t="n">
        <v>29</v>
      </c>
      <c r="BY65" s="51" t="n">
        <v>365</v>
      </c>
      <c r="BZ65" s="51" t="n">
        <v>78</v>
      </c>
      <c r="CA65" s="51" t="n">
        <v>365</v>
      </c>
      <c r="CB65" s="51" t="n">
        <v>0</v>
      </c>
      <c r="CC65" s="51" t="n">
        <v>0</v>
      </c>
      <c r="CD65" s="51" t="n">
        <v>0</v>
      </c>
      <c r="CE65" s="51" t="n">
        <v>1680</v>
      </c>
      <c r="CF65" s="51" t="n">
        <v>7765</v>
      </c>
      <c r="CG65" s="51" t="n">
        <v>2000</v>
      </c>
      <c r="CH65" s="51" t="n">
        <v>61000</v>
      </c>
      <c r="CI65" s="51" t="n">
        <v>4000</v>
      </c>
      <c r="CJ65" s="51" t="n">
        <v>361000</v>
      </c>
      <c r="CK65" s="51" t="n">
        <v>16844000</v>
      </c>
      <c r="CL65" s="51" t="n">
        <v>0</v>
      </c>
      <c r="CM65" s="52" t="n">
        <v>1.41176470588235</v>
      </c>
      <c r="CN65" s="52" t="n">
        <v>90</v>
      </c>
      <c r="CO65" s="58" t="n">
        <v>0</v>
      </c>
      <c r="CP65" s="13" t="n">
        <v>180577616.41</v>
      </c>
      <c r="CQ65" s="13" t="n">
        <v>3300163959.91</v>
      </c>
      <c r="CR65" s="13" t="n">
        <v>1185313151.02</v>
      </c>
      <c r="CS65" s="13" t="n">
        <v>332129803.98</v>
      </c>
      <c r="CT65" s="13" t="n">
        <v>1422827804.51</v>
      </c>
      <c r="CU65" s="58" t="n">
        <v>0.05</v>
      </c>
      <c r="CV65" s="53" t="n">
        <v>0.99742179423337</v>
      </c>
      <c r="CW65" s="53" t="n">
        <v>0.998710897116685</v>
      </c>
      <c r="CX65" s="53" t="n">
        <v>0.99742179423337</v>
      </c>
      <c r="CY65" s="53" t="n">
        <v>0.99742179423337</v>
      </c>
      <c r="CZ65" s="53" t="n">
        <v>5.99742179423337</v>
      </c>
      <c r="DA65" s="53" t="n">
        <v>0.661209603929893</v>
      </c>
      <c r="DB65" s="53" t="n">
        <v>1</v>
      </c>
      <c r="DC65" s="53" t="n">
        <v>1</v>
      </c>
      <c r="DD65" s="53" t="n">
        <v>0.323708310743102</v>
      </c>
      <c r="DE65" s="53" t="n">
        <v>1</v>
      </c>
      <c r="DF65" s="53" t="n">
        <v>0.99742179423337</v>
      </c>
      <c r="DG65" s="53" t="n">
        <v>0.99742179423337</v>
      </c>
      <c r="DH65" s="53" t="n">
        <v>0.99742179423337</v>
      </c>
      <c r="DI65" s="53" t="n">
        <v>0.998710897116685</v>
      </c>
      <c r="DJ65" s="53" t="n">
        <v>0.837501293186792</v>
      </c>
      <c r="DK65" s="53" t="n">
        <v>0.998710897116685</v>
      </c>
      <c r="DL65" s="53" t="n">
        <v>1</v>
      </c>
      <c r="DM65" s="53" t="n">
        <v>0.99742179423337</v>
      </c>
      <c r="DN65" s="53" t="n">
        <v>0.99742179423337</v>
      </c>
      <c r="DO65" s="53" t="n">
        <v>1.15863139816326</v>
      </c>
      <c r="DP65" s="53" t="n">
        <v>0.161209603929893</v>
      </c>
      <c r="DQ65" s="53" t="n">
        <v>0.99742179423337</v>
      </c>
      <c r="DR65" s="51" t="n">
        <v>5057</v>
      </c>
      <c r="DS65" s="51" t="n">
        <v>1948</v>
      </c>
      <c r="DT65" s="51" t="n">
        <v>362890.839026987</v>
      </c>
      <c r="DU65" s="51" t="n">
        <v>7236</v>
      </c>
      <c r="DV65" s="51" t="n">
        <v>12060</v>
      </c>
      <c r="DW65" s="51" t="n">
        <v>902</v>
      </c>
      <c r="DX65" s="51" t="n">
        <v>15560</v>
      </c>
      <c r="DY65" s="51" t="n">
        <v>4021451.44</v>
      </c>
      <c r="DZ65" s="51" t="n">
        <v>3176</v>
      </c>
      <c r="EA65" s="51" t="n">
        <v>9528</v>
      </c>
      <c r="EB65" s="51" t="n">
        <v>28</v>
      </c>
      <c r="EC65" s="59" t="n">
        <v>7253.0427</v>
      </c>
      <c r="ED65" s="51" t="n">
        <v>4764</v>
      </c>
      <c r="EE65" s="51" t="n">
        <v>9528</v>
      </c>
      <c r="EF65" s="51" t="n">
        <v>1588</v>
      </c>
      <c r="EG65" s="51" t="n">
        <v>11116</v>
      </c>
      <c r="EH65" s="60" t="n">
        <v>55.7016773978954</v>
      </c>
      <c r="EJ65" s="60" t="n">
        <v>32.1540338003236</v>
      </c>
      <c r="EK65" s="60" t="n">
        <v>17.1096038373032</v>
      </c>
      <c r="EL65" s="60" t="n">
        <v>3.21947994750967</v>
      </c>
      <c r="EM65" s="60" t="n">
        <v>2.6168229891</v>
      </c>
      <c r="EN65" s="60" t="n">
        <v>92.9608809825</v>
      </c>
      <c r="ES65" s="51" t="n">
        <v>14643336</v>
      </c>
      <c r="ET65" s="13" t="n">
        <v>28214.54</v>
      </c>
      <c r="EU65" s="13" t="n">
        <v>29341.08</v>
      </c>
      <c r="EV65" s="13" t="n">
        <v>29860.32</v>
      </c>
      <c r="EW65" s="13" t="n">
        <v>30358.58</v>
      </c>
      <c r="EX65" s="13" t="n">
        <v>916795.9</v>
      </c>
      <c r="EY65" s="58" t="n">
        <f aca="false">EX65/SUMIF($E$8:$E$210,E65,$EX$8:$EX$210)</f>
        <v>0.0335471199919471</v>
      </c>
      <c r="EZ65" s="13" t="s">
        <v>271</v>
      </c>
      <c r="FA65" s="13" t="s">
        <v>304</v>
      </c>
      <c r="FB65" s="51" t="n">
        <v>0</v>
      </c>
      <c r="FC65" s="13" t="n">
        <v>9576</v>
      </c>
    </row>
    <row r="66" customFormat="false" ht="15" hidden="false" customHeight="false" outlineLevel="0" collapsed="false">
      <c r="A66" s="49" t="n">
        <v>15029</v>
      </c>
      <c r="B66" s="50" t="n">
        <v>15029</v>
      </c>
      <c r="C66" s="9" t="s">
        <v>373</v>
      </c>
      <c r="D66" s="9" t="s">
        <v>355</v>
      </c>
      <c r="E66" s="50" t="n">
        <v>13</v>
      </c>
      <c r="F66" s="9" t="s">
        <v>303</v>
      </c>
      <c r="H66" s="51" t="n">
        <v>12461673</v>
      </c>
      <c r="I66" s="51" t="n">
        <v>12729324</v>
      </c>
      <c r="J66" s="51" t="n">
        <v>5444352</v>
      </c>
      <c r="K66" s="51" t="n">
        <v>12965872</v>
      </c>
      <c r="L66" s="51" t="n">
        <v>3837480</v>
      </c>
      <c r="M66" s="51" t="n">
        <v>4953813</v>
      </c>
      <c r="N66" s="51" t="n">
        <v>79</v>
      </c>
      <c r="O66" s="51" t="n">
        <v>0</v>
      </c>
      <c r="P66" s="51" t="n">
        <v>0</v>
      </c>
      <c r="Q66" s="52" t="n">
        <v>3.92779499808925</v>
      </c>
      <c r="R66" s="52" t="n">
        <v>4.10455323906982</v>
      </c>
      <c r="S66" s="13" t="n">
        <v>97609</v>
      </c>
      <c r="T66" s="13" t="n">
        <v>141306</v>
      </c>
      <c r="U66" s="13" t="n">
        <v>13762</v>
      </c>
      <c r="V66" s="13" t="n">
        <v>141306</v>
      </c>
      <c r="W66" s="13" t="n">
        <v>56760</v>
      </c>
      <c r="X66" s="13" t="n">
        <v>134327</v>
      </c>
      <c r="Y66" s="13" t="n">
        <v>35542</v>
      </c>
      <c r="Z66" s="13" t="n">
        <v>282612</v>
      </c>
      <c r="AA66" s="13" t="n">
        <v>16685</v>
      </c>
      <c r="AB66" s="13" t="n">
        <v>141306</v>
      </c>
      <c r="AC66" s="13" t="n">
        <v>104727</v>
      </c>
      <c r="AD66" s="13" t="n">
        <v>141306</v>
      </c>
      <c r="AE66" s="13" t="n">
        <v>67374</v>
      </c>
      <c r="AF66" s="13" t="n">
        <v>141306</v>
      </c>
      <c r="AG66" s="13" t="n">
        <v>736</v>
      </c>
      <c r="AH66" s="13" t="n">
        <v>15734</v>
      </c>
      <c r="AI66" s="51" t="n">
        <v>0</v>
      </c>
      <c r="AJ66" s="51" t="n">
        <v>651</v>
      </c>
      <c r="AK66" s="51" t="n">
        <v>8608</v>
      </c>
      <c r="AL66" s="51" t="n">
        <v>1192</v>
      </c>
      <c r="AM66" s="51" t="n">
        <v>7854</v>
      </c>
      <c r="AN66" s="51" t="n">
        <v>1035</v>
      </c>
      <c r="AO66" s="51" t="n">
        <v>7852</v>
      </c>
      <c r="AP66" s="51" t="n">
        <v>7018</v>
      </c>
      <c r="AQ66" s="51" t="n">
        <v>7867</v>
      </c>
      <c r="AR66" s="51" t="n">
        <v>7471</v>
      </c>
      <c r="AS66" s="51" t="n">
        <v>7852</v>
      </c>
      <c r="AT66" s="51" t="n">
        <v>6792</v>
      </c>
      <c r="AU66" s="51" t="n">
        <v>7844</v>
      </c>
      <c r="AV66" s="51" t="n">
        <v>147.75</v>
      </c>
      <c r="AW66" s="13" t="n">
        <v>337.9622697</v>
      </c>
      <c r="AX66" s="52" t="n">
        <v>12.189</v>
      </c>
      <c r="AY66" s="51" t="n">
        <v>3</v>
      </c>
      <c r="AZ66" s="52" t="n">
        <v>5.16666666666667</v>
      </c>
      <c r="BA66" s="53" t="n">
        <v>1218.9</v>
      </c>
      <c r="BB66" s="54" t="n">
        <v>0.00759743309055527</v>
      </c>
      <c r="BC66" s="54" t="n">
        <v>0.000934059196613823</v>
      </c>
      <c r="BD66" s="61" t="n">
        <v>20200.1656866947</v>
      </c>
      <c r="BE66" s="56" t="n">
        <v>59771</v>
      </c>
      <c r="BF66" s="56" t="n">
        <v>126256</v>
      </c>
      <c r="BG66" s="51" t="n">
        <v>55281</v>
      </c>
      <c r="BH66" s="51" t="n">
        <v>15076</v>
      </c>
      <c r="BI66" s="51" t="n">
        <v>5</v>
      </c>
      <c r="BJ66" s="51" t="n">
        <v>36644</v>
      </c>
      <c r="BK66" s="51" t="n">
        <v>13868</v>
      </c>
      <c r="BL66" s="51" t="n">
        <v>95031</v>
      </c>
      <c r="BM66" s="51" t="n">
        <v>140029</v>
      </c>
      <c r="BN66" s="51" t="n">
        <v>5684</v>
      </c>
      <c r="BO66" s="51" t="n">
        <v>172919</v>
      </c>
      <c r="BP66" s="51" t="n">
        <v>50499</v>
      </c>
      <c r="BQ66" s="51" t="n">
        <v>56486</v>
      </c>
      <c r="BR66" s="13" t="n">
        <v>366.254041100146</v>
      </c>
      <c r="BS66" s="13" t="n">
        <v>2106.40933550876</v>
      </c>
      <c r="BT66" s="51" t="n">
        <v>0</v>
      </c>
      <c r="BU66" s="51" t="n">
        <v>247</v>
      </c>
      <c r="BV66" s="51" t="n">
        <v>19</v>
      </c>
      <c r="BW66" s="51" t="n">
        <v>365</v>
      </c>
      <c r="BX66" s="51" t="n">
        <v>29</v>
      </c>
      <c r="BY66" s="51" t="n">
        <v>365</v>
      </c>
      <c r="BZ66" s="51" t="n">
        <v>78</v>
      </c>
      <c r="CA66" s="51" t="n">
        <v>365</v>
      </c>
      <c r="CB66" s="51" t="n">
        <v>0</v>
      </c>
      <c r="CC66" s="51" t="n">
        <v>0</v>
      </c>
      <c r="CD66" s="51" t="n">
        <v>0</v>
      </c>
      <c r="CE66" s="51" t="n">
        <v>44940</v>
      </c>
      <c r="CF66" s="51" t="n">
        <v>38301</v>
      </c>
      <c r="CG66" s="51" t="n">
        <v>46000</v>
      </c>
      <c r="CH66" s="51" t="n">
        <v>881000</v>
      </c>
      <c r="CI66" s="51" t="n">
        <v>29000</v>
      </c>
      <c r="CJ66" s="51" t="n">
        <v>1681000</v>
      </c>
      <c r="CK66" s="51" t="n">
        <v>111625000</v>
      </c>
      <c r="CL66" s="51" t="n">
        <v>56</v>
      </c>
      <c r="CM66" s="52" t="n">
        <v>1.50682164911006</v>
      </c>
      <c r="CN66" s="52" t="n">
        <v>90</v>
      </c>
      <c r="CO66" s="58" t="n">
        <v>0</v>
      </c>
      <c r="CP66" s="13" t="n">
        <v>180577616.41</v>
      </c>
      <c r="CQ66" s="13" t="n">
        <v>3300163959.91</v>
      </c>
      <c r="CR66" s="13" t="n">
        <v>1185313151.02</v>
      </c>
      <c r="CS66" s="13" t="n">
        <v>332129803.98</v>
      </c>
      <c r="CT66" s="13" t="n">
        <v>1422827804.51</v>
      </c>
      <c r="CU66" s="58" t="n">
        <v>0.2125</v>
      </c>
      <c r="CV66" s="53" t="n">
        <v>0.99742179423337</v>
      </c>
      <c r="CW66" s="53" t="n">
        <v>0.998710897116685</v>
      </c>
      <c r="CX66" s="53" t="n">
        <v>0.99742179423337</v>
      </c>
      <c r="CY66" s="53" t="n">
        <v>0.99742179423337</v>
      </c>
      <c r="CZ66" s="53" t="n">
        <v>5.99742179423337</v>
      </c>
      <c r="DA66" s="53" t="n">
        <v>0.661209603929893</v>
      </c>
      <c r="DB66" s="53" t="n">
        <v>1</v>
      </c>
      <c r="DC66" s="53" t="n">
        <v>1</v>
      </c>
      <c r="DD66" s="53" t="n">
        <v>0.323708310743102</v>
      </c>
      <c r="DE66" s="53" t="n">
        <v>1</v>
      </c>
      <c r="DF66" s="53" t="n">
        <v>0.99742179423337</v>
      </c>
      <c r="DG66" s="53" t="n">
        <v>0.99742179423337</v>
      </c>
      <c r="DH66" s="53" t="n">
        <v>0.99742179423337</v>
      </c>
      <c r="DI66" s="53" t="n">
        <v>0.998710897116685</v>
      </c>
      <c r="DJ66" s="53" t="n">
        <v>0.837501293186792</v>
      </c>
      <c r="DK66" s="53" t="n">
        <v>0.998710897116685</v>
      </c>
      <c r="DL66" s="53" t="n">
        <v>1</v>
      </c>
      <c r="DM66" s="53" t="n">
        <v>0.99742179423337</v>
      </c>
      <c r="DN66" s="53" t="n">
        <v>0.99742179423337</v>
      </c>
      <c r="DO66" s="53" t="n">
        <v>1.15863139816326</v>
      </c>
      <c r="DP66" s="53" t="n">
        <v>0.161209603929893</v>
      </c>
      <c r="DQ66" s="53" t="n">
        <v>0.99742179423337</v>
      </c>
      <c r="DR66" s="51" t="n">
        <v>94786</v>
      </c>
      <c r="DS66" s="51" t="n">
        <v>22842</v>
      </c>
      <c r="DT66" s="51" t="n">
        <v>57459.1580366163</v>
      </c>
      <c r="DU66" s="51" t="n">
        <v>40403</v>
      </c>
      <c r="DV66" s="51" t="n">
        <v>48098</v>
      </c>
      <c r="DW66" s="51" t="n">
        <v>6451</v>
      </c>
      <c r="DX66" s="51" t="n">
        <v>114840</v>
      </c>
      <c r="DY66" s="51" t="n">
        <v>4021451.44</v>
      </c>
      <c r="DZ66" s="51" t="n">
        <v>49115</v>
      </c>
      <c r="EA66" s="51" t="n">
        <v>110292</v>
      </c>
      <c r="EB66" s="51" t="n">
        <v>210</v>
      </c>
      <c r="EC66" s="59" t="n">
        <v>7253.0427</v>
      </c>
      <c r="ED66" s="51" t="n">
        <v>33784</v>
      </c>
      <c r="EE66" s="51" t="n">
        <v>110292</v>
      </c>
      <c r="EF66" s="51" t="n">
        <v>15224</v>
      </c>
      <c r="EG66" s="51" t="n">
        <v>125516</v>
      </c>
      <c r="EH66" s="60" t="n">
        <v>55.7016773978954</v>
      </c>
      <c r="EJ66" s="60" t="n">
        <v>32.1540338003236</v>
      </c>
      <c r="EK66" s="60" t="n">
        <v>17.1096038373032</v>
      </c>
      <c r="EL66" s="60" t="n">
        <v>3.21947994750967</v>
      </c>
      <c r="EM66" s="60" t="n">
        <v>2.6168229891</v>
      </c>
      <c r="EN66" s="60" t="n">
        <v>92.9608809825</v>
      </c>
      <c r="ES66" s="51" t="n">
        <v>14643336</v>
      </c>
      <c r="ET66" s="13" t="n">
        <v>182585</v>
      </c>
      <c r="EU66" s="13" t="n">
        <v>186741.8</v>
      </c>
      <c r="EV66" s="13" t="n">
        <v>189077.2</v>
      </c>
      <c r="EW66" s="13" t="n">
        <v>191522.7</v>
      </c>
      <c r="EX66" s="13" t="n">
        <v>1196638</v>
      </c>
      <c r="EY66" s="58" t="n">
        <f aca="false">EX66/SUMIF($E$8:$E$210,E66,$EX$8:$EX$210)</f>
        <v>0.0437870179970521</v>
      </c>
      <c r="EZ66" s="13" t="s">
        <v>271</v>
      </c>
      <c r="FA66" s="13" t="s">
        <v>304</v>
      </c>
      <c r="FB66" s="51" t="n">
        <v>0</v>
      </c>
      <c r="FC66" s="13" t="n">
        <v>50499</v>
      </c>
    </row>
    <row r="67" customFormat="false" ht="15" hidden="false" customHeight="false" outlineLevel="0" collapsed="false">
      <c r="A67" s="49" t="n">
        <v>15030</v>
      </c>
      <c r="B67" s="50" t="n">
        <v>15030</v>
      </c>
      <c r="C67" s="9" t="s">
        <v>374</v>
      </c>
      <c r="D67" s="9" t="s">
        <v>355</v>
      </c>
      <c r="E67" s="50" t="n">
        <v>13</v>
      </c>
      <c r="F67" s="9" t="s">
        <v>303</v>
      </c>
      <c r="H67" s="51" t="n">
        <v>12461673</v>
      </c>
      <c r="I67" s="51" t="n">
        <v>12729324</v>
      </c>
      <c r="J67" s="51" t="n">
        <v>5444352</v>
      </c>
      <c r="K67" s="51" t="n">
        <v>12965872</v>
      </c>
      <c r="L67" s="51" t="n">
        <v>3837480</v>
      </c>
      <c r="M67" s="51" t="n">
        <v>4953813</v>
      </c>
      <c r="N67" s="51" t="n">
        <v>6</v>
      </c>
      <c r="O67" s="51" t="n">
        <v>0</v>
      </c>
      <c r="P67" s="51" t="n">
        <v>0</v>
      </c>
      <c r="Q67" s="52" t="n">
        <v>4.66668912318523</v>
      </c>
      <c r="R67" s="52" t="n">
        <v>4.93333782463705</v>
      </c>
      <c r="S67" s="13" t="n">
        <v>29687</v>
      </c>
      <c r="T67" s="13" t="n">
        <v>29687</v>
      </c>
      <c r="U67" s="13" t="n">
        <v>9896</v>
      </c>
      <c r="V67" s="13" t="n">
        <v>29687</v>
      </c>
      <c r="W67" s="13" t="n">
        <v>19792</v>
      </c>
      <c r="X67" s="13" t="n">
        <v>29687</v>
      </c>
      <c r="Y67" s="13" t="n">
        <v>3958</v>
      </c>
      <c r="Z67" s="13" t="n">
        <v>59374</v>
      </c>
      <c r="AA67" s="13" t="n">
        <v>0</v>
      </c>
      <c r="AB67" s="13" t="n">
        <v>29687</v>
      </c>
      <c r="AC67" s="13" t="n">
        <v>13854</v>
      </c>
      <c r="AD67" s="13" t="n">
        <v>29687</v>
      </c>
      <c r="AE67" s="13" t="n">
        <v>0</v>
      </c>
      <c r="AF67" s="13" t="n">
        <v>29687</v>
      </c>
      <c r="AG67" s="13" t="n">
        <v>346</v>
      </c>
      <c r="AH67" s="13" t="n">
        <v>3115</v>
      </c>
      <c r="AI67" s="51" t="n">
        <v>0</v>
      </c>
      <c r="AJ67" s="51" t="n">
        <v>653</v>
      </c>
      <c r="AK67" s="51" t="n">
        <v>1636</v>
      </c>
      <c r="AL67" s="51" t="n">
        <v>963</v>
      </c>
      <c r="AM67" s="51" t="n">
        <v>1560</v>
      </c>
      <c r="AN67" s="51" t="n">
        <v>463</v>
      </c>
      <c r="AO67" s="51" t="n">
        <v>1555</v>
      </c>
      <c r="AP67" s="51" t="n">
        <v>1553</v>
      </c>
      <c r="AQ67" s="51" t="n">
        <v>1557</v>
      </c>
      <c r="AR67" s="51" t="n">
        <v>1490</v>
      </c>
      <c r="AS67" s="51" t="n">
        <v>1563</v>
      </c>
      <c r="AT67" s="51" t="n">
        <v>1355</v>
      </c>
      <c r="AU67" s="51" t="n">
        <v>1505</v>
      </c>
      <c r="AV67" s="51" t="n">
        <v>147.75</v>
      </c>
      <c r="AW67" s="13" t="n">
        <v>114.4321485</v>
      </c>
      <c r="AX67" s="52" t="n">
        <v>4.5227</v>
      </c>
      <c r="AY67" s="51" t="n">
        <v>3</v>
      </c>
      <c r="AZ67" s="52" t="n">
        <v>5.16666666666667</v>
      </c>
      <c r="BA67" s="53" t="n">
        <v>452.27</v>
      </c>
      <c r="BB67" s="54" t="n">
        <v>0.00759743309055527</v>
      </c>
      <c r="BC67" s="54" t="n">
        <v>0.000934059196613823</v>
      </c>
      <c r="BD67" s="61" t="n">
        <v>20200.1656866947</v>
      </c>
      <c r="BE67" s="56" t="n">
        <v>3814</v>
      </c>
      <c r="BF67" s="56" t="n">
        <v>14765</v>
      </c>
      <c r="BG67" s="51" t="n">
        <v>8510</v>
      </c>
      <c r="BH67" s="51" t="n">
        <v>2304</v>
      </c>
      <c r="BI67" s="51" t="n">
        <v>5</v>
      </c>
      <c r="BJ67" s="51" t="n">
        <v>7713</v>
      </c>
      <c r="BK67" s="51" t="n">
        <v>2222</v>
      </c>
      <c r="BL67" s="51" t="n">
        <v>15418</v>
      </c>
      <c r="BM67" s="51" t="n">
        <v>17342</v>
      </c>
      <c r="BN67" s="51" t="n">
        <v>14040</v>
      </c>
      <c r="BO67" s="51" t="n">
        <v>21738</v>
      </c>
      <c r="BP67" s="51" t="n">
        <v>10050</v>
      </c>
      <c r="BQ67" s="51" t="n">
        <v>11036</v>
      </c>
      <c r="BR67" s="13" t="n">
        <v>366.254041100146</v>
      </c>
      <c r="BS67" s="13" t="n">
        <v>2106.40933550876</v>
      </c>
      <c r="BT67" s="51" t="n">
        <v>0</v>
      </c>
      <c r="BU67" s="51" t="n">
        <v>0</v>
      </c>
      <c r="BV67" s="51" t="n">
        <v>19</v>
      </c>
      <c r="BW67" s="51" t="n">
        <v>365</v>
      </c>
      <c r="BX67" s="51" t="n">
        <v>29</v>
      </c>
      <c r="BY67" s="51" t="n">
        <v>365</v>
      </c>
      <c r="BZ67" s="51" t="n">
        <v>78</v>
      </c>
      <c r="CA67" s="51" t="n">
        <v>365</v>
      </c>
      <c r="CB67" s="51" t="n">
        <v>0</v>
      </c>
      <c r="CC67" s="51" t="n">
        <v>0</v>
      </c>
      <c r="CD67" s="51" t="n">
        <v>0</v>
      </c>
      <c r="CE67" s="51" t="n">
        <v>1100</v>
      </c>
      <c r="CF67" s="51" t="n">
        <v>8297</v>
      </c>
      <c r="CG67" s="51" t="n">
        <v>1000</v>
      </c>
      <c r="CH67" s="51" t="n">
        <v>60000</v>
      </c>
      <c r="CI67" s="51" t="n">
        <v>5000</v>
      </c>
      <c r="CJ67" s="51" t="n">
        <v>433000</v>
      </c>
      <c r="CK67" s="51" t="n">
        <v>19661000</v>
      </c>
      <c r="CL67" s="51" t="n">
        <v>0</v>
      </c>
      <c r="CM67" s="52" t="n">
        <v>1.66668912318523</v>
      </c>
      <c r="CN67" s="52" t="n">
        <v>90</v>
      </c>
      <c r="CO67" s="58" t="n">
        <v>0</v>
      </c>
      <c r="CP67" s="13" t="n">
        <v>180577616.41</v>
      </c>
      <c r="CQ67" s="13" t="n">
        <v>3300163959.91</v>
      </c>
      <c r="CR67" s="13" t="n">
        <v>1185313151.02</v>
      </c>
      <c r="CS67" s="13" t="n">
        <v>332129803.98</v>
      </c>
      <c r="CT67" s="13" t="n">
        <v>1422827804.51</v>
      </c>
      <c r="CU67" s="58" t="n">
        <v>0.0375</v>
      </c>
      <c r="CV67" s="53" t="n">
        <v>0.99742179423337</v>
      </c>
      <c r="CW67" s="53" t="n">
        <v>0.998710897116685</v>
      </c>
      <c r="CX67" s="53" t="n">
        <v>0.99742179423337</v>
      </c>
      <c r="CY67" s="53" t="n">
        <v>0.99742179423337</v>
      </c>
      <c r="CZ67" s="53" t="n">
        <v>5.99742179423337</v>
      </c>
      <c r="DA67" s="53" t="n">
        <v>0.661209603929893</v>
      </c>
      <c r="DB67" s="53" t="n">
        <v>1</v>
      </c>
      <c r="DC67" s="53" t="n">
        <v>1</v>
      </c>
      <c r="DD67" s="53" t="n">
        <v>0.323708310743102</v>
      </c>
      <c r="DE67" s="53" t="n">
        <v>1</v>
      </c>
      <c r="DF67" s="53" t="n">
        <v>0.99742179423337</v>
      </c>
      <c r="DG67" s="53" t="n">
        <v>0.99742179423337</v>
      </c>
      <c r="DH67" s="53" t="n">
        <v>0.99742179423337</v>
      </c>
      <c r="DI67" s="53" t="n">
        <v>0.998710897116685</v>
      </c>
      <c r="DJ67" s="53" t="n">
        <v>0.837501293186792</v>
      </c>
      <c r="DK67" s="53" t="n">
        <v>0.998710897116685</v>
      </c>
      <c r="DL67" s="53" t="n">
        <v>1</v>
      </c>
      <c r="DM67" s="53" t="n">
        <v>0.99742179423337</v>
      </c>
      <c r="DN67" s="53" t="n">
        <v>0.99742179423337</v>
      </c>
      <c r="DO67" s="53" t="n">
        <v>1.15863139816326</v>
      </c>
      <c r="DP67" s="53" t="n">
        <v>0.161209603929893</v>
      </c>
      <c r="DQ67" s="53" t="n">
        <v>0.99742179423337</v>
      </c>
      <c r="DR67" s="51" t="n">
        <v>10602</v>
      </c>
      <c r="DS67" s="51" t="n">
        <v>4439</v>
      </c>
      <c r="DT67" s="51" t="n">
        <v>132835.92989874</v>
      </c>
      <c r="DU67" s="51" t="n">
        <v>16384</v>
      </c>
      <c r="DV67" s="51" t="n">
        <v>20480</v>
      </c>
      <c r="DW67" s="51" t="n">
        <v>2478</v>
      </c>
      <c r="DX67" s="51" t="n">
        <v>25724</v>
      </c>
      <c r="DY67" s="51" t="n">
        <v>4021451.44</v>
      </c>
      <c r="DZ67" s="51" t="n">
        <v>3372</v>
      </c>
      <c r="EA67" s="51" t="n">
        <v>21864</v>
      </c>
      <c r="EB67" s="51" t="n">
        <v>26</v>
      </c>
      <c r="EC67" s="59" t="n">
        <v>7253.0427</v>
      </c>
      <c r="ED67" s="51" t="n">
        <v>11712</v>
      </c>
      <c r="EE67" s="51" t="n">
        <v>21864</v>
      </c>
      <c r="EF67" s="51" t="n">
        <v>0</v>
      </c>
      <c r="EG67" s="51" t="n">
        <v>21864</v>
      </c>
      <c r="EH67" s="60" t="n">
        <v>55.7016773978954</v>
      </c>
      <c r="EJ67" s="60" t="n">
        <v>32.1540338003236</v>
      </c>
      <c r="EK67" s="60" t="n">
        <v>17.1096038373032</v>
      </c>
      <c r="EL67" s="60" t="n">
        <v>3.21947994750967</v>
      </c>
      <c r="EM67" s="60" t="n">
        <v>2.6168229891</v>
      </c>
      <c r="EN67" s="60" t="n">
        <v>92.9608809825</v>
      </c>
      <c r="ES67" s="51" t="n">
        <v>14643336</v>
      </c>
      <c r="ET67" s="13" t="n">
        <v>24566.71</v>
      </c>
      <c r="EU67" s="13" t="n">
        <v>25553.27</v>
      </c>
      <c r="EV67" s="13" t="n">
        <v>26009.2</v>
      </c>
      <c r="EW67" s="13" t="n">
        <v>26446.86</v>
      </c>
      <c r="EX67" s="13" t="n">
        <v>46619</v>
      </c>
      <c r="EY67" s="58" t="n">
        <f aca="false">EX67/SUMIF($E$8:$E$210,E67,$EX$8:$EX$210)</f>
        <v>0.00170586843473513</v>
      </c>
      <c r="EZ67" s="13" t="s">
        <v>271</v>
      </c>
      <c r="FA67" s="13" t="s">
        <v>304</v>
      </c>
      <c r="FB67" s="51" t="n">
        <v>0</v>
      </c>
      <c r="FC67" s="13" t="n">
        <v>10050</v>
      </c>
    </row>
    <row r="68" customFormat="false" ht="15" hidden="false" customHeight="false" outlineLevel="0" collapsed="false">
      <c r="A68" s="49" t="n">
        <v>15031</v>
      </c>
      <c r="B68" s="50" t="n">
        <v>15031</v>
      </c>
      <c r="C68" s="9" t="s">
        <v>375</v>
      </c>
      <c r="D68" s="9" t="s">
        <v>355</v>
      </c>
      <c r="E68" s="50" t="n">
        <v>13</v>
      </c>
      <c r="F68" s="9" t="s">
        <v>303</v>
      </c>
      <c r="H68" s="51" t="n">
        <v>12461673</v>
      </c>
      <c r="I68" s="51" t="n">
        <v>12729324</v>
      </c>
      <c r="J68" s="51" t="n">
        <v>5444352</v>
      </c>
      <c r="K68" s="51" t="n">
        <v>12965872</v>
      </c>
      <c r="L68" s="51" t="n">
        <v>3837480</v>
      </c>
      <c r="M68" s="51" t="n">
        <v>4953813</v>
      </c>
      <c r="N68" s="51" t="n">
        <v>232</v>
      </c>
      <c r="O68" s="51" t="n">
        <v>0</v>
      </c>
      <c r="P68" s="51" t="n">
        <v>0</v>
      </c>
      <c r="Q68" s="52" t="n">
        <v>3.64874505638861</v>
      </c>
      <c r="R68" s="52" t="n">
        <v>3.68578895146526</v>
      </c>
      <c r="S68" s="13" t="n">
        <v>470620</v>
      </c>
      <c r="T68" s="13" t="n">
        <v>713124</v>
      </c>
      <c r="U68" s="13" t="n">
        <v>343556</v>
      </c>
      <c r="V68" s="13" t="n">
        <v>713124</v>
      </c>
      <c r="W68" s="13" t="n">
        <v>210968</v>
      </c>
      <c r="X68" s="13" t="n">
        <v>713124</v>
      </c>
      <c r="Y68" s="13" t="n">
        <v>426964</v>
      </c>
      <c r="Z68" s="13" t="n">
        <v>1426248</v>
      </c>
      <c r="AA68" s="13" t="n">
        <v>261276</v>
      </c>
      <c r="AB68" s="13" t="n">
        <v>713124</v>
      </c>
      <c r="AC68" s="13" t="n">
        <v>561918</v>
      </c>
      <c r="AD68" s="13" t="n">
        <v>713124</v>
      </c>
      <c r="AE68" s="13" t="n">
        <v>278631</v>
      </c>
      <c r="AF68" s="13" t="n">
        <v>713124</v>
      </c>
      <c r="AG68" s="13" t="n">
        <v>1956</v>
      </c>
      <c r="AH68" s="13" t="n">
        <v>56238</v>
      </c>
      <c r="AI68" s="51" t="n">
        <v>0</v>
      </c>
      <c r="AJ68" s="51" t="n">
        <v>15173</v>
      </c>
      <c r="AK68" s="51" t="n">
        <v>28460</v>
      </c>
      <c r="AL68" s="51" t="n">
        <v>13538</v>
      </c>
      <c r="AM68" s="51" t="n">
        <v>28134</v>
      </c>
      <c r="AN68" s="51" t="n">
        <v>6092</v>
      </c>
      <c r="AO68" s="51" t="n">
        <v>28137</v>
      </c>
      <c r="AP68" s="51" t="n">
        <v>27749</v>
      </c>
      <c r="AQ68" s="51" t="n">
        <v>28122</v>
      </c>
      <c r="AR68" s="51" t="n">
        <v>27610</v>
      </c>
      <c r="AS68" s="51" t="n">
        <v>28193</v>
      </c>
      <c r="AT68" s="51" t="n">
        <v>26152</v>
      </c>
      <c r="AU68" s="51" t="n">
        <v>27438</v>
      </c>
      <c r="AV68" s="51" t="n">
        <v>147.75</v>
      </c>
      <c r="AW68" s="13" t="n">
        <v>1234.887636</v>
      </c>
      <c r="AX68" s="52" t="n">
        <v>41.5309</v>
      </c>
      <c r="AY68" s="51" t="n">
        <v>3</v>
      </c>
      <c r="AZ68" s="52" t="n">
        <v>5.16666666666667</v>
      </c>
      <c r="BA68" s="53" t="n">
        <v>4153.09</v>
      </c>
      <c r="BB68" s="54" t="n">
        <v>0.00759743309055527</v>
      </c>
      <c r="BC68" s="54" t="n">
        <v>0.000934059196613823</v>
      </c>
      <c r="BD68" s="61" t="n">
        <v>20200.1656866947</v>
      </c>
      <c r="BE68" s="56" t="n">
        <v>185192</v>
      </c>
      <c r="BF68" s="56" t="n">
        <v>397304</v>
      </c>
      <c r="BG68" s="51" t="n">
        <v>216207</v>
      </c>
      <c r="BH68" s="51" t="n">
        <v>26802</v>
      </c>
      <c r="BI68" s="51" t="n">
        <v>5</v>
      </c>
      <c r="BJ68" s="51" t="n">
        <v>91883</v>
      </c>
      <c r="BK68" s="51" t="n">
        <v>24074</v>
      </c>
      <c r="BL68" s="51" t="n">
        <v>334578</v>
      </c>
      <c r="BM68" s="51" t="n">
        <v>450919</v>
      </c>
      <c r="BN68" s="51" t="n">
        <v>3637</v>
      </c>
      <c r="BO68" s="51" t="n">
        <v>612383</v>
      </c>
      <c r="BP68" s="51" t="n">
        <v>134522</v>
      </c>
      <c r="BQ68" s="51" t="n">
        <v>150559</v>
      </c>
      <c r="BR68" s="13" t="n">
        <v>366.254041100146</v>
      </c>
      <c r="BS68" s="13" t="n">
        <v>2106.40933550876</v>
      </c>
      <c r="BT68" s="51" t="n">
        <v>0</v>
      </c>
      <c r="BU68" s="51" t="n">
        <v>0</v>
      </c>
      <c r="BV68" s="51" t="n">
        <v>19</v>
      </c>
      <c r="BW68" s="51" t="n">
        <v>365</v>
      </c>
      <c r="BX68" s="51" t="n">
        <v>29</v>
      </c>
      <c r="BY68" s="51" t="n">
        <v>365</v>
      </c>
      <c r="BZ68" s="51" t="n">
        <v>78</v>
      </c>
      <c r="CA68" s="51" t="n">
        <v>365</v>
      </c>
      <c r="CB68" s="51" t="n">
        <v>0</v>
      </c>
      <c r="CC68" s="51" t="n">
        <v>0</v>
      </c>
      <c r="CD68" s="51" t="n">
        <v>0</v>
      </c>
      <c r="CE68" s="51" t="n">
        <v>54850</v>
      </c>
      <c r="CF68" s="51" t="n">
        <v>103713</v>
      </c>
      <c r="CG68" s="51" t="n">
        <v>56000</v>
      </c>
      <c r="CH68" s="51" t="n">
        <v>1334000</v>
      </c>
      <c r="CI68" s="51" t="n">
        <v>59000</v>
      </c>
      <c r="CJ68" s="51" t="n">
        <v>4460000</v>
      </c>
      <c r="CK68" s="51" t="n">
        <v>239898000</v>
      </c>
      <c r="CL68" s="51" t="n">
        <v>233</v>
      </c>
      <c r="CM68" s="52" t="n">
        <v>1.50787309417667</v>
      </c>
      <c r="CN68" s="52" t="n">
        <v>90</v>
      </c>
      <c r="CO68" s="58" t="n">
        <v>0</v>
      </c>
      <c r="CP68" s="13" t="n">
        <v>180577616.41</v>
      </c>
      <c r="CQ68" s="13" t="n">
        <v>3300163959.91</v>
      </c>
      <c r="CR68" s="13" t="n">
        <v>1185313151.02</v>
      </c>
      <c r="CS68" s="13" t="n">
        <v>332129803.98</v>
      </c>
      <c r="CT68" s="13" t="n">
        <v>1422827804.51</v>
      </c>
      <c r="CU68" s="58" t="n">
        <v>0.05</v>
      </c>
      <c r="CV68" s="53" t="n">
        <v>0.99742179423337</v>
      </c>
      <c r="CW68" s="53" t="n">
        <v>0.998710897116685</v>
      </c>
      <c r="CX68" s="53" t="n">
        <v>0.99742179423337</v>
      </c>
      <c r="CY68" s="53" t="n">
        <v>0.99742179423337</v>
      </c>
      <c r="CZ68" s="53" t="n">
        <v>5.99742179423337</v>
      </c>
      <c r="DA68" s="53" t="n">
        <v>0.661209603929893</v>
      </c>
      <c r="DB68" s="53" t="n">
        <v>1</v>
      </c>
      <c r="DC68" s="53" t="n">
        <v>1</v>
      </c>
      <c r="DD68" s="53" t="n">
        <v>0.323708310743102</v>
      </c>
      <c r="DE68" s="53" t="n">
        <v>1</v>
      </c>
      <c r="DF68" s="53" t="n">
        <v>0.99742179423337</v>
      </c>
      <c r="DG68" s="53" t="n">
        <v>0.99742179423337</v>
      </c>
      <c r="DH68" s="53" t="n">
        <v>0.99742179423337</v>
      </c>
      <c r="DI68" s="53" t="n">
        <v>0.998710897116685</v>
      </c>
      <c r="DJ68" s="53" t="n">
        <v>0.837501293186792</v>
      </c>
      <c r="DK68" s="53" t="n">
        <v>0.998710897116685</v>
      </c>
      <c r="DL68" s="53" t="n">
        <v>1</v>
      </c>
      <c r="DM68" s="53" t="n">
        <v>0.99742179423337</v>
      </c>
      <c r="DN68" s="53" t="n">
        <v>0.99742179423337</v>
      </c>
      <c r="DO68" s="53" t="n">
        <v>1.15863139816326</v>
      </c>
      <c r="DP68" s="53" t="n">
        <v>0.161209603929893</v>
      </c>
      <c r="DQ68" s="53" t="n">
        <v>0.99742179423337</v>
      </c>
      <c r="DR68" s="51" t="n">
        <v>173959</v>
      </c>
      <c r="DS68" s="51" t="n">
        <v>42345</v>
      </c>
      <c r="DT68" s="51" t="n">
        <v>408433.672753853</v>
      </c>
      <c r="DU68" s="51" t="n">
        <v>137632</v>
      </c>
      <c r="DV68" s="51" t="n">
        <v>171951</v>
      </c>
      <c r="DW68" s="51" t="n">
        <v>26891</v>
      </c>
      <c r="DX68" s="51" t="n">
        <v>330982</v>
      </c>
      <c r="DY68" s="51" t="n">
        <v>4021451.44</v>
      </c>
      <c r="DZ68" s="51" t="n">
        <v>118571</v>
      </c>
      <c r="EA68" s="51" t="n">
        <v>304033</v>
      </c>
      <c r="EB68" s="51" t="n">
        <v>564</v>
      </c>
      <c r="EC68" s="59" t="n">
        <v>7253.0427</v>
      </c>
      <c r="ED68" s="51" t="n">
        <v>110852</v>
      </c>
      <c r="EE68" s="51" t="n">
        <v>304033</v>
      </c>
      <c r="EF68" s="51" t="n">
        <v>8469</v>
      </c>
      <c r="EG68" s="51" t="n">
        <v>312502</v>
      </c>
      <c r="EH68" s="60" t="n">
        <v>55.7016773978954</v>
      </c>
      <c r="EJ68" s="60" t="n">
        <v>32.1540338003236</v>
      </c>
      <c r="EK68" s="60" t="n">
        <v>17.1096038373032</v>
      </c>
      <c r="EL68" s="60" t="n">
        <v>3.21947994750967</v>
      </c>
      <c r="EM68" s="60" t="n">
        <v>2.6168229891</v>
      </c>
      <c r="EN68" s="60" t="n">
        <v>92.9608809825</v>
      </c>
      <c r="ES68" s="51" t="n">
        <v>14643336</v>
      </c>
      <c r="ET68" s="13" t="n">
        <v>662781.2</v>
      </c>
      <c r="EU68" s="13" t="n">
        <v>691152.1</v>
      </c>
      <c r="EV68" s="13" t="n">
        <v>704538.4</v>
      </c>
      <c r="EW68" s="13" t="n">
        <v>717540.9</v>
      </c>
      <c r="EX68" s="13" t="n">
        <v>440281</v>
      </c>
      <c r="EY68" s="58" t="n">
        <f aca="false">EX68/SUMIF($E$8:$E$210,E68,$EX$8:$EX$210)</f>
        <v>0.0161106300073707</v>
      </c>
      <c r="EZ68" s="13" t="s">
        <v>271</v>
      </c>
      <c r="FA68" s="13" t="s">
        <v>304</v>
      </c>
      <c r="FB68" s="51" t="n">
        <v>0</v>
      </c>
      <c r="FC68" s="13" t="n">
        <v>134522</v>
      </c>
    </row>
    <row r="69" customFormat="false" ht="15" hidden="false" customHeight="false" outlineLevel="0" collapsed="false">
      <c r="A69" s="49" t="n">
        <v>15033</v>
      </c>
      <c r="B69" s="50" t="n">
        <v>15033</v>
      </c>
      <c r="C69" s="9" t="s">
        <v>376</v>
      </c>
      <c r="D69" s="9" t="s">
        <v>355</v>
      </c>
      <c r="E69" s="50" t="n">
        <v>13</v>
      </c>
      <c r="F69" s="9" t="s">
        <v>303</v>
      </c>
      <c r="H69" s="51" t="n">
        <v>12461673</v>
      </c>
      <c r="I69" s="51" t="n">
        <v>12729324</v>
      </c>
      <c r="J69" s="51" t="n">
        <v>5444352</v>
      </c>
      <c r="K69" s="51" t="n">
        <v>12965872</v>
      </c>
      <c r="L69" s="51" t="n">
        <v>3837480</v>
      </c>
      <c r="M69" s="51" t="n">
        <v>4953813</v>
      </c>
      <c r="N69" s="51" t="n">
        <v>1598</v>
      </c>
      <c r="O69" s="51" t="n">
        <v>468</v>
      </c>
      <c r="P69" s="51" t="n">
        <v>117</v>
      </c>
      <c r="Q69" s="52" t="n">
        <v>4.49750606961361</v>
      </c>
      <c r="R69" s="52" t="n">
        <v>4.79623269564507</v>
      </c>
      <c r="S69" s="13" t="n">
        <v>662631</v>
      </c>
      <c r="T69" s="13" t="n">
        <v>1127292</v>
      </c>
      <c r="U69" s="13" t="n">
        <v>572548</v>
      </c>
      <c r="V69" s="13" t="n">
        <v>1112757</v>
      </c>
      <c r="W69" s="13" t="n">
        <v>275902</v>
      </c>
      <c r="X69" s="13" t="n">
        <v>1060578</v>
      </c>
      <c r="Y69" s="13" t="n">
        <v>739372</v>
      </c>
      <c r="Z69" s="13" t="n">
        <v>2247117</v>
      </c>
      <c r="AA69" s="13" t="n">
        <v>369692</v>
      </c>
      <c r="AB69" s="13" t="n">
        <v>1129649</v>
      </c>
      <c r="AC69" s="13" t="n">
        <v>672901</v>
      </c>
      <c r="AD69" s="13" t="n">
        <v>1122561</v>
      </c>
      <c r="AE69" s="13" t="n">
        <v>406528</v>
      </c>
      <c r="AF69" s="13" t="n">
        <v>1129649</v>
      </c>
      <c r="AG69" s="13" t="n">
        <v>7126</v>
      </c>
      <c r="AH69" s="13" t="n">
        <v>125732</v>
      </c>
      <c r="AI69" s="51" t="n">
        <v>0</v>
      </c>
      <c r="AJ69" s="51" t="n">
        <v>8284</v>
      </c>
      <c r="AK69" s="51" t="n">
        <v>66951</v>
      </c>
      <c r="AL69" s="51" t="n">
        <v>13095</v>
      </c>
      <c r="AM69" s="51" t="n">
        <v>62923</v>
      </c>
      <c r="AN69" s="51" t="n">
        <v>9049</v>
      </c>
      <c r="AO69" s="51" t="n">
        <v>62918</v>
      </c>
      <c r="AP69" s="51" t="n">
        <v>59375</v>
      </c>
      <c r="AQ69" s="51" t="n">
        <v>62883</v>
      </c>
      <c r="AR69" s="51" t="n">
        <v>58067</v>
      </c>
      <c r="AS69" s="51" t="n">
        <v>63143</v>
      </c>
      <c r="AT69" s="51" t="n">
        <v>51907</v>
      </c>
      <c r="AU69" s="51" t="n">
        <v>61865</v>
      </c>
      <c r="AV69" s="51" t="n">
        <v>147.75</v>
      </c>
      <c r="AW69" s="13" t="n">
        <v>2942.626615</v>
      </c>
      <c r="AX69" s="52" t="n">
        <v>111.1274</v>
      </c>
      <c r="AY69" s="51" t="n">
        <v>3</v>
      </c>
      <c r="AZ69" s="52" t="n">
        <v>5.16666666666667</v>
      </c>
      <c r="BA69" s="53" t="n">
        <v>11112.74</v>
      </c>
      <c r="BB69" s="54" t="n">
        <v>0.00759743309055527</v>
      </c>
      <c r="BC69" s="54" t="n">
        <v>0.000934059196613823</v>
      </c>
      <c r="BD69" s="61" t="n">
        <v>20200.1656866947</v>
      </c>
      <c r="BE69" s="56" t="n">
        <v>498866</v>
      </c>
      <c r="BF69" s="56" t="n">
        <v>994252</v>
      </c>
      <c r="BG69" s="51" t="n">
        <v>413085</v>
      </c>
      <c r="BH69" s="51" t="n">
        <v>127450</v>
      </c>
      <c r="BI69" s="51" t="n">
        <v>5</v>
      </c>
      <c r="BJ69" s="51" t="n">
        <v>624910</v>
      </c>
      <c r="BK69" s="51" t="n">
        <v>117147</v>
      </c>
      <c r="BL69" s="51" t="n">
        <v>883788</v>
      </c>
      <c r="BM69" s="51" t="n">
        <v>1098618</v>
      </c>
      <c r="BN69" s="51" t="n">
        <v>125168</v>
      </c>
      <c r="BO69" s="51" t="n">
        <v>1655015</v>
      </c>
      <c r="BP69" s="51" t="n">
        <v>814563</v>
      </c>
      <c r="BQ69" s="51" t="n">
        <v>930875</v>
      </c>
      <c r="BR69" s="13" t="n">
        <v>366.254041100146</v>
      </c>
      <c r="BS69" s="13" t="n">
        <v>2106.40933550876</v>
      </c>
      <c r="BT69" s="51" t="n">
        <v>31</v>
      </c>
      <c r="BU69" s="51" t="n">
        <v>795</v>
      </c>
      <c r="BV69" s="51" t="n">
        <v>19</v>
      </c>
      <c r="BW69" s="51" t="n">
        <v>365</v>
      </c>
      <c r="BX69" s="51" t="n">
        <v>29</v>
      </c>
      <c r="BY69" s="51" t="n">
        <v>365</v>
      </c>
      <c r="BZ69" s="51" t="n">
        <v>78</v>
      </c>
      <c r="CA69" s="51" t="n">
        <v>365</v>
      </c>
      <c r="CB69" s="51" t="n">
        <v>0</v>
      </c>
      <c r="CC69" s="51" t="n">
        <v>0</v>
      </c>
      <c r="CD69" s="51" t="n">
        <v>0</v>
      </c>
      <c r="CE69" s="51" t="n">
        <v>76540</v>
      </c>
      <c r="CF69" s="51" t="n">
        <v>598923</v>
      </c>
      <c r="CG69" s="51" t="n">
        <v>82000</v>
      </c>
      <c r="CH69" s="51" t="n">
        <v>4235000</v>
      </c>
      <c r="CI69" s="51" t="n">
        <v>298000</v>
      </c>
      <c r="CJ69" s="51" t="n">
        <v>28184000</v>
      </c>
      <c r="CK69" s="51" t="n">
        <v>1282728000</v>
      </c>
      <c r="CL69" s="51" t="n">
        <v>762</v>
      </c>
      <c r="CM69" s="52" t="n">
        <v>1.50953969008113</v>
      </c>
      <c r="CN69" s="52" t="n">
        <v>90</v>
      </c>
      <c r="CO69" s="58" t="n">
        <v>0.000366143130789548</v>
      </c>
      <c r="CP69" s="13" t="n">
        <v>180577616.41</v>
      </c>
      <c r="CQ69" s="13" t="n">
        <v>3300163959.91</v>
      </c>
      <c r="CR69" s="13" t="n">
        <v>1185313151.02</v>
      </c>
      <c r="CS69" s="13" t="n">
        <v>332129803.98</v>
      </c>
      <c r="CT69" s="13" t="n">
        <v>1422827804.51</v>
      </c>
      <c r="CU69" s="58" t="n">
        <v>0.05</v>
      </c>
      <c r="CV69" s="53" t="n">
        <v>0.99742179423337</v>
      </c>
      <c r="CW69" s="53" t="n">
        <v>0.998710897116685</v>
      </c>
      <c r="CX69" s="53" t="n">
        <v>0.99742179423337</v>
      </c>
      <c r="CY69" s="53" t="n">
        <v>0.99742179423337</v>
      </c>
      <c r="CZ69" s="53" t="n">
        <v>5.99742179423337</v>
      </c>
      <c r="DA69" s="53" t="n">
        <v>0.661209603929893</v>
      </c>
      <c r="DB69" s="53" t="n">
        <v>1</v>
      </c>
      <c r="DC69" s="53" t="n">
        <v>1</v>
      </c>
      <c r="DD69" s="53" t="n">
        <v>0.323708310743102</v>
      </c>
      <c r="DE69" s="53" t="n">
        <v>1</v>
      </c>
      <c r="DF69" s="53" t="n">
        <v>0.99742179423337</v>
      </c>
      <c r="DG69" s="53" t="n">
        <v>0.99742179423337</v>
      </c>
      <c r="DH69" s="53" t="n">
        <v>0.99742179423337</v>
      </c>
      <c r="DI69" s="53" t="n">
        <v>0.998710897116685</v>
      </c>
      <c r="DJ69" s="53" t="n">
        <v>0.837501293186792</v>
      </c>
      <c r="DK69" s="53" t="n">
        <v>0.998710897116685</v>
      </c>
      <c r="DL69" s="53" t="n">
        <v>1</v>
      </c>
      <c r="DM69" s="53" t="n">
        <v>0.99742179423337</v>
      </c>
      <c r="DN69" s="53" t="n">
        <v>0.99742179423337</v>
      </c>
      <c r="DO69" s="53" t="n">
        <v>1.15863139816326</v>
      </c>
      <c r="DP69" s="53" t="n">
        <v>0.161209603929893</v>
      </c>
      <c r="DQ69" s="53" t="n">
        <v>0.99742179423337</v>
      </c>
      <c r="DR69" s="51" t="n">
        <v>972809</v>
      </c>
      <c r="DS69" s="51" t="n">
        <v>326660</v>
      </c>
      <c r="DT69" s="51" t="n">
        <v>1100040.92689428</v>
      </c>
      <c r="DU69" s="51" t="n">
        <v>406707</v>
      </c>
      <c r="DV69" s="51" t="n">
        <v>552537</v>
      </c>
      <c r="DW69" s="51" t="n">
        <v>71805</v>
      </c>
      <c r="DX69" s="51" t="n">
        <v>862205</v>
      </c>
      <c r="DY69" s="51" t="n">
        <v>4021451.44</v>
      </c>
      <c r="DZ69" s="51" t="n">
        <v>238163</v>
      </c>
      <c r="EA69" s="51" t="n">
        <v>752157</v>
      </c>
      <c r="EB69" s="51" t="n">
        <v>2368</v>
      </c>
      <c r="EC69" s="59" t="n">
        <v>7253.0427</v>
      </c>
      <c r="ED69" s="51" t="n">
        <v>424509</v>
      </c>
      <c r="EE69" s="51" t="n">
        <v>752157</v>
      </c>
      <c r="EF69" s="51" t="n">
        <v>86317</v>
      </c>
      <c r="EG69" s="51" t="n">
        <v>838474</v>
      </c>
      <c r="EH69" s="60" t="n">
        <v>55.7016773978954</v>
      </c>
      <c r="EJ69" s="60" t="n">
        <v>32.1540338003236</v>
      </c>
      <c r="EK69" s="60" t="n">
        <v>17.1096038373032</v>
      </c>
      <c r="EL69" s="60" t="n">
        <v>3.21947994750967</v>
      </c>
      <c r="EM69" s="60" t="n">
        <v>2.6168229891</v>
      </c>
      <c r="EN69" s="60" t="n">
        <v>92.9608809825</v>
      </c>
      <c r="ES69" s="51" t="n">
        <v>14643336</v>
      </c>
      <c r="ET69" s="13" t="n">
        <v>1714709</v>
      </c>
      <c r="EU69" s="13" t="n">
        <v>1743268</v>
      </c>
      <c r="EV69" s="13" t="n">
        <v>1760705</v>
      </c>
      <c r="EW69" s="13" t="n">
        <v>1779404</v>
      </c>
      <c r="EX69" s="13" t="n">
        <v>10006.18</v>
      </c>
      <c r="EY69" s="58" t="n">
        <f aca="false">EX69/SUMIF($E$8:$E$210,E69,$EX$8:$EX$210)</f>
        <v>0.000366143130789548</v>
      </c>
      <c r="EZ69" s="13" t="s">
        <v>271</v>
      </c>
      <c r="FA69" s="13" t="s">
        <v>304</v>
      </c>
      <c r="FB69" s="51" t="n">
        <v>3423</v>
      </c>
      <c r="FC69" s="13" t="n">
        <v>814563</v>
      </c>
    </row>
    <row r="70" customFormat="false" ht="15" hidden="false" customHeight="false" outlineLevel="0" collapsed="false">
      <c r="A70" s="49" t="n">
        <v>15034</v>
      </c>
      <c r="B70" s="50" t="n">
        <v>15034</v>
      </c>
      <c r="C70" s="9" t="s">
        <v>377</v>
      </c>
      <c r="D70" s="9" t="s">
        <v>355</v>
      </c>
      <c r="E70" s="50" t="n">
        <v>13</v>
      </c>
      <c r="F70" s="9" t="s">
        <v>303</v>
      </c>
      <c r="H70" s="51" t="n">
        <v>12461673</v>
      </c>
      <c r="I70" s="51" t="n">
        <v>12729324</v>
      </c>
      <c r="J70" s="51" t="n">
        <v>5444352</v>
      </c>
      <c r="K70" s="51" t="n">
        <v>12965872</v>
      </c>
      <c r="L70" s="51" t="n">
        <v>3837480</v>
      </c>
      <c r="M70" s="51" t="n">
        <v>4953813</v>
      </c>
      <c r="N70" s="51" t="n">
        <v>0</v>
      </c>
      <c r="O70" s="51" t="n">
        <v>0</v>
      </c>
      <c r="P70" s="51" t="n">
        <v>0</v>
      </c>
      <c r="Q70" s="52" t="n">
        <v>0</v>
      </c>
      <c r="R70" s="52" t="n">
        <v>0</v>
      </c>
      <c r="S70" s="13" t="n">
        <v>0</v>
      </c>
      <c r="T70" s="13" t="n">
        <v>0</v>
      </c>
      <c r="U70" s="13" t="n">
        <v>0</v>
      </c>
      <c r="V70" s="13" t="n">
        <v>0</v>
      </c>
      <c r="W70" s="13" t="n">
        <v>0</v>
      </c>
      <c r="X70" s="13" t="n">
        <v>0</v>
      </c>
      <c r="Y70" s="13" t="n">
        <v>0</v>
      </c>
      <c r="Z70" s="13" t="n">
        <v>0</v>
      </c>
      <c r="AA70" s="13" t="n">
        <v>0</v>
      </c>
      <c r="AB70" s="13" t="n">
        <v>0</v>
      </c>
      <c r="AC70" s="13" t="n">
        <v>0</v>
      </c>
      <c r="AD70" s="13" t="n">
        <v>0</v>
      </c>
      <c r="AE70" s="13" t="n">
        <v>0</v>
      </c>
      <c r="AF70" s="13" t="n">
        <v>0</v>
      </c>
      <c r="AG70" s="13" t="n">
        <v>11</v>
      </c>
      <c r="AH70" s="13" t="n">
        <v>1592</v>
      </c>
      <c r="AI70" s="51" t="n">
        <v>0</v>
      </c>
      <c r="AJ70" s="51" t="n">
        <v>363</v>
      </c>
      <c r="AK70" s="51" t="n">
        <v>855</v>
      </c>
      <c r="AL70" s="51" t="n">
        <v>570</v>
      </c>
      <c r="AM70" s="51" t="n">
        <v>797</v>
      </c>
      <c r="AN70" s="51" t="n">
        <v>467</v>
      </c>
      <c r="AO70" s="51" t="n">
        <v>797</v>
      </c>
      <c r="AP70" s="51" t="n">
        <v>796</v>
      </c>
      <c r="AQ70" s="51" t="n">
        <v>797</v>
      </c>
      <c r="AR70" s="51" t="n">
        <v>793</v>
      </c>
      <c r="AS70" s="51" t="n">
        <v>797</v>
      </c>
      <c r="AT70" s="51" t="n">
        <v>742</v>
      </c>
      <c r="AU70" s="51" t="n">
        <v>771</v>
      </c>
      <c r="AV70" s="51" t="n">
        <v>147.75</v>
      </c>
      <c r="AW70" s="13" t="n">
        <v>72.62973075</v>
      </c>
      <c r="AX70" s="52" t="n">
        <v>5.4287</v>
      </c>
      <c r="AY70" s="51" t="n">
        <v>3</v>
      </c>
      <c r="AZ70" s="52" t="n">
        <v>5.16666666666667</v>
      </c>
      <c r="BA70" s="53" t="n">
        <v>542.87</v>
      </c>
      <c r="BB70" s="54" t="n">
        <v>0.00759743309055527</v>
      </c>
      <c r="BC70" s="54" t="n">
        <v>0.000934059196613823</v>
      </c>
      <c r="BD70" s="61" t="n">
        <v>20200.1656866947</v>
      </c>
      <c r="BE70" s="56" t="n">
        <v>1299</v>
      </c>
      <c r="BF70" s="56" t="n">
        <v>5304</v>
      </c>
      <c r="BG70" s="51" t="n">
        <v>3708</v>
      </c>
      <c r="BH70" s="51" t="n">
        <v>183</v>
      </c>
      <c r="BI70" s="51" t="n">
        <v>5</v>
      </c>
      <c r="BJ70" s="51" t="n">
        <v>590</v>
      </c>
      <c r="BK70" s="51" t="n">
        <v>180</v>
      </c>
      <c r="BL70" s="51" t="n">
        <v>4574</v>
      </c>
      <c r="BM70" s="51" t="n">
        <v>5766</v>
      </c>
      <c r="BN70" s="51" t="n">
        <v>0</v>
      </c>
      <c r="BO70" s="51" t="n">
        <v>7058</v>
      </c>
      <c r="BP70" s="51" t="n">
        <v>796</v>
      </c>
      <c r="BQ70" s="51" t="n">
        <v>899</v>
      </c>
      <c r="BR70" s="13" t="n">
        <v>366.254041100146</v>
      </c>
      <c r="BS70" s="13" t="n">
        <v>2106.40933550876</v>
      </c>
      <c r="BT70" s="51" t="n">
        <v>0</v>
      </c>
      <c r="BU70" s="51" t="n">
        <v>0</v>
      </c>
      <c r="BV70" s="51" t="n">
        <v>19</v>
      </c>
      <c r="BW70" s="51" t="n">
        <v>365</v>
      </c>
      <c r="BX70" s="51" t="n">
        <v>29</v>
      </c>
      <c r="BY70" s="51" t="n">
        <v>365</v>
      </c>
      <c r="BZ70" s="51" t="n">
        <v>78</v>
      </c>
      <c r="CA70" s="51" t="n">
        <v>365</v>
      </c>
      <c r="CB70" s="51" t="n">
        <v>0</v>
      </c>
      <c r="CC70" s="51" t="n">
        <v>0</v>
      </c>
      <c r="CD70" s="51" t="n">
        <v>0</v>
      </c>
      <c r="CE70" s="51" t="n">
        <v>2640</v>
      </c>
      <c r="CF70" s="51" t="n">
        <v>643</v>
      </c>
      <c r="CG70" s="51" t="n">
        <v>3000</v>
      </c>
      <c r="CH70" s="51" t="n">
        <v>54000</v>
      </c>
      <c r="CI70" s="51" t="n">
        <v>2000</v>
      </c>
      <c r="CJ70" s="51" t="n">
        <v>37000</v>
      </c>
      <c r="CK70" s="51" t="n">
        <v>3935000</v>
      </c>
      <c r="CL70" s="51" t="n">
        <v>0</v>
      </c>
      <c r="CM70" s="52" t="n">
        <v>0</v>
      </c>
      <c r="CN70" s="52" t="n">
        <v>90</v>
      </c>
      <c r="CO70" s="58" t="n">
        <v>0</v>
      </c>
      <c r="CP70" s="13" t="n">
        <v>180577616.41</v>
      </c>
      <c r="CQ70" s="13" t="n">
        <v>3300163959.91</v>
      </c>
      <c r="CR70" s="13" t="n">
        <v>1185313151.02</v>
      </c>
      <c r="CS70" s="13" t="n">
        <v>332129803.98</v>
      </c>
      <c r="CT70" s="13" t="n">
        <v>1422827804.51</v>
      </c>
      <c r="CU70" s="58" t="n">
        <v>0.025</v>
      </c>
      <c r="CV70" s="53" t="n">
        <v>0.99742179423337</v>
      </c>
      <c r="CW70" s="53" t="n">
        <v>0.998710897116685</v>
      </c>
      <c r="CX70" s="53" t="n">
        <v>0.99742179423337</v>
      </c>
      <c r="CY70" s="53" t="n">
        <v>0.99742179423337</v>
      </c>
      <c r="CZ70" s="53" t="n">
        <v>5.99742179423337</v>
      </c>
      <c r="DA70" s="53" t="n">
        <v>0.661209603929893</v>
      </c>
      <c r="DB70" s="53" t="n">
        <v>1</v>
      </c>
      <c r="DC70" s="53" t="n">
        <v>1</v>
      </c>
      <c r="DD70" s="53" t="n">
        <v>0.323708310743102</v>
      </c>
      <c r="DE70" s="53" t="n">
        <v>1</v>
      </c>
      <c r="DF70" s="53" t="n">
        <v>0.99742179423337</v>
      </c>
      <c r="DG70" s="53" t="n">
        <v>0.99742179423337</v>
      </c>
      <c r="DH70" s="53" t="n">
        <v>0.99742179423337</v>
      </c>
      <c r="DI70" s="53" t="n">
        <v>0.998710897116685</v>
      </c>
      <c r="DJ70" s="53" t="n">
        <v>0.837501293186792</v>
      </c>
      <c r="DK70" s="53" t="n">
        <v>0.998710897116685</v>
      </c>
      <c r="DL70" s="53" t="n">
        <v>1</v>
      </c>
      <c r="DM70" s="53" t="n">
        <v>0.99742179423337</v>
      </c>
      <c r="DN70" s="53" t="n">
        <v>0.99742179423337</v>
      </c>
      <c r="DO70" s="53" t="n">
        <v>1.15863139816326</v>
      </c>
      <c r="DP70" s="53" t="n">
        <v>0.161209603929893</v>
      </c>
      <c r="DQ70" s="53" t="n">
        <v>0.99742179423337</v>
      </c>
      <c r="DR70" s="51" t="n">
        <v>979</v>
      </c>
      <c r="DS70" s="51" t="n">
        <v>126</v>
      </c>
      <c r="DT70" s="51" t="n">
        <v>38161.1754750773</v>
      </c>
      <c r="DU70" s="51" t="n">
        <v>0</v>
      </c>
      <c r="DV70" s="51" t="n">
        <v>0</v>
      </c>
      <c r="DW70" s="51" t="n">
        <v>355</v>
      </c>
      <c r="DX70" s="51" t="n">
        <v>0</v>
      </c>
      <c r="DY70" s="51" t="n">
        <v>4021451.44</v>
      </c>
      <c r="DZ70" s="51" t="n">
        <v>0</v>
      </c>
      <c r="EA70" s="51" t="n">
        <v>0</v>
      </c>
      <c r="EB70" s="51" t="n">
        <v>15</v>
      </c>
      <c r="EC70" s="59" t="n">
        <v>7253.0427</v>
      </c>
      <c r="ED70" s="51" t="n">
        <v>0</v>
      </c>
      <c r="EE70" s="51" t="n">
        <v>0</v>
      </c>
      <c r="EF70" s="51" t="n">
        <v>0</v>
      </c>
      <c r="EG70" s="51" t="n">
        <v>0</v>
      </c>
      <c r="EH70" s="60" t="n">
        <v>55.7016773978954</v>
      </c>
      <c r="EJ70" s="60" t="n">
        <v>32.1540338003236</v>
      </c>
      <c r="EK70" s="60" t="n">
        <v>17.1096038373032</v>
      </c>
      <c r="EL70" s="60" t="n">
        <v>3.21947994750967</v>
      </c>
      <c r="EM70" s="60" t="n">
        <v>2.6168229891</v>
      </c>
      <c r="EN70" s="60" t="n">
        <v>92.9608809825</v>
      </c>
      <c r="ES70" s="51" t="n">
        <v>14643336</v>
      </c>
      <c r="ET70" s="13" t="n">
        <v>10005.75</v>
      </c>
      <c r="EU70" s="13" t="n">
        <v>10372.55</v>
      </c>
      <c r="EV70" s="13" t="n">
        <v>10553.57</v>
      </c>
      <c r="EW70" s="13" t="n">
        <v>10734.12</v>
      </c>
      <c r="EX70" s="13" t="n">
        <v>39972.55</v>
      </c>
      <c r="EY70" s="58" t="n">
        <f aca="false">EX70/SUMIF($E$8:$E$210,E70,$EX$8:$EX$210)</f>
        <v>0.00146266353420004</v>
      </c>
      <c r="EZ70" s="13" t="s">
        <v>271</v>
      </c>
      <c r="FA70" s="13" t="s">
        <v>304</v>
      </c>
      <c r="FB70" s="51" t="n">
        <v>0</v>
      </c>
      <c r="FC70" s="13" t="n">
        <v>796</v>
      </c>
    </row>
    <row r="71" customFormat="false" ht="15" hidden="false" customHeight="false" outlineLevel="0" collapsed="false">
      <c r="A71" s="49" t="n">
        <v>15035</v>
      </c>
      <c r="B71" s="50" t="n">
        <v>15035</v>
      </c>
      <c r="C71" s="9" t="s">
        <v>378</v>
      </c>
      <c r="D71" s="9" t="s">
        <v>355</v>
      </c>
      <c r="E71" s="50" t="n">
        <v>13</v>
      </c>
      <c r="F71" s="9" t="s">
        <v>303</v>
      </c>
      <c r="H71" s="51" t="n">
        <v>12461673</v>
      </c>
      <c r="I71" s="51" t="n">
        <v>12729324</v>
      </c>
      <c r="J71" s="51" t="n">
        <v>5444352</v>
      </c>
      <c r="K71" s="51" t="n">
        <v>12965872</v>
      </c>
      <c r="L71" s="51" t="n">
        <v>3837480</v>
      </c>
      <c r="M71" s="51" t="n">
        <v>4953813</v>
      </c>
      <c r="N71" s="51" t="n">
        <v>44</v>
      </c>
      <c r="O71" s="51" t="n">
        <v>0</v>
      </c>
      <c r="P71" s="51" t="n">
        <v>0</v>
      </c>
      <c r="Q71" s="52" t="n">
        <v>0</v>
      </c>
      <c r="R71" s="52" t="n">
        <v>0</v>
      </c>
      <c r="S71" s="13" t="n">
        <v>0</v>
      </c>
      <c r="T71" s="13" t="n">
        <v>0</v>
      </c>
      <c r="U71" s="13" t="n">
        <v>0</v>
      </c>
      <c r="V71" s="13" t="n">
        <v>0</v>
      </c>
      <c r="W71" s="13" t="n">
        <v>0</v>
      </c>
      <c r="X71" s="13" t="n">
        <v>0</v>
      </c>
      <c r="Y71" s="13" t="n">
        <v>0</v>
      </c>
      <c r="Z71" s="13" t="n">
        <v>0</v>
      </c>
      <c r="AA71" s="13" t="n">
        <v>0</v>
      </c>
      <c r="AB71" s="13" t="n">
        <v>0</v>
      </c>
      <c r="AC71" s="13" t="n">
        <v>0</v>
      </c>
      <c r="AD71" s="13" t="n">
        <v>0</v>
      </c>
      <c r="AE71" s="13" t="n">
        <v>0</v>
      </c>
      <c r="AF71" s="13" t="n">
        <v>0</v>
      </c>
      <c r="AG71" s="13" t="n">
        <v>440</v>
      </c>
      <c r="AH71" s="13" t="n">
        <v>18173</v>
      </c>
      <c r="AI71" s="51" t="n">
        <v>0</v>
      </c>
      <c r="AJ71" s="51" t="n">
        <v>1464</v>
      </c>
      <c r="AK71" s="51" t="n">
        <v>9766</v>
      </c>
      <c r="AL71" s="51" t="n">
        <v>2125</v>
      </c>
      <c r="AM71" s="51" t="n">
        <v>9097</v>
      </c>
      <c r="AN71" s="51" t="n">
        <v>1234</v>
      </c>
      <c r="AO71" s="51" t="n">
        <v>9091</v>
      </c>
      <c r="AP71" s="51" t="n">
        <v>5737</v>
      </c>
      <c r="AQ71" s="51" t="n">
        <v>9093</v>
      </c>
      <c r="AR71" s="51" t="n">
        <v>7143</v>
      </c>
      <c r="AS71" s="51" t="n">
        <v>9093</v>
      </c>
      <c r="AT71" s="51" t="n">
        <v>6356</v>
      </c>
      <c r="AU71" s="51" t="n">
        <v>8884</v>
      </c>
      <c r="AV71" s="51" t="n">
        <v>147.75</v>
      </c>
      <c r="AW71" s="13" t="n">
        <v>501.4648376</v>
      </c>
      <c r="AX71" s="52" t="n">
        <v>17.677</v>
      </c>
      <c r="AY71" s="51" t="n">
        <v>3</v>
      </c>
      <c r="AZ71" s="52" t="n">
        <v>5.16666666666667</v>
      </c>
      <c r="BA71" s="53" t="n">
        <v>1767.7</v>
      </c>
      <c r="BB71" s="54" t="n">
        <v>0.00759743309055527</v>
      </c>
      <c r="BC71" s="54" t="n">
        <v>0.000934059196613823</v>
      </c>
      <c r="BD71" s="61" t="n">
        <v>20200.1656866947</v>
      </c>
      <c r="BE71" s="56" t="n">
        <v>34881</v>
      </c>
      <c r="BF71" s="56" t="n">
        <v>76017</v>
      </c>
      <c r="BG71" s="51" t="n">
        <v>34787</v>
      </c>
      <c r="BH71" s="51" t="n">
        <v>6803</v>
      </c>
      <c r="BI71" s="51" t="n">
        <v>5</v>
      </c>
      <c r="BJ71" s="51" t="n">
        <v>15337</v>
      </c>
      <c r="BK71" s="51" t="n">
        <v>6451</v>
      </c>
      <c r="BL71" s="51" t="n">
        <v>62912</v>
      </c>
      <c r="BM71" s="51" t="n">
        <v>84291</v>
      </c>
      <c r="BN71" s="51" t="n">
        <v>9371</v>
      </c>
      <c r="BO71" s="51" t="n">
        <v>72080</v>
      </c>
      <c r="BP71" s="51" t="n">
        <v>19491</v>
      </c>
      <c r="BQ71" s="51" t="n">
        <v>22375</v>
      </c>
      <c r="BR71" s="13" t="n">
        <v>366.254041100146</v>
      </c>
      <c r="BS71" s="13" t="n">
        <v>2106.40933550876</v>
      </c>
      <c r="BT71" s="51" t="n">
        <v>1796</v>
      </c>
      <c r="BU71" s="51" t="n">
        <v>4425</v>
      </c>
      <c r="BV71" s="51" t="n">
        <v>19</v>
      </c>
      <c r="BW71" s="51" t="n">
        <v>365</v>
      </c>
      <c r="BX71" s="51" t="n">
        <v>29</v>
      </c>
      <c r="BY71" s="51" t="n">
        <v>365</v>
      </c>
      <c r="BZ71" s="51" t="n">
        <v>78</v>
      </c>
      <c r="CA71" s="51" t="n">
        <v>365</v>
      </c>
      <c r="CB71" s="51" t="n">
        <v>0</v>
      </c>
      <c r="CC71" s="51" t="n">
        <v>0</v>
      </c>
      <c r="CD71" s="51" t="n">
        <v>0</v>
      </c>
      <c r="CE71" s="51" t="n">
        <v>1000</v>
      </c>
      <c r="CF71" s="51" t="n">
        <v>14325</v>
      </c>
      <c r="CG71" s="51" t="n">
        <v>1000</v>
      </c>
      <c r="CH71" s="51" t="n">
        <v>64000</v>
      </c>
      <c r="CI71" s="51" t="n">
        <v>5000</v>
      </c>
      <c r="CJ71" s="51" t="n">
        <v>482000</v>
      </c>
      <c r="CK71" s="51" t="n">
        <v>21555000</v>
      </c>
      <c r="CL71" s="51" t="n">
        <v>35</v>
      </c>
      <c r="CM71" s="52" t="n">
        <v>0</v>
      </c>
      <c r="CN71" s="52" t="n">
        <v>90</v>
      </c>
      <c r="CO71" s="58" t="n">
        <v>0</v>
      </c>
      <c r="CP71" s="13" t="n">
        <v>180577616.41</v>
      </c>
      <c r="CQ71" s="13" t="n">
        <v>3300163959.91</v>
      </c>
      <c r="CR71" s="13" t="n">
        <v>1185313151.02</v>
      </c>
      <c r="CS71" s="13" t="n">
        <v>332129803.98</v>
      </c>
      <c r="CT71" s="13" t="n">
        <v>1422827804.51</v>
      </c>
      <c r="CU71" s="58" t="n">
        <v>0.3125</v>
      </c>
      <c r="CV71" s="53" t="n">
        <v>0.99742179423337</v>
      </c>
      <c r="CW71" s="53" t="n">
        <v>0.998710897116685</v>
      </c>
      <c r="CX71" s="53" t="n">
        <v>0.99742179423337</v>
      </c>
      <c r="CY71" s="53" t="n">
        <v>0.99742179423337</v>
      </c>
      <c r="CZ71" s="53" t="n">
        <v>5.99742179423337</v>
      </c>
      <c r="DA71" s="53" t="n">
        <v>0.661209603929893</v>
      </c>
      <c r="DB71" s="53" t="n">
        <v>1</v>
      </c>
      <c r="DC71" s="53" t="n">
        <v>1</v>
      </c>
      <c r="DD71" s="53" t="n">
        <v>0.323708310743102</v>
      </c>
      <c r="DE71" s="53" t="n">
        <v>1</v>
      </c>
      <c r="DF71" s="53" t="n">
        <v>0.99742179423337</v>
      </c>
      <c r="DG71" s="53" t="n">
        <v>0.99742179423337</v>
      </c>
      <c r="DH71" s="53" t="n">
        <v>0.99742179423337</v>
      </c>
      <c r="DI71" s="53" t="n">
        <v>0.998710897116685</v>
      </c>
      <c r="DJ71" s="53" t="n">
        <v>0.837501293186792</v>
      </c>
      <c r="DK71" s="53" t="n">
        <v>0.998710897116685</v>
      </c>
      <c r="DL71" s="53" t="n">
        <v>1</v>
      </c>
      <c r="DM71" s="53" t="n">
        <v>0.99742179423337</v>
      </c>
      <c r="DN71" s="53" t="n">
        <v>0.99742179423337</v>
      </c>
      <c r="DO71" s="53" t="n">
        <v>1.15863139816326</v>
      </c>
      <c r="DP71" s="53" t="n">
        <v>0.161209603929893</v>
      </c>
      <c r="DQ71" s="53" t="n">
        <v>0.99742179423337</v>
      </c>
      <c r="DR71" s="51" t="n">
        <v>73867</v>
      </c>
      <c r="DS71" s="51" t="n">
        <v>14902</v>
      </c>
      <c r="DT71" s="51" t="n">
        <v>112422.565293749</v>
      </c>
      <c r="DU71" s="51" t="n">
        <v>0</v>
      </c>
      <c r="DV71" s="51" t="n">
        <v>0</v>
      </c>
      <c r="DW71" s="51" t="n">
        <v>3420</v>
      </c>
      <c r="DX71" s="51" t="n">
        <v>7032</v>
      </c>
      <c r="DY71" s="51" t="n">
        <v>4021451.44</v>
      </c>
      <c r="DZ71" s="51" t="n">
        <v>1950</v>
      </c>
      <c r="EA71" s="51" t="n">
        <v>7150</v>
      </c>
      <c r="EB71" s="51" t="n">
        <v>117</v>
      </c>
      <c r="EC71" s="59" t="n">
        <v>7253.0427</v>
      </c>
      <c r="ED71" s="51" t="n">
        <v>2275</v>
      </c>
      <c r="EE71" s="51" t="n">
        <v>7150</v>
      </c>
      <c r="EF71" s="51" t="n">
        <v>325</v>
      </c>
      <c r="EG71" s="51" t="n">
        <v>7475</v>
      </c>
      <c r="EH71" s="60" t="n">
        <v>55.7016773978954</v>
      </c>
      <c r="EJ71" s="60" t="n">
        <v>32.1540338003236</v>
      </c>
      <c r="EK71" s="60" t="n">
        <v>17.1096038373032</v>
      </c>
      <c r="EL71" s="60" t="n">
        <v>3.21947994750967</v>
      </c>
      <c r="EM71" s="60" t="n">
        <v>2.6168229891</v>
      </c>
      <c r="EN71" s="60" t="n">
        <v>92.9608809825</v>
      </c>
      <c r="ES71" s="51" t="n">
        <v>14643336</v>
      </c>
      <c r="ET71" s="13" t="n">
        <v>117329.6</v>
      </c>
      <c r="EU71" s="13" t="n">
        <v>128284.8</v>
      </c>
      <c r="EV71" s="13" t="n">
        <v>132745.5</v>
      </c>
      <c r="EW71" s="13" t="n">
        <v>136708.3</v>
      </c>
      <c r="EX71" s="13" t="n">
        <v>31655.03</v>
      </c>
      <c r="EY71" s="58" t="n">
        <f aca="false">EX71/SUMIF($E$8:$E$210,E71,$EX$8:$EX$210)</f>
        <v>0.00115831134253402</v>
      </c>
      <c r="EZ71" s="13" t="s">
        <v>271</v>
      </c>
      <c r="FA71" s="13" t="s">
        <v>304</v>
      </c>
      <c r="FB71" s="51" t="n">
        <v>0</v>
      </c>
      <c r="FC71" s="13" t="n">
        <v>19491</v>
      </c>
    </row>
    <row r="72" customFormat="false" ht="15" hidden="false" customHeight="false" outlineLevel="0" collapsed="false">
      <c r="A72" s="49" t="n">
        <v>15036</v>
      </c>
      <c r="B72" s="50" t="n">
        <v>15036</v>
      </c>
      <c r="C72" s="9" t="s">
        <v>379</v>
      </c>
      <c r="D72" s="9" t="s">
        <v>355</v>
      </c>
      <c r="E72" s="50" t="n">
        <v>13</v>
      </c>
      <c r="F72" s="9" t="s">
        <v>303</v>
      </c>
      <c r="H72" s="51" t="n">
        <v>12461673</v>
      </c>
      <c r="I72" s="51" t="n">
        <v>12729324</v>
      </c>
      <c r="J72" s="51" t="n">
        <v>5444352</v>
      </c>
      <c r="K72" s="51" t="n">
        <v>12965872</v>
      </c>
      <c r="L72" s="51" t="n">
        <v>3837480</v>
      </c>
      <c r="M72" s="51" t="n">
        <v>4953813</v>
      </c>
      <c r="N72" s="51" t="n">
        <v>5</v>
      </c>
      <c r="O72" s="51" t="n">
        <v>0</v>
      </c>
      <c r="P72" s="51" t="n">
        <v>0</v>
      </c>
      <c r="Q72" s="52" t="n">
        <v>0</v>
      </c>
      <c r="R72" s="52" t="n">
        <v>0</v>
      </c>
      <c r="S72" s="13" t="n">
        <v>0</v>
      </c>
      <c r="T72" s="13" t="n">
        <v>0</v>
      </c>
      <c r="U72" s="13" t="n">
        <v>0</v>
      </c>
      <c r="V72" s="13" t="n">
        <v>0</v>
      </c>
      <c r="W72" s="13" t="n">
        <v>0</v>
      </c>
      <c r="X72" s="13" t="n">
        <v>0</v>
      </c>
      <c r="Y72" s="13" t="n">
        <v>0</v>
      </c>
      <c r="Z72" s="13" t="n">
        <v>0</v>
      </c>
      <c r="AA72" s="13" t="n">
        <v>0</v>
      </c>
      <c r="AB72" s="13" t="n">
        <v>0</v>
      </c>
      <c r="AC72" s="13" t="n">
        <v>0</v>
      </c>
      <c r="AD72" s="13" t="n">
        <v>0</v>
      </c>
      <c r="AE72" s="13" t="n">
        <v>0</v>
      </c>
      <c r="AF72" s="13" t="n">
        <v>0</v>
      </c>
      <c r="AG72" s="13" t="n">
        <v>34</v>
      </c>
      <c r="AH72" s="13" t="n">
        <v>7676</v>
      </c>
      <c r="AI72" s="51" t="n">
        <v>0</v>
      </c>
      <c r="AJ72" s="51" t="n">
        <v>2161</v>
      </c>
      <c r="AK72" s="51" t="n">
        <v>3910</v>
      </c>
      <c r="AL72" s="51" t="n">
        <v>2336</v>
      </c>
      <c r="AM72" s="51" t="n">
        <v>3837</v>
      </c>
      <c r="AN72" s="51" t="n">
        <v>1579</v>
      </c>
      <c r="AO72" s="51" t="n">
        <v>3831</v>
      </c>
      <c r="AP72" s="51" t="n">
        <v>3828</v>
      </c>
      <c r="AQ72" s="51" t="n">
        <v>3838</v>
      </c>
      <c r="AR72" s="51" t="n">
        <v>3691</v>
      </c>
      <c r="AS72" s="51" t="n">
        <v>3844</v>
      </c>
      <c r="AT72" s="51" t="n">
        <v>3526</v>
      </c>
      <c r="AU72" s="51" t="n">
        <v>3810</v>
      </c>
      <c r="AV72" s="51" t="n">
        <v>147.75</v>
      </c>
      <c r="AW72" s="13" t="n">
        <v>322.9581693</v>
      </c>
      <c r="AX72" s="52" t="n">
        <v>18.4435</v>
      </c>
      <c r="AY72" s="51" t="n">
        <v>3</v>
      </c>
      <c r="AZ72" s="52" t="n">
        <v>5.16666666666667</v>
      </c>
      <c r="BA72" s="53" t="n">
        <v>1844.35</v>
      </c>
      <c r="BB72" s="54" t="n">
        <v>0.00759743309055527</v>
      </c>
      <c r="BC72" s="54" t="n">
        <v>0.000934059196613823</v>
      </c>
      <c r="BD72" s="61" t="n">
        <v>20200.1656866947</v>
      </c>
      <c r="BE72" s="56" t="n">
        <v>9821</v>
      </c>
      <c r="BF72" s="56" t="n">
        <v>23924</v>
      </c>
      <c r="BG72" s="51" t="n">
        <v>12045</v>
      </c>
      <c r="BH72" s="51" t="n">
        <v>1648</v>
      </c>
      <c r="BI72" s="51" t="n">
        <v>5</v>
      </c>
      <c r="BJ72" s="51" t="n">
        <v>4845</v>
      </c>
      <c r="BK72" s="51" t="n">
        <v>1626</v>
      </c>
      <c r="BL72" s="51" t="n">
        <v>22534</v>
      </c>
      <c r="BM72" s="51" t="n">
        <v>26892</v>
      </c>
      <c r="BN72" s="51" t="n">
        <v>0</v>
      </c>
      <c r="BO72" s="51" t="n">
        <v>25128</v>
      </c>
      <c r="BP72" s="51" t="n">
        <v>7020</v>
      </c>
      <c r="BQ72" s="51" t="n">
        <v>7911</v>
      </c>
      <c r="BR72" s="13" t="n">
        <v>366.254041100146</v>
      </c>
      <c r="BS72" s="13" t="n">
        <v>2106.40933550876</v>
      </c>
      <c r="BT72" s="51" t="n">
        <v>0</v>
      </c>
      <c r="BU72" s="51" t="n">
        <v>0</v>
      </c>
      <c r="BV72" s="51" t="n">
        <v>19</v>
      </c>
      <c r="BW72" s="51" t="n">
        <v>365</v>
      </c>
      <c r="BX72" s="51" t="n">
        <v>29</v>
      </c>
      <c r="BY72" s="51" t="n">
        <v>365</v>
      </c>
      <c r="BZ72" s="51" t="n">
        <v>78</v>
      </c>
      <c r="CA72" s="51" t="n">
        <v>365</v>
      </c>
      <c r="CB72" s="51" t="n">
        <v>0</v>
      </c>
      <c r="CC72" s="51" t="n">
        <v>0</v>
      </c>
      <c r="CD72" s="51" t="n">
        <v>0</v>
      </c>
      <c r="CE72" s="51" t="n">
        <v>1800</v>
      </c>
      <c r="CF72" s="51" t="n">
        <v>5210</v>
      </c>
      <c r="CG72" s="51" t="n">
        <v>2000</v>
      </c>
      <c r="CH72" s="51" t="n">
        <v>42000</v>
      </c>
      <c r="CI72" s="51" t="n">
        <v>2000</v>
      </c>
      <c r="CJ72" s="51" t="n">
        <v>168000</v>
      </c>
      <c r="CK72" s="51" t="n">
        <v>8864000</v>
      </c>
      <c r="CL72" s="51" t="n">
        <v>0</v>
      </c>
      <c r="CM72" s="52" t="n">
        <v>0</v>
      </c>
      <c r="CN72" s="52" t="n">
        <v>90</v>
      </c>
      <c r="CO72" s="58" t="n">
        <v>0</v>
      </c>
      <c r="CP72" s="13" t="n">
        <v>180577616.41</v>
      </c>
      <c r="CQ72" s="13" t="n">
        <v>3300163959.91</v>
      </c>
      <c r="CR72" s="13" t="n">
        <v>1185313151.02</v>
      </c>
      <c r="CS72" s="13" t="n">
        <v>332129803.98</v>
      </c>
      <c r="CT72" s="13" t="n">
        <v>1422827804.51</v>
      </c>
      <c r="CU72" s="58" t="n">
        <v>0.0125</v>
      </c>
      <c r="CV72" s="53" t="n">
        <v>0.99742179423337</v>
      </c>
      <c r="CW72" s="53" t="n">
        <v>0.998710897116685</v>
      </c>
      <c r="CX72" s="53" t="n">
        <v>0.99742179423337</v>
      </c>
      <c r="CY72" s="53" t="n">
        <v>0.99742179423337</v>
      </c>
      <c r="CZ72" s="53" t="n">
        <v>5.99742179423337</v>
      </c>
      <c r="DA72" s="53" t="n">
        <v>0.661209603929893</v>
      </c>
      <c r="DB72" s="53" t="n">
        <v>1</v>
      </c>
      <c r="DC72" s="53" t="n">
        <v>1</v>
      </c>
      <c r="DD72" s="53" t="n">
        <v>0.323708310743102</v>
      </c>
      <c r="DE72" s="53" t="n">
        <v>1</v>
      </c>
      <c r="DF72" s="53" t="n">
        <v>0.99742179423337</v>
      </c>
      <c r="DG72" s="53" t="n">
        <v>0.99742179423337</v>
      </c>
      <c r="DH72" s="53" t="n">
        <v>0.99742179423337</v>
      </c>
      <c r="DI72" s="53" t="n">
        <v>0.998710897116685</v>
      </c>
      <c r="DJ72" s="53" t="n">
        <v>0.837501293186792</v>
      </c>
      <c r="DK72" s="53" t="n">
        <v>0.998710897116685</v>
      </c>
      <c r="DL72" s="53" t="n">
        <v>1</v>
      </c>
      <c r="DM72" s="53" t="n">
        <v>0.99742179423337</v>
      </c>
      <c r="DN72" s="53" t="n">
        <v>0.99742179423337</v>
      </c>
      <c r="DO72" s="53" t="n">
        <v>1.15863139816326</v>
      </c>
      <c r="DP72" s="53" t="n">
        <v>0.161209603929893</v>
      </c>
      <c r="DQ72" s="53" t="n">
        <v>0.99742179423337</v>
      </c>
      <c r="DR72" s="51" t="n">
        <v>4229</v>
      </c>
      <c r="DS72" s="51" t="n">
        <v>809</v>
      </c>
      <c r="DT72" s="51" t="n">
        <v>52879.3003932359</v>
      </c>
      <c r="DU72" s="51" t="n">
        <v>0</v>
      </c>
      <c r="DV72" s="51" t="n">
        <v>0</v>
      </c>
      <c r="DW72" s="51" t="n">
        <v>1537</v>
      </c>
      <c r="DX72" s="51" t="n">
        <v>33604</v>
      </c>
      <c r="DY72" s="51" t="n">
        <v>4021451.44</v>
      </c>
      <c r="DZ72" s="51" t="n">
        <v>18972</v>
      </c>
      <c r="EA72" s="51" t="n">
        <v>71810</v>
      </c>
      <c r="EB72" s="51" t="n">
        <v>42</v>
      </c>
      <c r="EC72" s="59" t="n">
        <v>7253.0427</v>
      </c>
      <c r="ED72" s="51" t="n">
        <v>23966</v>
      </c>
      <c r="EE72" s="51" t="n">
        <v>71810</v>
      </c>
      <c r="EF72" s="51" t="n">
        <v>2246</v>
      </c>
      <c r="EG72" s="51" t="n">
        <v>74056</v>
      </c>
      <c r="EH72" s="60" t="n">
        <v>55.7016773978954</v>
      </c>
      <c r="EJ72" s="60" t="n">
        <v>32.1540338003236</v>
      </c>
      <c r="EK72" s="60" t="n">
        <v>17.1096038373032</v>
      </c>
      <c r="EL72" s="60" t="n">
        <v>3.21947994750967</v>
      </c>
      <c r="EM72" s="60" t="n">
        <v>2.6168229891</v>
      </c>
      <c r="EN72" s="60" t="n">
        <v>92.9608809825</v>
      </c>
      <c r="ES72" s="51" t="n">
        <v>14643336</v>
      </c>
      <c r="ET72" s="13" t="n">
        <v>42134.88</v>
      </c>
      <c r="EU72" s="13" t="n">
        <v>43376.22</v>
      </c>
      <c r="EV72" s="13" t="n">
        <v>44000.86</v>
      </c>
      <c r="EW72" s="13" t="n">
        <v>44626.71</v>
      </c>
      <c r="EX72" s="13" t="n">
        <v>4739.413</v>
      </c>
      <c r="EY72" s="58" t="n">
        <f aca="false">EX72/SUMIF($E$8:$E$210,E72,$EX$8:$EX$210)</f>
        <v>0.000173423175869781</v>
      </c>
      <c r="EZ72" s="13" t="s">
        <v>271</v>
      </c>
      <c r="FA72" s="13" t="s">
        <v>304</v>
      </c>
      <c r="FB72" s="51" t="n">
        <v>0</v>
      </c>
      <c r="FC72" s="13" t="n">
        <v>7020</v>
      </c>
    </row>
    <row r="73" customFormat="false" ht="15" hidden="false" customHeight="false" outlineLevel="0" collapsed="false">
      <c r="A73" s="49" t="n">
        <v>15037</v>
      </c>
      <c r="B73" s="50" t="n">
        <v>15037</v>
      </c>
      <c r="C73" s="9" t="s">
        <v>380</v>
      </c>
      <c r="D73" s="9" t="s">
        <v>355</v>
      </c>
      <c r="E73" s="50" t="n">
        <v>13</v>
      </c>
      <c r="F73" s="9" t="s">
        <v>303</v>
      </c>
      <c r="H73" s="51" t="n">
        <v>12461673</v>
      </c>
      <c r="I73" s="51" t="n">
        <v>12729324</v>
      </c>
      <c r="J73" s="51" t="n">
        <v>5444352</v>
      </c>
      <c r="K73" s="51" t="n">
        <v>12965872</v>
      </c>
      <c r="L73" s="51" t="n">
        <v>3837480</v>
      </c>
      <c r="M73" s="51" t="n">
        <v>4953813</v>
      </c>
      <c r="N73" s="51" t="n">
        <v>236</v>
      </c>
      <c r="O73" s="51" t="n">
        <v>29</v>
      </c>
      <c r="P73" s="51" t="n">
        <v>15</v>
      </c>
      <c r="Q73" s="52" t="n">
        <v>2.79421603539441</v>
      </c>
      <c r="R73" s="52" t="n">
        <v>3.85054494442646</v>
      </c>
      <c r="S73" s="13" t="n">
        <v>51112</v>
      </c>
      <c r="T73" s="13" t="n">
        <v>78815</v>
      </c>
      <c r="U73" s="13" t="n">
        <v>44046</v>
      </c>
      <c r="V73" s="13" t="n">
        <v>78815</v>
      </c>
      <c r="W73" s="13" t="n">
        <v>64038</v>
      </c>
      <c r="X73" s="13" t="n">
        <v>78815</v>
      </c>
      <c r="Y73" s="13" t="n">
        <v>38135</v>
      </c>
      <c r="Z73" s="13" t="n">
        <v>157630</v>
      </c>
      <c r="AA73" s="13" t="n">
        <v>57949</v>
      </c>
      <c r="AB73" s="13" t="n">
        <v>78815</v>
      </c>
      <c r="AC73" s="13" t="n">
        <v>67919</v>
      </c>
      <c r="AD73" s="13" t="n">
        <v>78815</v>
      </c>
      <c r="AE73" s="13" t="n">
        <v>47465</v>
      </c>
      <c r="AF73" s="13" t="n">
        <v>78815</v>
      </c>
      <c r="AG73" s="13" t="n">
        <v>609</v>
      </c>
      <c r="AH73" s="13" t="n">
        <v>17755</v>
      </c>
      <c r="AI73" s="51" t="n">
        <v>0</v>
      </c>
      <c r="AJ73" s="51" t="n">
        <v>867</v>
      </c>
      <c r="AK73" s="51" t="n">
        <v>11639</v>
      </c>
      <c r="AL73" s="51" t="n">
        <v>3939</v>
      </c>
      <c r="AM73" s="51" t="n">
        <v>8891</v>
      </c>
      <c r="AN73" s="51" t="n">
        <v>1164</v>
      </c>
      <c r="AO73" s="51" t="n">
        <v>8890</v>
      </c>
      <c r="AP73" s="51" t="n">
        <v>8796</v>
      </c>
      <c r="AQ73" s="51" t="n">
        <v>8864</v>
      </c>
      <c r="AR73" s="51" t="n">
        <v>7358</v>
      </c>
      <c r="AS73" s="51" t="n">
        <v>8949</v>
      </c>
      <c r="AT73" s="51" t="n">
        <v>6144</v>
      </c>
      <c r="AU73" s="51" t="n">
        <v>8142</v>
      </c>
      <c r="AV73" s="51" t="n">
        <v>147.75</v>
      </c>
      <c r="AW73" s="13" t="n">
        <v>780.0135458</v>
      </c>
      <c r="AX73" s="52" t="n">
        <v>36.9257</v>
      </c>
      <c r="AY73" s="51" t="n">
        <v>3</v>
      </c>
      <c r="AZ73" s="52" t="n">
        <v>5.16666666666667</v>
      </c>
      <c r="BA73" s="53" t="n">
        <v>3692.57</v>
      </c>
      <c r="BB73" s="54" t="n">
        <v>0.00759743309055527</v>
      </c>
      <c r="BC73" s="54" t="n">
        <v>0.000934059196613823</v>
      </c>
      <c r="BD73" s="61" t="n">
        <v>20200.1656866947</v>
      </c>
      <c r="BE73" s="56" t="n">
        <v>64450</v>
      </c>
      <c r="BF73" s="56" t="n">
        <v>164550</v>
      </c>
      <c r="BG73" s="51" t="n">
        <v>40553</v>
      </c>
      <c r="BH73" s="51" t="n">
        <v>51382</v>
      </c>
      <c r="BI73" s="51" t="n">
        <v>5</v>
      </c>
      <c r="BJ73" s="51" t="n">
        <v>107338</v>
      </c>
      <c r="BK73" s="51" t="n">
        <v>50567</v>
      </c>
      <c r="BL73" s="51" t="n">
        <v>158565</v>
      </c>
      <c r="BM73" s="51" t="n">
        <v>185911</v>
      </c>
      <c r="BN73" s="51" t="n">
        <v>22010</v>
      </c>
      <c r="BO73" s="51" t="n">
        <v>188498</v>
      </c>
      <c r="BP73" s="51" t="n">
        <v>129191</v>
      </c>
      <c r="BQ73" s="51" t="n">
        <v>143317</v>
      </c>
      <c r="BR73" s="13" t="n">
        <v>366.254041100146</v>
      </c>
      <c r="BS73" s="13" t="n">
        <v>2106.40933550876</v>
      </c>
      <c r="BT73" s="51" t="n">
        <v>298</v>
      </c>
      <c r="BU73" s="51" t="n">
        <v>298</v>
      </c>
      <c r="BV73" s="51" t="n">
        <v>19</v>
      </c>
      <c r="BW73" s="51" t="n">
        <v>365</v>
      </c>
      <c r="BX73" s="51" t="n">
        <v>29</v>
      </c>
      <c r="BY73" s="51" t="n">
        <v>365</v>
      </c>
      <c r="BZ73" s="51" t="n">
        <v>78</v>
      </c>
      <c r="CA73" s="51" t="n">
        <v>365</v>
      </c>
      <c r="CB73" s="51" t="n">
        <v>0</v>
      </c>
      <c r="CC73" s="51" t="n">
        <v>0</v>
      </c>
      <c r="CD73" s="51" t="n">
        <v>0</v>
      </c>
      <c r="CE73" s="51" t="n">
        <v>13470</v>
      </c>
      <c r="CF73" s="51" t="n">
        <v>93814</v>
      </c>
      <c r="CG73" s="51" t="n">
        <v>14000</v>
      </c>
      <c r="CH73" s="51" t="n">
        <v>698000</v>
      </c>
      <c r="CI73" s="51" t="n">
        <v>48000</v>
      </c>
      <c r="CJ73" s="51" t="n">
        <v>4485000</v>
      </c>
      <c r="CK73" s="51" t="n">
        <v>204961000</v>
      </c>
      <c r="CL73" s="51" t="n">
        <v>111</v>
      </c>
      <c r="CM73" s="52" t="n">
        <v>1.97865544404878</v>
      </c>
      <c r="CN73" s="52" t="n">
        <v>90</v>
      </c>
      <c r="CO73" s="58" t="n">
        <v>0</v>
      </c>
      <c r="CP73" s="13" t="n">
        <v>180577616.41</v>
      </c>
      <c r="CQ73" s="13" t="n">
        <v>3300163959.91</v>
      </c>
      <c r="CR73" s="13" t="n">
        <v>1185313151.02</v>
      </c>
      <c r="CS73" s="13" t="n">
        <v>332129803.98</v>
      </c>
      <c r="CT73" s="13" t="n">
        <v>1422827804.51</v>
      </c>
      <c r="CU73" s="58" t="n">
        <v>0.9375</v>
      </c>
      <c r="CV73" s="53" t="n">
        <v>0.99742179423337</v>
      </c>
      <c r="CW73" s="53" t="n">
        <v>0.998710897116685</v>
      </c>
      <c r="CX73" s="53" t="n">
        <v>0.99742179423337</v>
      </c>
      <c r="CY73" s="53" t="n">
        <v>0.99742179423337</v>
      </c>
      <c r="CZ73" s="53" t="n">
        <v>5.99742179423337</v>
      </c>
      <c r="DA73" s="53" t="n">
        <v>0.661209603929893</v>
      </c>
      <c r="DB73" s="53" t="n">
        <v>1</v>
      </c>
      <c r="DC73" s="53" t="n">
        <v>1</v>
      </c>
      <c r="DD73" s="53" t="n">
        <v>0.323708310743102</v>
      </c>
      <c r="DE73" s="53" t="n">
        <v>1</v>
      </c>
      <c r="DF73" s="53" t="n">
        <v>0.99742179423337</v>
      </c>
      <c r="DG73" s="53" t="n">
        <v>0.99742179423337</v>
      </c>
      <c r="DH73" s="53" t="n">
        <v>0.99742179423337</v>
      </c>
      <c r="DI73" s="53" t="n">
        <v>0.998710897116685</v>
      </c>
      <c r="DJ73" s="53" t="n">
        <v>0.837501293186792</v>
      </c>
      <c r="DK73" s="53" t="n">
        <v>0.998710897116685</v>
      </c>
      <c r="DL73" s="53" t="n">
        <v>1</v>
      </c>
      <c r="DM73" s="53" t="n">
        <v>0.99742179423337</v>
      </c>
      <c r="DN73" s="53" t="n">
        <v>0.99742179423337</v>
      </c>
      <c r="DO73" s="53" t="n">
        <v>1.15863139816326</v>
      </c>
      <c r="DP73" s="53" t="n">
        <v>0.161209603929893</v>
      </c>
      <c r="DQ73" s="53" t="n">
        <v>0.99742179423337</v>
      </c>
      <c r="DR73" s="51" t="n">
        <v>173594</v>
      </c>
      <c r="DS73" s="51" t="n">
        <v>92307</v>
      </c>
      <c r="DT73" s="51" t="n">
        <v>203987.086639163</v>
      </c>
      <c r="DU73" s="51" t="n">
        <v>45490</v>
      </c>
      <c r="DV73" s="51" t="n">
        <v>50955</v>
      </c>
      <c r="DW73" s="51" t="n">
        <v>6700</v>
      </c>
      <c r="DX73" s="51" t="n">
        <v>104093</v>
      </c>
      <c r="DY73" s="51" t="n">
        <v>4021451.44</v>
      </c>
      <c r="DZ73" s="51" t="n">
        <v>42163</v>
      </c>
      <c r="EA73" s="51" t="n">
        <v>81875</v>
      </c>
      <c r="EB73" s="51" t="n">
        <v>347</v>
      </c>
      <c r="EC73" s="59" t="n">
        <v>7253.0427</v>
      </c>
      <c r="ED73" s="51" t="n">
        <v>21901</v>
      </c>
      <c r="EE73" s="51" t="n">
        <v>81875</v>
      </c>
      <c r="EF73" s="51" t="n">
        <v>1556</v>
      </c>
      <c r="EG73" s="51" t="n">
        <v>83431</v>
      </c>
      <c r="EH73" s="60" t="n">
        <v>55.7016773978954</v>
      </c>
      <c r="EJ73" s="60" t="n">
        <v>32.1540338003236</v>
      </c>
      <c r="EK73" s="60" t="n">
        <v>17.1096038373032</v>
      </c>
      <c r="EL73" s="60" t="n">
        <v>3.21947994750967</v>
      </c>
      <c r="EM73" s="60" t="n">
        <v>2.6168229891</v>
      </c>
      <c r="EN73" s="60" t="n">
        <v>92.9608809825</v>
      </c>
      <c r="ES73" s="51" t="n">
        <v>14643336</v>
      </c>
      <c r="ET73" s="13" t="n">
        <v>257085.9</v>
      </c>
      <c r="EU73" s="13" t="n">
        <v>265271.7</v>
      </c>
      <c r="EV73" s="13" t="n">
        <v>269263.8</v>
      </c>
      <c r="EW73" s="13" t="n">
        <v>273180.7</v>
      </c>
      <c r="EX73" s="13" t="n">
        <v>291109.8</v>
      </c>
      <c r="EY73" s="58" t="n">
        <f aca="false">EX73/SUMIF($E$8:$E$210,E73,$EX$8:$EX$210)</f>
        <v>0.0106522022965326</v>
      </c>
      <c r="EZ73" s="13" t="s">
        <v>271</v>
      </c>
      <c r="FA73" s="13" t="s">
        <v>304</v>
      </c>
      <c r="FB73" s="51" t="n">
        <v>239</v>
      </c>
      <c r="FC73" s="13" t="n">
        <v>129191</v>
      </c>
    </row>
    <row r="74" customFormat="false" ht="15" hidden="false" customHeight="false" outlineLevel="0" collapsed="false">
      <c r="A74" s="49" t="n">
        <v>15038</v>
      </c>
      <c r="B74" s="50" t="n">
        <v>15038</v>
      </c>
      <c r="C74" s="9" t="s">
        <v>381</v>
      </c>
      <c r="D74" s="9" t="s">
        <v>355</v>
      </c>
      <c r="E74" s="50" t="n">
        <v>13</v>
      </c>
      <c r="F74" s="9" t="s">
        <v>303</v>
      </c>
      <c r="H74" s="51" t="n">
        <v>12461673</v>
      </c>
      <c r="I74" s="51" t="n">
        <v>12729324</v>
      </c>
      <c r="J74" s="51" t="n">
        <v>5444352</v>
      </c>
      <c r="K74" s="51" t="n">
        <v>12965872</v>
      </c>
      <c r="L74" s="51" t="n">
        <v>3837480</v>
      </c>
      <c r="M74" s="51" t="n">
        <v>4953813</v>
      </c>
      <c r="N74" s="51" t="n">
        <v>2</v>
      </c>
      <c r="O74" s="51" t="n">
        <v>0</v>
      </c>
      <c r="P74" s="51" t="n">
        <v>0</v>
      </c>
      <c r="Q74" s="52" t="n">
        <v>0</v>
      </c>
      <c r="R74" s="52" t="n">
        <v>0</v>
      </c>
      <c r="S74" s="13" t="n">
        <v>0</v>
      </c>
      <c r="T74" s="13" t="n">
        <v>0</v>
      </c>
      <c r="U74" s="13" t="n">
        <v>0</v>
      </c>
      <c r="V74" s="13" t="n">
        <v>0</v>
      </c>
      <c r="W74" s="13" t="n">
        <v>0</v>
      </c>
      <c r="X74" s="13" t="n">
        <v>0</v>
      </c>
      <c r="Y74" s="13" t="n">
        <v>0</v>
      </c>
      <c r="Z74" s="13" t="n">
        <v>0</v>
      </c>
      <c r="AA74" s="13" t="n">
        <v>0</v>
      </c>
      <c r="AB74" s="13" t="n">
        <v>0</v>
      </c>
      <c r="AC74" s="13" t="n">
        <v>0</v>
      </c>
      <c r="AD74" s="13" t="n">
        <v>0</v>
      </c>
      <c r="AE74" s="13" t="n">
        <v>0</v>
      </c>
      <c r="AF74" s="13" t="n">
        <v>0</v>
      </c>
      <c r="AG74" s="13" t="n">
        <v>0</v>
      </c>
      <c r="AH74" s="13" t="n">
        <v>0</v>
      </c>
      <c r="AI74" s="51" t="n">
        <v>0</v>
      </c>
      <c r="AJ74" s="51" t="n">
        <v>0</v>
      </c>
      <c r="AK74" s="51" t="n">
        <v>0</v>
      </c>
      <c r="AL74" s="51" t="n">
        <v>0</v>
      </c>
      <c r="AM74" s="51" t="n">
        <v>0</v>
      </c>
      <c r="AN74" s="51" t="n">
        <v>0</v>
      </c>
      <c r="AO74" s="51" t="n">
        <v>0</v>
      </c>
      <c r="AP74" s="51" t="n">
        <v>0</v>
      </c>
      <c r="AQ74" s="51" t="n">
        <v>0</v>
      </c>
      <c r="AR74" s="51" t="n">
        <v>0</v>
      </c>
      <c r="AS74" s="51" t="n">
        <v>0</v>
      </c>
      <c r="AT74" s="51" t="n">
        <v>0</v>
      </c>
      <c r="AU74" s="51" t="n">
        <v>0</v>
      </c>
      <c r="AV74" s="51" t="n">
        <v>147.75</v>
      </c>
      <c r="AW74" s="13" t="n">
        <v>81.19296046</v>
      </c>
      <c r="AX74" s="52" t="n">
        <v>0.9778</v>
      </c>
      <c r="AY74" s="51" t="n">
        <v>3</v>
      </c>
      <c r="AZ74" s="52" t="n">
        <v>5.16666666666667</v>
      </c>
      <c r="BA74" s="53" t="n">
        <v>97.78</v>
      </c>
      <c r="BB74" s="54" t="n">
        <v>0.00759743309055527</v>
      </c>
      <c r="BC74" s="54" t="n">
        <v>0.000934059196613823</v>
      </c>
      <c r="BD74" s="61" t="n">
        <v>20200.1656866947</v>
      </c>
      <c r="BE74" s="56" t="n">
        <v>3478</v>
      </c>
      <c r="BF74" s="56" t="n">
        <v>7077</v>
      </c>
      <c r="BG74" s="51" t="n">
        <v>2951</v>
      </c>
      <c r="BH74" s="51" t="n">
        <v>772</v>
      </c>
      <c r="BI74" s="51" t="n">
        <v>5</v>
      </c>
      <c r="BJ74" s="51" t="n">
        <v>1270</v>
      </c>
      <c r="BK74" s="51" t="n">
        <v>711</v>
      </c>
      <c r="BL74" s="51" t="n">
        <v>6103</v>
      </c>
      <c r="BM74" s="51" t="n">
        <v>7771</v>
      </c>
      <c r="BN74" s="51" t="n">
        <v>0</v>
      </c>
      <c r="BO74" s="51" t="n">
        <v>0</v>
      </c>
      <c r="BP74" s="51" t="n">
        <v>1868</v>
      </c>
      <c r="BQ74" s="51" t="n">
        <v>2072</v>
      </c>
      <c r="BR74" s="13" t="n">
        <v>366.254041100146</v>
      </c>
      <c r="BS74" s="13" t="n">
        <v>2106.40933550876</v>
      </c>
      <c r="BT74" s="51" t="n">
        <v>0</v>
      </c>
      <c r="BU74" s="51" t="n">
        <v>0</v>
      </c>
      <c r="BV74" s="51" t="n">
        <v>19</v>
      </c>
      <c r="BW74" s="51" t="n">
        <v>365</v>
      </c>
      <c r="BX74" s="51" t="n">
        <v>29</v>
      </c>
      <c r="BY74" s="51" t="n">
        <v>365</v>
      </c>
      <c r="BZ74" s="51" t="n">
        <v>78</v>
      </c>
      <c r="CA74" s="51" t="n">
        <v>365</v>
      </c>
      <c r="CB74" s="51" t="n">
        <v>0</v>
      </c>
      <c r="CC74" s="51" t="n">
        <v>0</v>
      </c>
      <c r="CD74" s="51" t="n">
        <v>0</v>
      </c>
      <c r="CE74" s="51" t="n">
        <v>1210</v>
      </c>
      <c r="CF74" s="51" t="n">
        <v>1561</v>
      </c>
      <c r="CG74" s="51" t="n">
        <v>1000</v>
      </c>
      <c r="CH74" s="51" t="n">
        <v>22000</v>
      </c>
      <c r="CI74" s="51" t="n">
        <v>1000</v>
      </c>
      <c r="CJ74" s="51" t="n">
        <v>48000</v>
      </c>
      <c r="CK74" s="51" t="n">
        <v>3766000</v>
      </c>
      <c r="CL74" s="51" t="n">
        <v>0</v>
      </c>
      <c r="CM74" s="52" t="n">
        <v>0</v>
      </c>
      <c r="CN74" s="52" t="n">
        <v>90</v>
      </c>
      <c r="CO74" s="58" t="n">
        <v>0</v>
      </c>
      <c r="CP74" s="13" t="n">
        <v>180577616.41</v>
      </c>
      <c r="CQ74" s="13" t="n">
        <v>3300163959.91</v>
      </c>
      <c r="CR74" s="13" t="n">
        <v>1185313151.02</v>
      </c>
      <c r="CS74" s="13" t="n">
        <v>332129803.98</v>
      </c>
      <c r="CT74" s="13" t="n">
        <v>1422827804.51</v>
      </c>
      <c r="CU74" s="58" t="n">
        <v>0.2125</v>
      </c>
      <c r="CV74" s="53" t="n">
        <v>0.99742179423337</v>
      </c>
      <c r="CW74" s="53" t="n">
        <v>0.998710897116685</v>
      </c>
      <c r="CX74" s="53" t="n">
        <v>0.99742179423337</v>
      </c>
      <c r="CY74" s="53" t="n">
        <v>0.99742179423337</v>
      </c>
      <c r="CZ74" s="53" t="n">
        <v>5.99742179423337</v>
      </c>
      <c r="DA74" s="53" t="n">
        <v>0.661209603929893</v>
      </c>
      <c r="DB74" s="53" t="n">
        <v>1</v>
      </c>
      <c r="DC74" s="53" t="n">
        <v>1</v>
      </c>
      <c r="DD74" s="53" t="n">
        <v>0.323708310743102</v>
      </c>
      <c r="DE74" s="53" t="n">
        <v>1</v>
      </c>
      <c r="DF74" s="53" t="n">
        <v>0.99742179423337</v>
      </c>
      <c r="DG74" s="53" t="n">
        <v>0.99742179423337</v>
      </c>
      <c r="DH74" s="53" t="n">
        <v>0.99742179423337</v>
      </c>
      <c r="DI74" s="53" t="n">
        <v>0.998710897116685</v>
      </c>
      <c r="DJ74" s="53" t="n">
        <v>0.837501293186792</v>
      </c>
      <c r="DK74" s="53" t="n">
        <v>0.998710897116685</v>
      </c>
      <c r="DL74" s="53" t="n">
        <v>1</v>
      </c>
      <c r="DM74" s="53" t="n">
        <v>0.99742179423337</v>
      </c>
      <c r="DN74" s="53" t="n">
        <v>0.99742179423337</v>
      </c>
      <c r="DO74" s="53" t="n">
        <v>1.15863139816326</v>
      </c>
      <c r="DP74" s="53" t="n">
        <v>0.161209603929893</v>
      </c>
      <c r="DQ74" s="53" t="n">
        <v>0.99742179423337</v>
      </c>
      <c r="DR74" s="51" t="n">
        <v>1851</v>
      </c>
      <c r="DS74" s="51" t="n">
        <v>212</v>
      </c>
      <c r="DT74" s="51" t="n">
        <v>84674.9123832386</v>
      </c>
      <c r="DU74" s="51" t="n">
        <v>0</v>
      </c>
      <c r="DV74" s="51" t="n">
        <v>0</v>
      </c>
      <c r="DW74" s="51" t="n">
        <v>299</v>
      </c>
      <c r="DX74" s="51" t="n">
        <v>0</v>
      </c>
      <c r="DY74" s="51" t="n">
        <v>4021451.44</v>
      </c>
      <c r="DZ74" s="51" t="n">
        <v>10872</v>
      </c>
      <c r="EA74" s="51" t="n">
        <v>29898</v>
      </c>
      <c r="EB74" s="51" t="n">
        <v>8</v>
      </c>
      <c r="EC74" s="59" t="n">
        <v>7253.0427</v>
      </c>
      <c r="ED74" s="51" t="n">
        <v>8154</v>
      </c>
      <c r="EE74" s="51" t="n">
        <v>29898</v>
      </c>
      <c r="EF74" s="51" t="n">
        <v>1812</v>
      </c>
      <c r="EG74" s="51" t="n">
        <v>31710</v>
      </c>
      <c r="EH74" s="60" t="n">
        <v>55.7016773978954</v>
      </c>
      <c r="EJ74" s="60" t="n">
        <v>32.1540338003236</v>
      </c>
      <c r="EK74" s="60" t="n">
        <v>17.1096038373032</v>
      </c>
      <c r="EL74" s="60" t="n">
        <v>3.21947994750967</v>
      </c>
      <c r="EM74" s="60" t="n">
        <v>2.6168229891</v>
      </c>
      <c r="EN74" s="60" t="n">
        <v>92.9608809825</v>
      </c>
      <c r="ES74" s="51" t="n">
        <v>14643336</v>
      </c>
      <c r="ET74" s="13" t="n">
        <v>11091.7</v>
      </c>
      <c r="EU74" s="13" t="n">
        <v>11539.89</v>
      </c>
      <c r="EV74" s="13" t="n">
        <v>11747.24</v>
      </c>
      <c r="EW74" s="13" t="n">
        <v>11947.12</v>
      </c>
      <c r="EX74" s="13" t="n">
        <v>29291.6</v>
      </c>
      <c r="EY74" s="58" t="n">
        <f aca="false">EX74/SUMIF($E$8:$E$210,E74,$EX$8:$EX$210)</f>
        <v>0.00107182942240047</v>
      </c>
      <c r="EZ74" s="13" t="s">
        <v>271</v>
      </c>
      <c r="FA74" s="13" t="s">
        <v>304</v>
      </c>
      <c r="FB74" s="51" t="n">
        <v>1</v>
      </c>
      <c r="FC74" s="13" t="n">
        <v>1868</v>
      </c>
    </row>
    <row r="75" customFormat="false" ht="15" hidden="false" customHeight="false" outlineLevel="0" collapsed="false">
      <c r="A75" s="49" t="n">
        <v>15039</v>
      </c>
      <c r="B75" s="50" t="n">
        <v>15039</v>
      </c>
      <c r="C75" s="9" t="s">
        <v>382</v>
      </c>
      <c r="D75" s="9" t="s">
        <v>355</v>
      </c>
      <c r="E75" s="50" t="n">
        <v>13</v>
      </c>
      <c r="F75" s="9" t="s">
        <v>303</v>
      </c>
      <c r="H75" s="51" t="n">
        <v>12461673</v>
      </c>
      <c r="I75" s="51" t="n">
        <v>12729324</v>
      </c>
      <c r="J75" s="51" t="n">
        <v>5444352</v>
      </c>
      <c r="K75" s="51" t="n">
        <v>12965872</v>
      </c>
      <c r="L75" s="51" t="n">
        <v>3837480</v>
      </c>
      <c r="M75" s="51" t="n">
        <v>4953813</v>
      </c>
      <c r="N75" s="51" t="n">
        <v>133</v>
      </c>
      <c r="O75" s="51" t="n">
        <v>0</v>
      </c>
      <c r="P75" s="51" t="n">
        <v>0</v>
      </c>
      <c r="Q75" s="52" t="n">
        <v>3.65082172902483</v>
      </c>
      <c r="R75" s="52" t="n">
        <v>3.85560769714765</v>
      </c>
      <c r="S75" s="13" t="n">
        <v>269267</v>
      </c>
      <c r="T75" s="13" t="n">
        <v>367360</v>
      </c>
      <c r="U75" s="13" t="n">
        <v>38092</v>
      </c>
      <c r="V75" s="13" t="n">
        <v>367360</v>
      </c>
      <c r="W75" s="13" t="n">
        <v>57260</v>
      </c>
      <c r="X75" s="13" t="n">
        <v>367360</v>
      </c>
      <c r="Y75" s="13" t="n">
        <v>54371</v>
      </c>
      <c r="Z75" s="13" t="n">
        <v>734720</v>
      </c>
      <c r="AA75" s="13" t="n">
        <v>83478</v>
      </c>
      <c r="AB75" s="13" t="n">
        <v>367360</v>
      </c>
      <c r="AC75" s="13" t="n">
        <v>255188</v>
      </c>
      <c r="AD75" s="13" t="n">
        <v>367360</v>
      </c>
      <c r="AE75" s="13" t="n">
        <v>60858</v>
      </c>
      <c r="AF75" s="13" t="n">
        <v>358201</v>
      </c>
      <c r="AG75" s="13" t="n">
        <v>2216</v>
      </c>
      <c r="AH75" s="13" t="n">
        <v>50854</v>
      </c>
      <c r="AI75" s="51" t="n">
        <v>0</v>
      </c>
      <c r="AJ75" s="51" t="n">
        <v>6084</v>
      </c>
      <c r="AK75" s="51" t="n">
        <v>27109</v>
      </c>
      <c r="AL75" s="51" t="n">
        <v>7474</v>
      </c>
      <c r="AM75" s="51" t="n">
        <v>25444</v>
      </c>
      <c r="AN75" s="51" t="n">
        <v>5750</v>
      </c>
      <c r="AO75" s="51" t="n">
        <v>25401</v>
      </c>
      <c r="AP75" s="51" t="n">
        <v>24851</v>
      </c>
      <c r="AQ75" s="51" t="n">
        <v>25437</v>
      </c>
      <c r="AR75" s="51" t="n">
        <v>19839</v>
      </c>
      <c r="AS75" s="51" t="n">
        <v>25478</v>
      </c>
      <c r="AT75" s="51" t="n">
        <v>18060</v>
      </c>
      <c r="AU75" s="51" t="n">
        <v>24883</v>
      </c>
      <c r="AV75" s="51" t="n">
        <v>147.75</v>
      </c>
      <c r="AW75" s="13" t="n">
        <v>1243.07755</v>
      </c>
      <c r="AX75" s="52" t="n">
        <v>47.5538</v>
      </c>
      <c r="AY75" s="51" t="n">
        <v>3</v>
      </c>
      <c r="AZ75" s="52" t="n">
        <v>5.16666666666667</v>
      </c>
      <c r="BA75" s="53" t="n">
        <v>4755.38</v>
      </c>
      <c r="BB75" s="54" t="n">
        <v>0.00759743309055527</v>
      </c>
      <c r="BC75" s="54" t="n">
        <v>0.000934059196613823</v>
      </c>
      <c r="BD75" s="61" t="n">
        <v>20200.1656866947</v>
      </c>
      <c r="BE75" s="56" t="n">
        <v>151222</v>
      </c>
      <c r="BF75" s="56" t="n">
        <v>309312</v>
      </c>
      <c r="BG75" s="51" t="n">
        <v>125570</v>
      </c>
      <c r="BH75" s="51" t="n">
        <v>36764</v>
      </c>
      <c r="BI75" s="51" t="n">
        <v>5</v>
      </c>
      <c r="BJ75" s="51" t="n">
        <v>119291</v>
      </c>
      <c r="BK75" s="51" t="n">
        <v>34674</v>
      </c>
      <c r="BL75" s="51" t="n">
        <v>242831</v>
      </c>
      <c r="BM75" s="51" t="n">
        <v>341404</v>
      </c>
      <c r="BN75" s="51" t="n">
        <v>25146</v>
      </c>
      <c r="BO75" s="51" t="n">
        <v>455860</v>
      </c>
      <c r="BP75" s="51" t="n">
        <v>158461</v>
      </c>
      <c r="BQ75" s="51" t="n">
        <v>181521</v>
      </c>
      <c r="BR75" s="13" t="n">
        <v>366.254041100146</v>
      </c>
      <c r="BS75" s="13" t="n">
        <v>2106.40933550876</v>
      </c>
      <c r="BT75" s="51" t="n">
        <v>0</v>
      </c>
      <c r="BU75" s="51" t="n">
        <v>36</v>
      </c>
      <c r="BV75" s="51" t="n">
        <v>19</v>
      </c>
      <c r="BW75" s="51" t="n">
        <v>365</v>
      </c>
      <c r="BX75" s="51" t="n">
        <v>29</v>
      </c>
      <c r="BY75" s="51" t="n">
        <v>365</v>
      </c>
      <c r="BZ75" s="51" t="n">
        <v>78</v>
      </c>
      <c r="CA75" s="51" t="n">
        <v>365</v>
      </c>
      <c r="CB75" s="51" t="n">
        <v>0</v>
      </c>
      <c r="CC75" s="51" t="n">
        <v>0</v>
      </c>
      <c r="CD75" s="51" t="n">
        <v>0</v>
      </c>
      <c r="CE75" s="51" t="n">
        <v>13230</v>
      </c>
      <c r="CF75" s="51" t="n">
        <v>115366</v>
      </c>
      <c r="CG75" s="51" t="n">
        <v>14000</v>
      </c>
      <c r="CH75" s="51" t="n">
        <v>718000</v>
      </c>
      <c r="CI75" s="51" t="n">
        <v>50000</v>
      </c>
      <c r="CJ75" s="51" t="n">
        <v>4739000</v>
      </c>
      <c r="CK75" s="51" t="n">
        <v>215853000</v>
      </c>
      <c r="CL75" s="51" t="n">
        <v>142</v>
      </c>
      <c r="CM75" s="52" t="n">
        <v>1.57639179246925</v>
      </c>
      <c r="CN75" s="52" t="n">
        <v>90</v>
      </c>
      <c r="CO75" s="58" t="n">
        <v>0</v>
      </c>
      <c r="CP75" s="13" t="n">
        <v>180577616.41</v>
      </c>
      <c r="CQ75" s="13" t="n">
        <v>3300163959.91</v>
      </c>
      <c r="CR75" s="13" t="n">
        <v>1185313151.02</v>
      </c>
      <c r="CS75" s="13" t="n">
        <v>332129803.98</v>
      </c>
      <c r="CT75" s="13" t="n">
        <v>1422827804.51</v>
      </c>
      <c r="CU75" s="58" t="n">
        <v>0.0625</v>
      </c>
      <c r="CV75" s="53" t="n">
        <v>0.99742179423337</v>
      </c>
      <c r="CW75" s="53" t="n">
        <v>0.998710897116685</v>
      </c>
      <c r="CX75" s="53" t="n">
        <v>0.99742179423337</v>
      </c>
      <c r="CY75" s="53" t="n">
        <v>0.99742179423337</v>
      </c>
      <c r="CZ75" s="53" t="n">
        <v>5.99742179423337</v>
      </c>
      <c r="DA75" s="53" t="n">
        <v>0.661209603929893</v>
      </c>
      <c r="DB75" s="53" t="n">
        <v>1</v>
      </c>
      <c r="DC75" s="53" t="n">
        <v>1</v>
      </c>
      <c r="DD75" s="53" t="n">
        <v>0.323708310743102</v>
      </c>
      <c r="DE75" s="53" t="n">
        <v>1</v>
      </c>
      <c r="DF75" s="53" t="n">
        <v>0.99742179423337</v>
      </c>
      <c r="DG75" s="53" t="n">
        <v>0.99742179423337</v>
      </c>
      <c r="DH75" s="53" t="n">
        <v>0.99742179423337</v>
      </c>
      <c r="DI75" s="53" t="n">
        <v>0.998710897116685</v>
      </c>
      <c r="DJ75" s="53" t="n">
        <v>0.837501293186792</v>
      </c>
      <c r="DK75" s="53" t="n">
        <v>0.998710897116685</v>
      </c>
      <c r="DL75" s="53" t="n">
        <v>1</v>
      </c>
      <c r="DM75" s="53" t="n">
        <v>0.99742179423337</v>
      </c>
      <c r="DN75" s="53" t="n">
        <v>0.99742179423337</v>
      </c>
      <c r="DO75" s="53" t="n">
        <v>1.15863139816326</v>
      </c>
      <c r="DP75" s="53" t="n">
        <v>0.161209603929893</v>
      </c>
      <c r="DQ75" s="53" t="n">
        <v>0.99742179423337</v>
      </c>
      <c r="DR75" s="51" t="n">
        <v>223109</v>
      </c>
      <c r="DS75" s="51" t="n">
        <v>60288</v>
      </c>
      <c r="DT75" s="51" t="n">
        <v>130432.996075198</v>
      </c>
      <c r="DU75" s="51" t="n">
        <v>74737</v>
      </c>
      <c r="DV75" s="51" t="n">
        <v>107245</v>
      </c>
      <c r="DW75" s="51" t="n">
        <v>16696</v>
      </c>
      <c r="DX75" s="51" t="n">
        <v>197230</v>
      </c>
      <c r="DY75" s="51" t="n">
        <v>4021451.44</v>
      </c>
      <c r="DZ75" s="51" t="n">
        <v>63035</v>
      </c>
      <c r="EA75" s="51" t="n">
        <v>202298</v>
      </c>
      <c r="EB75" s="51" t="n">
        <v>557</v>
      </c>
      <c r="EC75" s="59" t="n">
        <v>7253.0427</v>
      </c>
      <c r="ED75" s="51" t="n">
        <v>95870</v>
      </c>
      <c r="EE75" s="51" t="n">
        <v>202298</v>
      </c>
      <c r="EF75" s="51" t="n">
        <v>13384</v>
      </c>
      <c r="EG75" s="51" t="n">
        <v>215682</v>
      </c>
      <c r="EH75" s="60" t="n">
        <v>55.7016773978954</v>
      </c>
      <c r="EJ75" s="60" t="n">
        <v>32.1540338003236</v>
      </c>
      <c r="EK75" s="60" t="n">
        <v>17.1096038373032</v>
      </c>
      <c r="EL75" s="60" t="n">
        <v>3.21947994750967</v>
      </c>
      <c r="EM75" s="60" t="n">
        <v>2.6168229891</v>
      </c>
      <c r="EN75" s="60" t="n">
        <v>92.9608809825</v>
      </c>
      <c r="ES75" s="51" t="n">
        <v>14643336</v>
      </c>
      <c r="ET75" s="13" t="n">
        <v>496314.6</v>
      </c>
      <c r="EU75" s="13" t="n">
        <v>512772.3</v>
      </c>
      <c r="EV75" s="13" t="n">
        <v>521000.9</v>
      </c>
      <c r="EW75" s="13" t="n">
        <v>529219.9</v>
      </c>
      <c r="EX75" s="13" t="n">
        <v>463582.3</v>
      </c>
      <c r="EY75" s="58" t="n">
        <f aca="false">EX75/SUMIF($E$8:$E$210,E75,$EX$8:$EX$210)</f>
        <v>0.0169632641728031</v>
      </c>
      <c r="EZ75" s="13" t="s">
        <v>271</v>
      </c>
      <c r="FA75" s="13" t="s">
        <v>304</v>
      </c>
      <c r="FB75" s="51" t="n">
        <v>0</v>
      </c>
      <c r="FC75" s="13" t="n">
        <v>158461</v>
      </c>
    </row>
    <row r="76" customFormat="false" ht="15" hidden="false" customHeight="false" outlineLevel="0" collapsed="false">
      <c r="A76" s="49" t="n">
        <v>15044</v>
      </c>
      <c r="B76" s="50" t="n">
        <v>15044</v>
      </c>
      <c r="C76" s="9" t="s">
        <v>383</v>
      </c>
      <c r="D76" s="9" t="s">
        <v>355</v>
      </c>
      <c r="E76" s="50" t="n">
        <v>13</v>
      </c>
      <c r="F76" s="9" t="s">
        <v>303</v>
      </c>
      <c r="H76" s="51" t="n">
        <v>12461673</v>
      </c>
      <c r="I76" s="51" t="n">
        <v>12729324</v>
      </c>
      <c r="J76" s="51" t="n">
        <v>5444352</v>
      </c>
      <c r="K76" s="51" t="n">
        <v>12965872</v>
      </c>
      <c r="L76" s="51" t="n">
        <v>3837480</v>
      </c>
      <c r="M76" s="51" t="n">
        <v>4953813</v>
      </c>
      <c r="N76" s="51" t="n">
        <v>10</v>
      </c>
      <c r="O76" s="51" t="n">
        <v>0</v>
      </c>
      <c r="P76" s="51" t="n">
        <v>0</v>
      </c>
      <c r="Q76" s="52" t="n">
        <v>3.52941176470588</v>
      </c>
      <c r="R76" s="52" t="n">
        <v>3.17647058823529</v>
      </c>
      <c r="S76" s="13" t="n">
        <v>39916</v>
      </c>
      <c r="T76" s="13" t="n">
        <v>39916</v>
      </c>
      <c r="U76" s="13" t="n">
        <v>0</v>
      </c>
      <c r="V76" s="13" t="n">
        <v>39916</v>
      </c>
      <c r="W76" s="13" t="n">
        <v>9392</v>
      </c>
      <c r="X76" s="13" t="n">
        <v>39916</v>
      </c>
      <c r="Y76" s="13" t="n">
        <v>0</v>
      </c>
      <c r="Z76" s="13" t="n">
        <v>79832</v>
      </c>
      <c r="AA76" s="13" t="n">
        <v>0</v>
      </c>
      <c r="AB76" s="13" t="n">
        <v>39916</v>
      </c>
      <c r="AC76" s="13" t="n">
        <v>21132</v>
      </c>
      <c r="AD76" s="13" t="n">
        <v>39916</v>
      </c>
      <c r="AE76" s="13" t="n">
        <v>7044</v>
      </c>
      <c r="AF76" s="13" t="n">
        <v>39916</v>
      </c>
      <c r="AG76" s="13" t="n">
        <v>99</v>
      </c>
      <c r="AH76" s="13" t="n">
        <v>2407</v>
      </c>
      <c r="AI76" s="51" t="n">
        <v>0</v>
      </c>
      <c r="AJ76" s="51" t="n">
        <v>225</v>
      </c>
      <c r="AK76" s="51" t="n">
        <v>1276</v>
      </c>
      <c r="AL76" s="51" t="n">
        <v>321</v>
      </c>
      <c r="AM76" s="51" t="n">
        <v>1200</v>
      </c>
      <c r="AN76" s="51" t="n">
        <v>188</v>
      </c>
      <c r="AO76" s="51" t="n">
        <v>1202</v>
      </c>
      <c r="AP76" s="51" t="n">
        <v>1150</v>
      </c>
      <c r="AQ76" s="51" t="n">
        <v>1204</v>
      </c>
      <c r="AR76" s="51" t="n">
        <v>1082</v>
      </c>
      <c r="AS76" s="51" t="n">
        <v>1204</v>
      </c>
      <c r="AT76" s="51" t="n">
        <v>1006</v>
      </c>
      <c r="AU76" s="51" t="n">
        <v>1135</v>
      </c>
      <c r="AV76" s="51" t="n">
        <v>147.75</v>
      </c>
      <c r="AW76" s="13" t="n">
        <v>76.15647634</v>
      </c>
      <c r="AX76" s="52" t="n">
        <v>4.0415</v>
      </c>
      <c r="AY76" s="51" t="n">
        <v>3</v>
      </c>
      <c r="AZ76" s="52" t="n">
        <v>5.16666666666667</v>
      </c>
      <c r="BA76" s="53" t="n">
        <v>404.15</v>
      </c>
      <c r="BB76" s="54" t="n">
        <v>0.00759743309055527</v>
      </c>
      <c r="BC76" s="54" t="n">
        <v>0.000934059196613823</v>
      </c>
      <c r="BD76" s="61" t="n">
        <v>20200.1656866947</v>
      </c>
      <c r="BE76" s="56" t="n">
        <v>6415</v>
      </c>
      <c r="BF76" s="56" t="n">
        <v>16610</v>
      </c>
      <c r="BG76" s="51" t="n">
        <v>8984</v>
      </c>
      <c r="BH76" s="51" t="n">
        <v>1763</v>
      </c>
      <c r="BI76" s="51" t="n">
        <v>5</v>
      </c>
      <c r="BJ76" s="51" t="n">
        <v>5902</v>
      </c>
      <c r="BK76" s="51" t="n">
        <v>1677</v>
      </c>
      <c r="BL76" s="51" t="n">
        <v>13932</v>
      </c>
      <c r="BM76" s="51" t="n">
        <v>18590</v>
      </c>
      <c r="BN76" s="51" t="n">
        <v>0</v>
      </c>
      <c r="BO76" s="51" t="n">
        <v>26328</v>
      </c>
      <c r="BP76" s="51" t="n">
        <v>7469</v>
      </c>
      <c r="BQ76" s="51" t="n">
        <v>8282</v>
      </c>
      <c r="BR76" s="13" t="n">
        <v>366.254041100146</v>
      </c>
      <c r="BS76" s="13" t="n">
        <v>2106.40933550876</v>
      </c>
      <c r="BT76" s="51" t="n">
        <v>0</v>
      </c>
      <c r="BU76" s="51" t="n">
        <v>2</v>
      </c>
      <c r="BV76" s="51" t="n">
        <v>19</v>
      </c>
      <c r="BW76" s="51" t="n">
        <v>365</v>
      </c>
      <c r="BX76" s="51" t="n">
        <v>29</v>
      </c>
      <c r="BY76" s="51" t="n">
        <v>365</v>
      </c>
      <c r="BZ76" s="51" t="n">
        <v>78</v>
      </c>
      <c r="CA76" s="51" t="n">
        <v>365</v>
      </c>
      <c r="CB76" s="51" t="n">
        <v>0</v>
      </c>
      <c r="CC76" s="51" t="n">
        <v>0</v>
      </c>
      <c r="CD76" s="51" t="n">
        <v>0</v>
      </c>
      <c r="CE76" s="51" t="n">
        <v>690</v>
      </c>
      <c r="CF76" s="51" t="n">
        <v>5877</v>
      </c>
      <c r="CG76" s="51" t="n">
        <v>1000</v>
      </c>
      <c r="CH76" s="51" t="n">
        <v>38000</v>
      </c>
      <c r="CI76" s="51" t="n">
        <v>3000</v>
      </c>
      <c r="CJ76" s="51" t="n">
        <v>261000</v>
      </c>
      <c r="CK76" s="51" t="n">
        <v>12352000</v>
      </c>
      <c r="CL76" s="51" t="n">
        <v>7</v>
      </c>
      <c r="CM76" s="52" t="n">
        <v>2.05882352941176</v>
      </c>
      <c r="CN76" s="52" t="n">
        <v>90</v>
      </c>
      <c r="CO76" s="58" t="n">
        <v>0</v>
      </c>
      <c r="CP76" s="13" t="n">
        <v>180577616.41</v>
      </c>
      <c r="CQ76" s="13" t="n">
        <v>3300163959.91</v>
      </c>
      <c r="CR76" s="13" t="n">
        <v>1185313151.02</v>
      </c>
      <c r="CS76" s="13" t="n">
        <v>332129803.98</v>
      </c>
      <c r="CT76" s="13" t="n">
        <v>1422827804.51</v>
      </c>
      <c r="CU76" s="58" t="n">
        <v>0.05</v>
      </c>
      <c r="CV76" s="53" t="n">
        <v>0.99742179423337</v>
      </c>
      <c r="CW76" s="53" t="n">
        <v>0.998710897116685</v>
      </c>
      <c r="CX76" s="53" t="n">
        <v>0.99742179423337</v>
      </c>
      <c r="CY76" s="53" t="n">
        <v>0.99742179423337</v>
      </c>
      <c r="CZ76" s="53" t="n">
        <v>5.99742179423337</v>
      </c>
      <c r="DA76" s="53" t="n">
        <v>0.661209603929893</v>
      </c>
      <c r="DB76" s="53" t="n">
        <v>1</v>
      </c>
      <c r="DC76" s="53" t="n">
        <v>1</v>
      </c>
      <c r="DD76" s="53" t="n">
        <v>0.323708310743102</v>
      </c>
      <c r="DE76" s="53" t="n">
        <v>1</v>
      </c>
      <c r="DF76" s="53" t="n">
        <v>0.99742179423337</v>
      </c>
      <c r="DG76" s="53" t="n">
        <v>0.99742179423337</v>
      </c>
      <c r="DH76" s="53" t="n">
        <v>0.99742179423337</v>
      </c>
      <c r="DI76" s="53" t="n">
        <v>0.998710897116685</v>
      </c>
      <c r="DJ76" s="53" t="n">
        <v>0.837501293186792</v>
      </c>
      <c r="DK76" s="53" t="n">
        <v>0.998710897116685</v>
      </c>
      <c r="DL76" s="53" t="n">
        <v>1</v>
      </c>
      <c r="DM76" s="53" t="n">
        <v>0.99742179423337</v>
      </c>
      <c r="DN76" s="53" t="n">
        <v>0.99742179423337</v>
      </c>
      <c r="DO76" s="53" t="n">
        <v>1.15863139816326</v>
      </c>
      <c r="DP76" s="53" t="n">
        <v>0.161209603929893</v>
      </c>
      <c r="DQ76" s="53" t="n">
        <v>0.99742179423337</v>
      </c>
      <c r="DR76" s="51" t="n">
        <v>4418</v>
      </c>
      <c r="DS76" s="51" t="n">
        <v>2202</v>
      </c>
      <c r="DT76" s="51" t="n">
        <v>46505.0308702524</v>
      </c>
      <c r="DU76" s="51" t="n">
        <v>9532</v>
      </c>
      <c r="DV76" s="51" t="n">
        <v>9532</v>
      </c>
      <c r="DW76" s="51" t="n">
        <v>936</v>
      </c>
      <c r="DX76" s="51" t="n">
        <v>15210</v>
      </c>
      <c r="DY76" s="51" t="n">
        <v>4021451.44</v>
      </c>
      <c r="DZ76" s="51" t="n">
        <v>1477</v>
      </c>
      <c r="EA76" s="51" t="n">
        <v>10339</v>
      </c>
      <c r="EB76" s="51" t="n">
        <v>26</v>
      </c>
      <c r="EC76" s="59" t="n">
        <v>7253.0427</v>
      </c>
      <c r="ED76" s="51" t="n">
        <v>2954</v>
      </c>
      <c r="EE76" s="51" t="n">
        <v>10339</v>
      </c>
      <c r="EF76" s="51" t="n">
        <v>0</v>
      </c>
      <c r="EG76" s="51" t="n">
        <v>10339</v>
      </c>
      <c r="EH76" s="60" t="n">
        <v>55.7016773978954</v>
      </c>
      <c r="EJ76" s="60" t="n">
        <v>32.1540338003236</v>
      </c>
      <c r="EK76" s="60" t="n">
        <v>17.1096038373032</v>
      </c>
      <c r="EL76" s="60" t="n">
        <v>3.21947994750967</v>
      </c>
      <c r="EM76" s="60" t="n">
        <v>2.6168229891</v>
      </c>
      <c r="EN76" s="60" t="n">
        <v>92.9608809825</v>
      </c>
      <c r="ES76" s="51" t="n">
        <v>14643336</v>
      </c>
      <c r="ET76" s="13" t="n">
        <v>27343.12</v>
      </c>
      <c r="EU76" s="13" t="n">
        <v>27842.96</v>
      </c>
      <c r="EV76" s="13" t="n">
        <v>28136.16</v>
      </c>
      <c r="EW76" s="13" t="n">
        <v>28446.97</v>
      </c>
      <c r="EX76" s="13" t="n">
        <v>12901.66</v>
      </c>
      <c r="EY76" s="58" t="n">
        <f aca="false">EX76/SUMIF($E$8:$E$210,E76,$EX$8:$EX$210)</f>
        <v>0.000472093664593509</v>
      </c>
      <c r="EZ76" s="13" t="s">
        <v>271</v>
      </c>
      <c r="FA76" s="13" t="s">
        <v>304</v>
      </c>
      <c r="FB76" s="51" t="n">
        <v>0</v>
      </c>
      <c r="FC76" s="13" t="n">
        <v>7469</v>
      </c>
    </row>
    <row r="77" customFormat="false" ht="15" hidden="false" customHeight="false" outlineLevel="0" collapsed="false">
      <c r="A77" s="49" t="n">
        <v>15046</v>
      </c>
      <c r="B77" s="50" t="n">
        <v>15046</v>
      </c>
      <c r="C77" s="9" t="s">
        <v>384</v>
      </c>
      <c r="D77" s="9" t="s">
        <v>355</v>
      </c>
      <c r="E77" s="50" t="n">
        <v>13</v>
      </c>
      <c r="F77" s="9" t="s">
        <v>303</v>
      </c>
      <c r="H77" s="51" t="n">
        <v>12461673</v>
      </c>
      <c r="I77" s="51" t="n">
        <v>12729324</v>
      </c>
      <c r="J77" s="51" t="n">
        <v>5444352</v>
      </c>
      <c r="K77" s="51" t="n">
        <v>12965872</v>
      </c>
      <c r="L77" s="51" t="n">
        <v>3837480</v>
      </c>
      <c r="M77" s="51" t="n">
        <v>4953813</v>
      </c>
      <c r="N77" s="51" t="n">
        <v>1</v>
      </c>
      <c r="O77" s="51" t="n">
        <v>0</v>
      </c>
      <c r="P77" s="51" t="n">
        <v>0</v>
      </c>
      <c r="Q77" s="52" t="n">
        <v>0</v>
      </c>
      <c r="R77" s="52" t="n">
        <v>0</v>
      </c>
      <c r="S77" s="13" t="n">
        <v>0</v>
      </c>
      <c r="T77" s="13" t="n">
        <v>0</v>
      </c>
      <c r="U77" s="13" t="n">
        <v>0</v>
      </c>
      <c r="V77" s="13" t="n">
        <v>0</v>
      </c>
      <c r="W77" s="13" t="n">
        <v>0</v>
      </c>
      <c r="X77" s="13" t="n">
        <v>0</v>
      </c>
      <c r="Y77" s="13" t="n">
        <v>0</v>
      </c>
      <c r="Z77" s="13" t="n">
        <v>0</v>
      </c>
      <c r="AA77" s="13" t="n">
        <v>0</v>
      </c>
      <c r="AB77" s="13" t="n">
        <v>0</v>
      </c>
      <c r="AC77" s="13" t="n">
        <v>0</v>
      </c>
      <c r="AD77" s="13" t="n">
        <v>0</v>
      </c>
      <c r="AE77" s="13" t="n">
        <v>0</v>
      </c>
      <c r="AF77" s="13" t="n">
        <v>0</v>
      </c>
      <c r="AG77" s="13" t="n">
        <v>0</v>
      </c>
      <c r="AH77" s="13" t="n">
        <v>0</v>
      </c>
      <c r="AI77" s="51" t="n">
        <v>0</v>
      </c>
      <c r="AJ77" s="51" t="n">
        <v>0</v>
      </c>
      <c r="AK77" s="51" t="n">
        <v>0</v>
      </c>
      <c r="AL77" s="51" t="n">
        <v>0</v>
      </c>
      <c r="AM77" s="51" t="n">
        <v>0</v>
      </c>
      <c r="AN77" s="51" t="n">
        <v>0</v>
      </c>
      <c r="AO77" s="51" t="n">
        <v>0</v>
      </c>
      <c r="AP77" s="51" t="n">
        <v>0</v>
      </c>
      <c r="AQ77" s="51" t="n">
        <v>0</v>
      </c>
      <c r="AR77" s="51" t="n">
        <v>0</v>
      </c>
      <c r="AS77" s="51" t="n">
        <v>0</v>
      </c>
      <c r="AT77" s="51" t="n">
        <v>0</v>
      </c>
      <c r="AU77" s="51" t="n">
        <v>0</v>
      </c>
      <c r="AV77" s="51" t="n">
        <v>147.75</v>
      </c>
      <c r="AW77" s="13" t="n">
        <v>106.7129201</v>
      </c>
      <c r="AX77" s="52" t="n">
        <v>4.1076</v>
      </c>
      <c r="AY77" s="51" t="n">
        <v>3</v>
      </c>
      <c r="AZ77" s="52" t="n">
        <v>5.16666666666667</v>
      </c>
      <c r="BA77" s="53" t="n">
        <v>410.76</v>
      </c>
      <c r="BB77" s="54" t="n">
        <v>0.00759743309055527</v>
      </c>
      <c r="BC77" s="54" t="n">
        <v>0.000934059196613823</v>
      </c>
      <c r="BD77" s="61" t="n">
        <v>20200.1656866947</v>
      </c>
      <c r="BE77" s="56" t="n">
        <v>5797</v>
      </c>
      <c r="BF77" s="56" t="n">
        <v>11277</v>
      </c>
      <c r="BG77" s="51" t="n">
        <v>3825</v>
      </c>
      <c r="BH77" s="51" t="n">
        <v>1448</v>
      </c>
      <c r="BI77" s="51" t="n">
        <v>5</v>
      </c>
      <c r="BJ77" s="51" t="n">
        <v>3987</v>
      </c>
      <c r="BK77" s="51" t="n">
        <v>1381</v>
      </c>
      <c r="BL77" s="51" t="n">
        <v>10895</v>
      </c>
      <c r="BM77" s="51" t="n">
        <v>12632</v>
      </c>
      <c r="BN77" s="51" t="n">
        <v>0</v>
      </c>
      <c r="BO77" s="51" t="n">
        <v>0</v>
      </c>
      <c r="BP77" s="51" t="n">
        <v>5044</v>
      </c>
      <c r="BQ77" s="51" t="n">
        <v>5404</v>
      </c>
      <c r="BR77" s="13" t="n">
        <v>366.254041100146</v>
      </c>
      <c r="BS77" s="13" t="n">
        <v>2106.40933550876</v>
      </c>
      <c r="BT77" s="51" t="n">
        <v>0</v>
      </c>
      <c r="BU77" s="51" t="n">
        <v>0</v>
      </c>
      <c r="BV77" s="51" t="n">
        <v>19</v>
      </c>
      <c r="BW77" s="51" t="n">
        <v>365</v>
      </c>
      <c r="BX77" s="51" t="n">
        <v>29</v>
      </c>
      <c r="BY77" s="51" t="n">
        <v>365</v>
      </c>
      <c r="BZ77" s="51" t="n">
        <v>78</v>
      </c>
      <c r="CA77" s="51" t="n">
        <v>365</v>
      </c>
      <c r="CB77" s="51" t="n">
        <v>0</v>
      </c>
      <c r="CC77" s="51" t="n">
        <v>0</v>
      </c>
      <c r="CD77" s="51" t="n">
        <v>0</v>
      </c>
      <c r="CE77" s="51" t="n">
        <v>27960</v>
      </c>
      <c r="CF77" s="51" t="n">
        <v>4334</v>
      </c>
      <c r="CG77" s="51" t="n">
        <v>28000</v>
      </c>
      <c r="CH77" s="51" t="n">
        <v>560000</v>
      </c>
      <c r="CI77" s="51" t="n">
        <v>14000</v>
      </c>
      <c r="CJ77" s="51" t="n">
        <v>526000</v>
      </c>
      <c r="CK77" s="51" t="n">
        <v>49646000</v>
      </c>
      <c r="CL77" s="51" t="n">
        <v>10</v>
      </c>
      <c r="CM77" s="52" t="n">
        <v>0</v>
      </c>
      <c r="CN77" s="52" t="n">
        <v>90</v>
      </c>
      <c r="CO77" s="58" t="n">
        <v>0</v>
      </c>
      <c r="CP77" s="13" t="n">
        <v>180577616.41</v>
      </c>
      <c r="CQ77" s="13" t="n">
        <v>3300163959.91</v>
      </c>
      <c r="CR77" s="13" t="n">
        <v>1185313151.02</v>
      </c>
      <c r="CS77" s="13" t="n">
        <v>332129803.98</v>
      </c>
      <c r="CT77" s="13" t="n">
        <v>1422827804.51</v>
      </c>
      <c r="CU77" s="58" t="n">
        <v>0.25</v>
      </c>
      <c r="CV77" s="53" t="n">
        <v>0.99742179423337</v>
      </c>
      <c r="CW77" s="53" t="n">
        <v>0.998710897116685</v>
      </c>
      <c r="CX77" s="53" t="n">
        <v>0.99742179423337</v>
      </c>
      <c r="CY77" s="53" t="n">
        <v>0.99742179423337</v>
      </c>
      <c r="CZ77" s="53" t="n">
        <v>5.99742179423337</v>
      </c>
      <c r="DA77" s="53" t="n">
        <v>0.661209603929893</v>
      </c>
      <c r="DB77" s="53" t="n">
        <v>1</v>
      </c>
      <c r="DC77" s="53" t="n">
        <v>1</v>
      </c>
      <c r="DD77" s="53" t="n">
        <v>0.323708310743102</v>
      </c>
      <c r="DE77" s="53" t="n">
        <v>1</v>
      </c>
      <c r="DF77" s="53" t="n">
        <v>0.99742179423337</v>
      </c>
      <c r="DG77" s="53" t="n">
        <v>0.99742179423337</v>
      </c>
      <c r="DH77" s="53" t="n">
        <v>0.99742179423337</v>
      </c>
      <c r="DI77" s="53" t="n">
        <v>0.998710897116685</v>
      </c>
      <c r="DJ77" s="53" t="n">
        <v>0.837501293186792</v>
      </c>
      <c r="DK77" s="53" t="n">
        <v>0.998710897116685</v>
      </c>
      <c r="DL77" s="53" t="n">
        <v>1</v>
      </c>
      <c r="DM77" s="53" t="n">
        <v>0.99742179423337</v>
      </c>
      <c r="DN77" s="53" t="n">
        <v>0.99742179423337</v>
      </c>
      <c r="DO77" s="53" t="n">
        <v>1.15863139816326</v>
      </c>
      <c r="DP77" s="53" t="n">
        <v>0.161209603929893</v>
      </c>
      <c r="DQ77" s="53" t="n">
        <v>0.99742179423337</v>
      </c>
      <c r="DR77" s="51" t="n">
        <v>2033</v>
      </c>
      <c r="DS77" s="51" t="n">
        <v>3586</v>
      </c>
      <c r="DT77" s="51" t="n">
        <v>42248.0113924519</v>
      </c>
      <c r="DU77" s="51" t="n">
        <v>42330</v>
      </c>
      <c r="DV77" s="51" t="n">
        <v>52290</v>
      </c>
      <c r="DW77" s="51" t="n">
        <v>443</v>
      </c>
      <c r="DX77" s="51" t="n">
        <v>31086</v>
      </c>
      <c r="DY77" s="51" t="n">
        <v>4021451.44</v>
      </c>
      <c r="DZ77" s="51" t="n">
        <v>0</v>
      </c>
      <c r="EA77" s="51" t="n">
        <v>0</v>
      </c>
      <c r="EB77" s="51" t="n">
        <v>17</v>
      </c>
      <c r="EC77" s="59" t="n">
        <v>7253.0427</v>
      </c>
      <c r="ED77" s="51" t="n">
        <v>0</v>
      </c>
      <c r="EE77" s="51" t="n">
        <v>0</v>
      </c>
      <c r="EF77" s="51" t="n">
        <v>0</v>
      </c>
      <c r="EG77" s="51" t="n">
        <v>0</v>
      </c>
      <c r="EH77" s="60" t="n">
        <v>55.7016773978954</v>
      </c>
      <c r="EJ77" s="60" t="n">
        <v>32.1540338003236</v>
      </c>
      <c r="EK77" s="60" t="n">
        <v>17.1096038373032</v>
      </c>
      <c r="EL77" s="60" t="n">
        <v>3.21947994750967</v>
      </c>
      <c r="EM77" s="60" t="n">
        <v>2.6168229891</v>
      </c>
      <c r="EN77" s="60" t="n">
        <v>92.9608809825</v>
      </c>
      <c r="ES77" s="51" t="n">
        <v>14643336</v>
      </c>
      <c r="ET77" s="13" t="n">
        <v>19923.49</v>
      </c>
      <c r="EU77" s="13" t="n">
        <v>21065.67</v>
      </c>
      <c r="EV77" s="13" t="n">
        <v>21555.67</v>
      </c>
      <c r="EW77" s="13" t="n">
        <v>22006.28</v>
      </c>
      <c r="EX77" s="13" t="n">
        <v>40837.72</v>
      </c>
      <c r="EY77" s="58" t="n">
        <f aca="false">EX77/SUMIF($E$8:$E$210,E77,$EX$8:$EX$210)</f>
        <v>0.00149432157477748</v>
      </c>
      <c r="EZ77" s="13" t="s">
        <v>271</v>
      </c>
      <c r="FA77" s="13" t="s">
        <v>304</v>
      </c>
      <c r="FB77" s="51" t="n">
        <v>0</v>
      </c>
      <c r="FC77" s="13" t="n">
        <v>5044</v>
      </c>
    </row>
    <row r="78" customFormat="false" ht="15" hidden="false" customHeight="false" outlineLevel="0" collapsed="false">
      <c r="A78" s="49" t="n">
        <v>15050</v>
      </c>
      <c r="B78" s="50" t="n">
        <v>15050</v>
      </c>
      <c r="C78" s="9" t="s">
        <v>385</v>
      </c>
      <c r="D78" s="9" t="s">
        <v>355</v>
      </c>
      <c r="E78" s="50" t="n">
        <v>13</v>
      </c>
      <c r="F78" s="9" t="s">
        <v>303</v>
      </c>
      <c r="H78" s="51" t="n">
        <v>12461673</v>
      </c>
      <c r="I78" s="51" t="n">
        <v>12729324</v>
      </c>
      <c r="J78" s="51" t="n">
        <v>5444352</v>
      </c>
      <c r="K78" s="51" t="n">
        <v>12965872</v>
      </c>
      <c r="L78" s="51" t="n">
        <v>3837480</v>
      </c>
      <c r="M78" s="51" t="n">
        <v>4953813</v>
      </c>
      <c r="N78" s="51" t="n">
        <v>0</v>
      </c>
      <c r="O78" s="51" t="n">
        <v>0</v>
      </c>
      <c r="P78" s="51" t="n">
        <v>0</v>
      </c>
      <c r="Q78" s="52" t="n">
        <v>0</v>
      </c>
      <c r="R78" s="52" t="n">
        <v>0</v>
      </c>
      <c r="S78" s="13" t="n">
        <v>0</v>
      </c>
      <c r="T78" s="13" t="n">
        <v>0</v>
      </c>
      <c r="U78" s="13" t="n">
        <v>0</v>
      </c>
      <c r="V78" s="13" t="n">
        <v>0</v>
      </c>
      <c r="W78" s="13" t="n">
        <v>0</v>
      </c>
      <c r="X78" s="13" t="n">
        <v>0</v>
      </c>
      <c r="Y78" s="13" t="n">
        <v>0</v>
      </c>
      <c r="Z78" s="13" t="n">
        <v>0</v>
      </c>
      <c r="AA78" s="13" t="n">
        <v>0</v>
      </c>
      <c r="AB78" s="13" t="n">
        <v>0</v>
      </c>
      <c r="AC78" s="13" t="n">
        <v>0</v>
      </c>
      <c r="AD78" s="13" t="n">
        <v>0</v>
      </c>
      <c r="AE78" s="13" t="n">
        <v>0</v>
      </c>
      <c r="AF78" s="13" t="n">
        <v>0</v>
      </c>
      <c r="AG78" s="13" t="n">
        <v>43</v>
      </c>
      <c r="AH78" s="13" t="n">
        <v>2932</v>
      </c>
      <c r="AI78" s="51" t="n">
        <v>0</v>
      </c>
      <c r="AJ78" s="51" t="n">
        <v>319</v>
      </c>
      <c r="AK78" s="51" t="n">
        <v>1527</v>
      </c>
      <c r="AL78" s="51" t="n">
        <v>977</v>
      </c>
      <c r="AM78" s="51" t="n">
        <v>1465</v>
      </c>
      <c r="AN78" s="51" t="n">
        <v>402</v>
      </c>
      <c r="AO78" s="51" t="n">
        <v>1463</v>
      </c>
      <c r="AP78" s="51" t="n">
        <v>1459</v>
      </c>
      <c r="AQ78" s="51" t="n">
        <v>1466</v>
      </c>
      <c r="AR78" s="51" t="n">
        <v>1439</v>
      </c>
      <c r="AS78" s="51" t="n">
        <v>1467</v>
      </c>
      <c r="AT78" s="51" t="n">
        <v>1256</v>
      </c>
      <c r="AU78" s="51" t="n">
        <v>1366</v>
      </c>
      <c r="AV78" s="51" t="n">
        <v>147.75</v>
      </c>
      <c r="AW78" s="13" t="n">
        <v>69.97558091</v>
      </c>
      <c r="AX78" s="52" t="n">
        <v>2.8466</v>
      </c>
      <c r="AY78" s="51" t="n">
        <v>3</v>
      </c>
      <c r="AZ78" s="52" t="n">
        <v>5.16666666666667</v>
      </c>
      <c r="BA78" s="53" t="n">
        <v>284.66</v>
      </c>
      <c r="BB78" s="54" t="n">
        <v>0.00759743309055527</v>
      </c>
      <c r="BC78" s="54" t="n">
        <v>0.000934059196613823</v>
      </c>
      <c r="BD78" s="61" t="n">
        <v>20200.1656866947</v>
      </c>
      <c r="BE78" s="56" t="n">
        <v>3551</v>
      </c>
      <c r="BF78" s="56" t="n">
        <v>14315</v>
      </c>
      <c r="BG78" s="51" t="n">
        <v>9438</v>
      </c>
      <c r="BH78" s="51" t="n">
        <v>876</v>
      </c>
      <c r="BI78" s="51" t="n">
        <v>5</v>
      </c>
      <c r="BJ78" s="51" t="n">
        <v>2367</v>
      </c>
      <c r="BK78" s="51" t="n">
        <v>862</v>
      </c>
      <c r="BL78" s="51" t="n">
        <v>14149</v>
      </c>
      <c r="BM78" s="51" t="n">
        <v>16204</v>
      </c>
      <c r="BN78" s="51" t="n">
        <v>0</v>
      </c>
      <c r="BO78" s="51" t="n">
        <v>22284</v>
      </c>
      <c r="BP78" s="51" t="n">
        <v>3572</v>
      </c>
      <c r="BQ78" s="51" t="n">
        <v>3836</v>
      </c>
      <c r="BR78" s="13" t="n">
        <v>366.254041100146</v>
      </c>
      <c r="BS78" s="13" t="n">
        <v>2106.40933550876</v>
      </c>
      <c r="BT78" s="51" t="n">
        <v>0</v>
      </c>
      <c r="BU78" s="51" t="n">
        <v>0</v>
      </c>
      <c r="BV78" s="51" t="n">
        <v>19</v>
      </c>
      <c r="BW78" s="51" t="n">
        <v>365</v>
      </c>
      <c r="BX78" s="51" t="n">
        <v>29</v>
      </c>
      <c r="BY78" s="51" t="n">
        <v>365</v>
      </c>
      <c r="BZ78" s="51" t="n">
        <v>78</v>
      </c>
      <c r="CA78" s="51" t="n">
        <v>365</v>
      </c>
      <c r="CB78" s="51" t="n">
        <v>0</v>
      </c>
      <c r="CC78" s="51" t="n">
        <v>0</v>
      </c>
      <c r="CD78" s="51" t="n">
        <v>0</v>
      </c>
      <c r="CE78" s="51" t="n">
        <v>1240</v>
      </c>
      <c r="CF78" s="51" t="n">
        <v>2962</v>
      </c>
      <c r="CG78" s="51" t="n">
        <v>1000</v>
      </c>
      <c r="CH78" s="51" t="n">
        <v>29000</v>
      </c>
      <c r="CI78" s="51" t="n">
        <v>2000</v>
      </c>
      <c r="CJ78" s="51" t="n">
        <v>126000</v>
      </c>
      <c r="CK78" s="51" t="n">
        <v>6434000</v>
      </c>
      <c r="CL78" s="51" t="n">
        <v>0</v>
      </c>
      <c r="CM78" s="52" t="n">
        <v>0</v>
      </c>
      <c r="CN78" s="52" t="n">
        <v>90</v>
      </c>
      <c r="CO78" s="58" t="n">
        <v>0</v>
      </c>
      <c r="CP78" s="13" t="n">
        <v>180577616.41</v>
      </c>
      <c r="CQ78" s="13" t="n">
        <v>3300163959.91</v>
      </c>
      <c r="CR78" s="13" t="n">
        <v>1185313151.02</v>
      </c>
      <c r="CS78" s="13" t="n">
        <v>332129803.98</v>
      </c>
      <c r="CT78" s="13" t="n">
        <v>1422827804.51</v>
      </c>
      <c r="CU78" s="58" t="n">
        <v>0.1</v>
      </c>
      <c r="CV78" s="53" t="n">
        <v>0.99742179423337</v>
      </c>
      <c r="CW78" s="53" t="n">
        <v>0.998710897116685</v>
      </c>
      <c r="CX78" s="53" t="n">
        <v>0.99742179423337</v>
      </c>
      <c r="CY78" s="53" t="n">
        <v>0.99742179423337</v>
      </c>
      <c r="CZ78" s="53" t="n">
        <v>5.99742179423337</v>
      </c>
      <c r="DA78" s="53" t="n">
        <v>0.661209603929893</v>
      </c>
      <c r="DB78" s="53" t="n">
        <v>1</v>
      </c>
      <c r="DC78" s="53" t="n">
        <v>1</v>
      </c>
      <c r="DD78" s="53" t="n">
        <v>0.323708310743102</v>
      </c>
      <c r="DE78" s="53" t="n">
        <v>1</v>
      </c>
      <c r="DF78" s="53" t="n">
        <v>0.99742179423337</v>
      </c>
      <c r="DG78" s="53" t="n">
        <v>0.99742179423337</v>
      </c>
      <c r="DH78" s="53" t="n">
        <v>0.99742179423337</v>
      </c>
      <c r="DI78" s="53" t="n">
        <v>0.998710897116685</v>
      </c>
      <c r="DJ78" s="53" t="n">
        <v>0.837501293186792</v>
      </c>
      <c r="DK78" s="53" t="n">
        <v>0.998710897116685</v>
      </c>
      <c r="DL78" s="53" t="n">
        <v>1</v>
      </c>
      <c r="DM78" s="53" t="n">
        <v>0.99742179423337</v>
      </c>
      <c r="DN78" s="53" t="n">
        <v>0.99742179423337</v>
      </c>
      <c r="DO78" s="53" t="n">
        <v>1.15863139816326</v>
      </c>
      <c r="DP78" s="53" t="n">
        <v>0.161209603929893</v>
      </c>
      <c r="DQ78" s="53" t="n">
        <v>0.99742179423337</v>
      </c>
      <c r="DR78" s="51" t="n">
        <v>4219</v>
      </c>
      <c r="DS78" s="51" t="n">
        <v>810</v>
      </c>
      <c r="DT78" s="51" t="n">
        <v>611857.436674295</v>
      </c>
      <c r="DU78" s="51" t="n">
        <v>0</v>
      </c>
      <c r="DV78" s="51" t="n">
        <v>0</v>
      </c>
      <c r="DW78" s="51" t="n">
        <v>1026</v>
      </c>
      <c r="DX78" s="51" t="n">
        <v>0</v>
      </c>
      <c r="DY78" s="51" t="n">
        <v>4021451.44</v>
      </c>
      <c r="DZ78" s="51" t="n">
        <v>0</v>
      </c>
      <c r="EA78" s="51" t="n">
        <v>0</v>
      </c>
      <c r="EB78" s="51" t="n">
        <v>23</v>
      </c>
      <c r="EC78" s="59" t="n">
        <v>7253.0427</v>
      </c>
      <c r="ED78" s="51" t="n">
        <v>0</v>
      </c>
      <c r="EE78" s="51" t="n">
        <v>0</v>
      </c>
      <c r="EF78" s="51" t="n">
        <v>0</v>
      </c>
      <c r="EG78" s="51" t="n">
        <v>0</v>
      </c>
      <c r="EH78" s="60" t="n">
        <v>55.7016773978954</v>
      </c>
      <c r="EJ78" s="60" t="n">
        <v>32.1540338003236</v>
      </c>
      <c r="EK78" s="60" t="n">
        <v>17.1096038373032</v>
      </c>
      <c r="EL78" s="60" t="n">
        <v>3.21947994750967</v>
      </c>
      <c r="EM78" s="60" t="n">
        <v>2.6168229891</v>
      </c>
      <c r="EN78" s="60" t="n">
        <v>92.9608809825</v>
      </c>
      <c r="ES78" s="51" t="n">
        <v>14643336</v>
      </c>
      <c r="ET78" s="13" t="n">
        <v>25049.7</v>
      </c>
      <c r="EU78" s="13" t="n">
        <v>25911.95</v>
      </c>
      <c r="EV78" s="13" t="n">
        <v>26330.7</v>
      </c>
      <c r="EW78" s="13" t="n">
        <v>26743.15</v>
      </c>
      <c r="EX78" s="13" t="n">
        <v>12276.1</v>
      </c>
      <c r="EY78" s="58" t="n">
        <f aca="false">EX78/SUMIF($E$8:$E$210,E78,$EX$8:$EX$210)</f>
        <v>0.00044920336111139</v>
      </c>
      <c r="EZ78" s="13" t="s">
        <v>271</v>
      </c>
      <c r="FA78" s="13" t="s">
        <v>304</v>
      </c>
      <c r="FB78" s="51" t="n">
        <v>0</v>
      </c>
      <c r="FC78" s="13" t="n">
        <v>3572</v>
      </c>
    </row>
    <row r="79" customFormat="false" ht="15" hidden="false" customHeight="false" outlineLevel="0" collapsed="false">
      <c r="A79" s="49" t="n">
        <v>15051</v>
      </c>
      <c r="B79" s="50" t="n">
        <v>15051</v>
      </c>
      <c r="C79" s="9" t="s">
        <v>386</v>
      </c>
      <c r="D79" s="9" t="s">
        <v>355</v>
      </c>
      <c r="E79" s="50" t="n">
        <v>23</v>
      </c>
      <c r="F79" s="9" t="s">
        <v>357</v>
      </c>
      <c r="H79" s="51" t="n">
        <v>764268</v>
      </c>
      <c r="I79" s="51" t="n">
        <v>750025</v>
      </c>
      <c r="J79" s="51" t="n">
        <v>346733</v>
      </c>
      <c r="K79" s="51" t="n">
        <v>797689</v>
      </c>
      <c r="L79" s="51" t="n">
        <v>276647</v>
      </c>
      <c r="M79" s="51" t="n">
        <v>483493</v>
      </c>
      <c r="N79" s="51" t="n">
        <v>67</v>
      </c>
      <c r="O79" s="51" t="n">
        <v>14</v>
      </c>
      <c r="P79" s="51" t="n">
        <v>9</v>
      </c>
      <c r="Q79" s="52" t="n">
        <v>0</v>
      </c>
      <c r="R79" s="52" t="n">
        <v>0</v>
      </c>
      <c r="S79" s="13" t="n">
        <v>0</v>
      </c>
      <c r="T79" s="13" t="n">
        <v>0</v>
      </c>
      <c r="U79" s="13" t="n">
        <v>0</v>
      </c>
      <c r="V79" s="13" t="n">
        <v>0</v>
      </c>
      <c r="W79" s="13" t="n">
        <v>0</v>
      </c>
      <c r="X79" s="13" t="n">
        <v>0</v>
      </c>
      <c r="Y79" s="13" t="n">
        <v>0</v>
      </c>
      <c r="Z79" s="13" t="n">
        <v>0</v>
      </c>
      <c r="AA79" s="13" t="n">
        <v>0</v>
      </c>
      <c r="AB79" s="13" t="n">
        <v>0</v>
      </c>
      <c r="AC79" s="13" t="n">
        <v>0</v>
      </c>
      <c r="AD79" s="13" t="n">
        <v>0</v>
      </c>
      <c r="AE79" s="13" t="n">
        <v>0</v>
      </c>
      <c r="AF79" s="13" t="n">
        <v>0</v>
      </c>
      <c r="AG79" s="13" t="n">
        <v>245</v>
      </c>
      <c r="AH79" s="13" t="n">
        <v>12706</v>
      </c>
      <c r="AI79" s="51" t="n">
        <v>0</v>
      </c>
      <c r="AJ79" s="51" t="n">
        <v>1495</v>
      </c>
      <c r="AK79" s="51" t="n">
        <v>7204</v>
      </c>
      <c r="AL79" s="51" t="n">
        <v>3670</v>
      </c>
      <c r="AM79" s="51" t="n">
        <v>6362</v>
      </c>
      <c r="AN79" s="51" t="n">
        <v>1788</v>
      </c>
      <c r="AO79" s="51" t="n">
        <v>6361</v>
      </c>
      <c r="AP79" s="51" t="n">
        <v>6227</v>
      </c>
      <c r="AQ79" s="51" t="n">
        <v>6358</v>
      </c>
      <c r="AR79" s="51" t="n">
        <v>5843</v>
      </c>
      <c r="AS79" s="51" t="n">
        <v>6368</v>
      </c>
      <c r="AT79" s="51" t="n">
        <v>4980</v>
      </c>
      <c r="AU79" s="51" t="n">
        <v>6061</v>
      </c>
      <c r="AV79" s="51" t="n">
        <v>23.9</v>
      </c>
      <c r="AW79" s="13" t="n">
        <v>901.4912343</v>
      </c>
      <c r="AX79" s="52" t="n">
        <v>27.5319</v>
      </c>
      <c r="AY79" s="51" t="n">
        <v>1</v>
      </c>
      <c r="AZ79" s="52" t="n">
        <v>2</v>
      </c>
      <c r="BA79" s="53" t="n">
        <v>2753.19</v>
      </c>
      <c r="BB79" s="54" t="n">
        <v>0.0179751521083753</v>
      </c>
      <c r="BC79" s="54" t="n">
        <v>0.00546839172627989</v>
      </c>
      <c r="BD79" s="61" t="n">
        <v>22285.5634497625</v>
      </c>
      <c r="BE79" s="56" t="n">
        <v>39832</v>
      </c>
      <c r="BF79" s="56" t="n">
        <v>86366</v>
      </c>
      <c r="BG79" s="51" t="n">
        <v>35966</v>
      </c>
      <c r="BH79" s="51" t="n">
        <v>11034</v>
      </c>
      <c r="BI79" s="51" t="n">
        <v>5</v>
      </c>
      <c r="BJ79" s="51" t="n">
        <v>30110</v>
      </c>
      <c r="BK79" s="51" t="n">
        <v>10755</v>
      </c>
      <c r="BL79" s="51" t="n">
        <v>86991</v>
      </c>
      <c r="BM79" s="51" t="n">
        <v>94349</v>
      </c>
      <c r="BN79" s="51" t="n">
        <v>8005</v>
      </c>
      <c r="BO79" s="51" t="n">
        <v>60776</v>
      </c>
      <c r="BP79" s="51" t="n">
        <v>43489</v>
      </c>
      <c r="BQ79" s="51" t="n">
        <v>47593</v>
      </c>
      <c r="BR79" s="13" t="n">
        <v>469.910859303021</v>
      </c>
      <c r="BS79" s="13" t="n">
        <v>2295.44167999618</v>
      </c>
      <c r="BT79" s="51" t="n">
        <v>25</v>
      </c>
      <c r="BU79" s="51" t="n">
        <v>1208</v>
      </c>
      <c r="BV79" s="51" t="n">
        <v>71</v>
      </c>
      <c r="BW79" s="51" t="n">
        <v>365</v>
      </c>
      <c r="BX79" s="51" t="n">
        <v>9</v>
      </c>
      <c r="BY79" s="51" t="n">
        <v>365</v>
      </c>
      <c r="BZ79" s="51" t="n">
        <v>12</v>
      </c>
      <c r="CA79" s="51" t="n">
        <v>365</v>
      </c>
      <c r="CB79" s="51" t="n">
        <v>0</v>
      </c>
      <c r="CC79" s="51" t="n">
        <v>0</v>
      </c>
      <c r="CD79" s="51" t="n">
        <v>0</v>
      </c>
      <c r="CE79" s="51" t="n">
        <v>39960</v>
      </c>
      <c r="CF79" s="51" t="n">
        <v>36791</v>
      </c>
      <c r="CG79" s="51" t="n">
        <v>41000</v>
      </c>
      <c r="CH79" s="51" t="n">
        <v>1605000</v>
      </c>
      <c r="CI79" s="51" t="n">
        <v>47000</v>
      </c>
      <c r="CJ79" s="51" t="n">
        <v>6735000</v>
      </c>
      <c r="CK79" s="51" t="n">
        <v>170210000</v>
      </c>
      <c r="CL79" s="51" t="n">
        <v>58</v>
      </c>
      <c r="CM79" s="52" t="n">
        <v>0</v>
      </c>
      <c r="CN79" s="52" t="n">
        <v>75</v>
      </c>
      <c r="CO79" s="58" t="n">
        <v>0</v>
      </c>
      <c r="CP79" s="13" t="n">
        <v>45702958.61</v>
      </c>
      <c r="CQ79" s="13" t="n">
        <v>408279331.76</v>
      </c>
      <c r="CR79" s="13" t="n">
        <v>0</v>
      </c>
      <c r="CS79" s="13" t="n">
        <v>19341734.92</v>
      </c>
      <c r="CT79" s="13" t="n">
        <v>304268063.81</v>
      </c>
      <c r="CU79" s="58" t="n">
        <v>1</v>
      </c>
      <c r="CV79" s="53" t="n">
        <v>1</v>
      </c>
      <c r="CW79" s="53" t="n">
        <v>1</v>
      </c>
      <c r="CX79" s="53" t="n">
        <v>1</v>
      </c>
      <c r="CY79" s="53" t="n">
        <v>1</v>
      </c>
      <c r="CZ79" s="53" t="n">
        <v>6</v>
      </c>
      <c r="DA79" s="53" t="n">
        <v>0.5</v>
      </c>
      <c r="DB79" s="53" t="n">
        <v>1</v>
      </c>
      <c r="DC79" s="53" t="n">
        <v>1</v>
      </c>
      <c r="DD79" s="53" t="n">
        <v>0</v>
      </c>
      <c r="DE79" s="53" t="n">
        <v>1</v>
      </c>
      <c r="DF79" s="53" t="n">
        <v>1</v>
      </c>
      <c r="DG79" s="53" t="n">
        <v>1</v>
      </c>
      <c r="DH79" s="53" t="n">
        <v>1</v>
      </c>
      <c r="DI79" s="53" t="n">
        <v>1</v>
      </c>
      <c r="DJ79" s="53" t="n">
        <v>1</v>
      </c>
      <c r="DK79" s="53" t="n">
        <v>1</v>
      </c>
      <c r="DL79" s="53" t="n">
        <v>1</v>
      </c>
      <c r="DM79" s="53" t="n">
        <v>1</v>
      </c>
      <c r="DN79" s="53" t="n">
        <v>1</v>
      </c>
      <c r="DO79" s="53" t="n">
        <v>1</v>
      </c>
      <c r="DP79" s="53" t="n">
        <v>0</v>
      </c>
      <c r="DQ79" s="53" t="n">
        <v>1</v>
      </c>
      <c r="DR79" s="51" t="n">
        <v>115988</v>
      </c>
      <c r="DS79" s="51" t="n">
        <v>25899</v>
      </c>
      <c r="DT79" s="51" t="n">
        <v>54309.8285947847</v>
      </c>
      <c r="DU79" s="51" t="n">
        <v>17997</v>
      </c>
      <c r="DV79" s="51" t="n">
        <v>23145</v>
      </c>
      <c r="DW79" s="51" t="n">
        <v>5984</v>
      </c>
      <c r="DX79" s="51" t="n">
        <v>47611</v>
      </c>
      <c r="DY79" s="51" t="n">
        <v>223049.45</v>
      </c>
      <c r="DZ79" s="51" t="n">
        <v>10569</v>
      </c>
      <c r="EA79" s="51" t="n">
        <v>41440</v>
      </c>
      <c r="EB79" s="51" t="n">
        <v>512</v>
      </c>
      <c r="EC79" s="59" t="n">
        <v>5486.3955</v>
      </c>
      <c r="ED79" s="51" t="n">
        <v>26208</v>
      </c>
      <c r="EE79" s="51" t="n">
        <v>41440</v>
      </c>
      <c r="EF79" s="51" t="n">
        <v>2524</v>
      </c>
      <c r="EG79" s="51" t="n">
        <v>43964</v>
      </c>
      <c r="EH79" s="60" t="n">
        <v>45.8611338585358</v>
      </c>
      <c r="EJ79" s="60" t="n">
        <v>50.649254340152</v>
      </c>
      <c r="EK79" s="60" t="n">
        <v>12.0366335511604</v>
      </c>
      <c r="EL79" s="60" t="n">
        <v>2.06434563225361</v>
      </c>
      <c r="EM79" s="60" t="n">
        <v>1.8583142869</v>
      </c>
      <c r="EN79" s="60" t="n">
        <v>95.3768104109</v>
      </c>
      <c r="ES79" s="51" t="n">
        <v>892237</v>
      </c>
      <c r="ET79" s="13" t="n">
        <v>148689.1</v>
      </c>
      <c r="EU79" s="13" t="n">
        <v>156779.3</v>
      </c>
      <c r="EV79" s="13" t="n">
        <v>160268.6</v>
      </c>
      <c r="EW79" s="13" t="n">
        <v>163489.4</v>
      </c>
      <c r="EX79" s="13" t="n">
        <v>63450.39</v>
      </c>
      <c r="EY79" s="58" t="n">
        <f aca="false">EX79/SUMIF($E$8:$E$210,E79,$EX$8:$EX$210)</f>
        <v>0.0243737727693574</v>
      </c>
      <c r="EZ79" s="13" t="s">
        <v>271</v>
      </c>
      <c r="FA79" s="13" t="s">
        <v>304</v>
      </c>
      <c r="FB79" s="51" t="n">
        <v>145</v>
      </c>
      <c r="FC79" s="13" t="n">
        <v>43489</v>
      </c>
    </row>
    <row r="80" customFormat="false" ht="15" hidden="false" customHeight="false" outlineLevel="0" collapsed="false">
      <c r="A80" s="49" t="n">
        <v>15053</v>
      </c>
      <c r="B80" s="50" t="n">
        <v>15053</v>
      </c>
      <c r="C80" s="9" t="s">
        <v>387</v>
      </c>
      <c r="D80" s="9" t="s">
        <v>355</v>
      </c>
      <c r="E80" s="50" t="n">
        <v>13</v>
      </c>
      <c r="F80" s="9" t="s">
        <v>303</v>
      </c>
      <c r="H80" s="51" t="n">
        <v>12461673</v>
      </c>
      <c r="I80" s="51" t="n">
        <v>12729324</v>
      </c>
      <c r="J80" s="51" t="n">
        <v>5444352</v>
      </c>
      <c r="K80" s="51" t="n">
        <v>12965872</v>
      </c>
      <c r="L80" s="51" t="n">
        <v>3837480</v>
      </c>
      <c r="M80" s="51" t="n">
        <v>4953813</v>
      </c>
      <c r="N80" s="51" t="n">
        <v>15</v>
      </c>
      <c r="O80" s="51" t="n">
        <v>0</v>
      </c>
      <c r="P80" s="51" t="n">
        <v>0</v>
      </c>
      <c r="Q80" s="52" t="n">
        <v>0</v>
      </c>
      <c r="R80" s="52" t="n">
        <v>0</v>
      </c>
      <c r="S80" s="13" t="n">
        <v>0</v>
      </c>
      <c r="T80" s="13" t="n">
        <v>0</v>
      </c>
      <c r="U80" s="13" t="n">
        <v>0</v>
      </c>
      <c r="V80" s="13" t="n">
        <v>0</v>
      </c>
      <c r="W80" s="13" t="n">
        <v>0</v>
      </c>
      <c r="X80" s="13" t="n">
        <v>0</v>
      </c>
      <c r="Y80" s="13" t="n">
        <v>0</v>
      </c>
      <c r="Z80" s="13" t="n">
        <v>0</v>
      </c>
      <c r="AA80" s="13" t="n">
        <v>0</v>
      </c>
      <c r="AB80" s="13" t="n">
        <v>0</v>
      </c>
      <c r="AC80" s="13" t="n">
        <v>0</v>
      </c>
      <c r="AD80" s="13" t="n">
        <v>0</v>
      </c>
      <c r="AE80" s="13" t="n">
        <v>0</v>
      </c>
      <c r="AF80" s="13" t="n">
        <v>0</v>
      </c>
      <c r="AG80" s="13" t="n">
        <v>114</v>
      </c>
      <c r="AH80" s="13" t="n">
        <v>5950</v>
      </c>
      <c r="AI80" s="51" t="n">
        <v>0</v>
      </c>
      <c r="AJ80" s="51" t="n">
        <v>1288</v>
      </c>
      <c r="AK80" s="51" t="n">
        <v>3105</v>
      </c>
      <c r="AL80" s="51" t="n">
        <v>1523</v>
      </c>
      <c r="AM80" s="51" t="n">
        <v>2976</v>
      </c>
      <c r="AN80" s="51" t="n">
        <v>482</v>
      </c>
      <c r="AO80" s="51" t="n">
        <v>2978</v>
      </c>
      <c r="AP80" s="51" t="n">
        <v>2954</v>
      </c>
      <c r="AQ80" s="51" t="n">
        <v>2977</v>
      </c>
      <c r="AR80" s="51" t="n">
        <v>2903</v>
      </c>
      <c r="AS80" s="51" t="n">
        <v>2969</v>
      </c>
      <c r="AT80" s="51" t="n">
        <v>2783</v>
      </c>
      <c r="AU80" s="51" t="n">
        <v>2938</v>
      </c>
      <c r="AV80" s="51" t="n">
        <v>147.75</v>
      </c>
      <c r="AW80" s="13" t="n">
        <v>193.981932</v>
      </c>
      <c r="AX80" s="52" t="n">
        <v>8.5867</v>
      </c>
      <c r="AY80" s="51" t="n">
        <v>3</v>
      </c>
      <c r="AZ80" s="52" t="n">
        <v>5.16666666666667</v>
      </c>
      <c r="BA80" s="53" t="n">
        <v>858.67</v>
      </c>
      <c r="BB80" s="54" t="n">
        <v>0.00759743309055527</v>
      </c>
      <c r="BC80" s="54" t="n">
        <v>0.000934059196613823</v>
      </c>
      <c r="BD80" s="61" t="n">
        <v>20200.1656866947</v>
      </c>
      <c r="BE80" s="56" t="n">
        <v>14985</v>
      </c>
      <c r="BF80" s="56" t="n">
        <v>33381</v>
      </c>
      <c r="BG80" s="51" t="n">
        <v>14386</v>
      </c>
      <c r="BH80" s="51" t="n">
        <v>4749</v>
      </c>
      <c r="BI80" s="51" t="n">
        <v>5</v>
      </c>
      <c r="BJ80" s="51" t="n">
        <v>10767</v>
      </c>
      <c r="BK80" s="51" t="n">
        <v>4281</v>
      </c>
      <c r="BL80" s="51" t="n">
        <v>28125</v>
      </c>
      <c r="BM80" s="51" t="n">
        <v>37615</v>
      </c>
      <c r="BN80" s="51" t="n">
        <v>0</v>
      </c>
      <c r="BO80" s="51" t="n">
        <v>38599</v>
      </c>
      <c r="BP80" s="51" t="n">
        <v>13734</v>
      </c>
      <c r="BQ80" s="51" t="n">
        <v>15593</v>
      </c>
      <c r="BR80" s="13" t="n">
        <v>366.254041100146</v>
      </c>
      <c r="BS80" s="13" t="n">
        <v>2106.40933550876</v>
      </c>
      <c r="BT80" s="51" t="n">
        <v>0</v>
      </c>
      <c r="BU80" s="51" t="n">
        <v>0</v>
      </c>
      <c r="BV80" s="51" t="n">
        <v>19</v>
      </c>
      <c r="BW80" s="51" t="n">
        <v>365</v>
      </c>
      <c r="BX80" s="51" t="n">
        <v>29</v>
      </c>
      <c r="BY80" s="51" t="n">
        <v>365</v>
      </c>
      <c r="BZ80" s="51" t="n">
        <v>78</v>
      </c>
      <c r="CA80" s="51" t="n">
        <v>365</v>
      </c>
      <c r="CB80" s="51" t="n">
        <v>0</v>
      </c>
      <c r="CC80" s="51" t="n">
        <v>0</v>
      </c>
      <c r="CD80" s="51" t="n">
        <v>0</v>
      </c>
      <c r="CE80" s="51" t="n">
        <v>2380</v>
      </c>
      <c r="CF80" s="51" t="n">
        <v>10641</v>
      </c>
      <c r="CG80" s="51" t="n">
        <v>3000</v>
      </c>
      <c r="CH80" s="51" t="n">
        <v>100000</v>
      </c>
      <c r="CI80" s="51" t="n">
        <v>6000</v>
      </c>
      <c r="CJ80" s="51" t="n">
        <v>540000</v>
      </c>
      <c r="CK80" s="51" t="n">
        <v>25443000</v>
      </c>
      <c r="CL80" s="51" t="n">
        <v>0</v>
      </c>
      <c r="CM80" s="52" t="n">
        <v>0</v>
      </c>
      <c r="CN80" s="52" t="n">
        <v>90</v>
      </c>
      <c r="CO80" s="58" t="n">
        <v>0</v>
      </c>
      <c r="CP80" s="13" t="n">
        <v>180577616.41</v>
      </c>
      <c r="CQ80" s="13" t="n">
        <v>3300163959.91</v>
      </c>
      <c r="CR80" s="13" t="n">
        <v>1185313151.02</v>
      </c>
      <c r="CS80" s="13" t="n">
        <v>332129803.98</v>
      </c>
      <c r="CT80" s="13" t="n">
        <v>1422827804.51</v>
      </c>
      <c r="CU80" s="58" t="n">
        <v>0.3125</v>
      </c>
      <c r="CV80" s="53" t="n">
        <v>0.99742179423337</v>
      </c>
      <c r="CW80" s="53" t="n">
        <v>0.998710897116685</v>
      </c>
      <c r="CX80" s="53" t="n">
        <v>0.99742179423337</v>
      </c>
      <c r="CY80" s="53" t="n">
        <v>0.99742179423337</v>
      </c>
      <c r="CZ80" s="53" t="n">
        <v>5.99742179423337</v>
      </c>
      <c r="DA80" s="53" t="n">
        <v>0.661209603929893</v>
      </c>
      <c r="DB80" s="53" t="n">
        <v>1</v>
      </c>
      <c r="DC80" s="53" t="n">
        <v>1</v>
      </c>
      <c r="DD80" s="53" t="n">
        <v>0.323708310743102</v>
      </c>
      <c r="DE80" s="53" t="n">
        <v>1</v>
      </c>
      <c r="DF80" s="53" t="n">
        <v>0.99742179423337</v>
      </c>
      <c r="DG80" s="53" t="n">
        <v>0.99742179423337</v>
      </c>
      <c r="DH80" s="53" t="n">
        <v>0.99742179423337</v>
      </c>
      <c r="DI80" s="53" t="n">
        <v>0.998710897116685</v>
      </c>
      <c r="DJ80" s="53" t="n">
        <v>0.837501293186792</v>
      </c>
      <c r="DK80" s="53" t="n">
        <v>0.998710897116685</v>
      </c>
      <c r="DL80" s="53" t="n">
        <v>1</v>
      </c>
      <c r="DM80" s="53" t="n">
        <v>0.99742179423337</v>
      </c>
      <c r="DN80" s="53" t="n">
        <v>0.99742179423337</v>
      </c>
      <c r="DO80" s="53" t="n">
        <v>1.15863139816326</v>
      </c>
      <c r="DP80" s="53" t="n">
        <v>0.161209603929893</v>
      </c>
      <c r="DQ80" s="53" t="n">
        <v>0.99742179423337</v>
      </c>
      <c r="DR80" s="51" t="n">
        <v>14218</v>
      </c>
      <c r="DS80" s="51" t="n">
        <v>4194</v>
      </c>
      <c r="DT80" s="51" t="n">
        <v>186037.993905362</v>
      </c>
      <c r="DU80" s="51" t="n">
        <v>30811</v>
      </c>
      <c r="DV80" s="51" t="n">
        <v>50418</v>
      </c>
      <c r="DW80" s="51" t="n">
        <v>1754</v>
      </c>
      <c r="DX80" s="51" t="n">
        <v>77214</v>
      </c>
      <c r="DY80" s="51" t="n">
        <v>4021451.44</v>
      </c>
      <c r="DZ80" s="51" t="n">
        <v>24789</v>
      </c>
      <c r="EA80" s="51" t="n">
        <v>65622</v>
      </c>
      <c r="EB80" s="51" t="n">
        <v>58</v>
      </c>
      <c r="EC80" s="59" t="n">
        <v>7253.0427</v>
      </c>
      <c r="ED80" s="51" t="n">
        <v>14565</v>
      </c>
      <c r="EE80" s="51" t="n">
        <v>65622</v>
      </c>
      <c r="EF80" s="51" t="n">
        <v>1164</v>
      </c>
      <c r="EG80" s="51" t="n">
        <v>66786</v>
      </c>
      <c r="EH80" s="60" t="n">
        <v>55.7016773978954</v>
      </c>
      <c r="EJ80" s="60" t="n">
        <v>32.1540338003236</v>
      </c>
      <c r="EK80" s="60" t="n">
        <v>17.1096038373032</v>
      </c>
      <c r="EL80" s="60" t="n">
        <v>3.21947994750967</v>
      </c>
      <c r="EM80" s="60" t="n">
        <v>2.6168229891</v>
      </c>
      <c r="EN80" s="60" t="n">
        <v>92.9608809825</v>
      </c>
      <c r="ES80" s="51" t="n">
        <v>14643336</v>
      </c>
      <c r="ET80" s="13" t="n">
        <v>56124.99</v>
      </c>
      <c r="EU80" s="13" t="n">
        <v>59629.05</v>
      </c>
      <c r="EV80" s="13" t="n">
        <v>61112.15</v>
      </c>
      <c r="EW80" s="13" t="n">
        <v>62465.21</v>
      </c>
      <c r="EX80" s="13" t="n">
        <v>61779.16</v>
      </c>
      <c r="EY80" s="58" t="n">
        <f aca="false">EX80/SUMIF($E$8:$E$210,E80,$EX$8:$EX$210)</f>
        <v>0.00226060445244323</v>
      </c>
      <c r="EZ80" s="13" t="s">
        <v>271</v>
      </c>
      <c r="FA80" s="13" t="s">
        <v>304</v>
      </c>
      <c r="FB80" s="51" t="n">
        <v>0</v>
      </c>
      <c r="FC80" s="13" t="n">
        <v>13734</v>
      </c>
    </row>
    <row r="81" customFormat="false" ht="15" hidden="false" customHeight="false" outlineLevel="0" collapsed="false">
      <c r="A81" s="49" t="n">
        <v>15054</v>
      </c>
      <c r="B81" s="50" t="n">
        <v>15054</v>
      </c>
      <c r="C81" s="9" t="s">
        <v>388</v>
      </c>
      <c r="D81" s="9" t="s">
        <v>355</v>
      </c>
      <c r="E81" s="50" t="n">
        <v>23</v>
      </c>
      <c r="F81" s="9" t="s">
        <v>357</v>
      </c>
      <c r="H81" s="51" t="n">
        <v>764268</v>
      </c>
      <c r="I81" s="51" t="n">
        <v>750025</v>
      </c>
      <c r="J81" s="51" t="n">
        <v>346733</v>
      </c>
      <c r="K81" s="51" t="n">
        <v>797689</v>
      </c>
      <c r="L81" s="51" t="n">
        <v>276647</v>
      </c>
      <c r="M81" s="51" t="n">
        <v>483493</v>
      </c>
      <c r="N81" s="51" t="n">
        <v>103</v>
      </c>
      <c r="O81" s="51" t="n">
        <v>112</v>
      </c>
      <c r="P81" s="51" t="n">
        <v>31</v>
      </c>
      <c r="Q81" s="52" t="n">
        <v>3.39718458177241</v>
      </c>
      <c r="R81" s="52" t="n">
        <v>3.81132703515642</v>
      </c>
      <c r="S81" s="13" t="n">
        <v>73114</v>
      </c>
      <c r="T81" s="13" t="n">
        <v>124719</v>
      </c>
      <c r="U81" s="13" t="n">
        <v>18317</v>
      </c>
      <c r="V81" s="13" t="n">
        <v>124719</v>
      </c>
      <c r="W81" s="13" t="n">
        <v>64749</v>
      </c>
      <c r="X81" s="13" t="n">
        <v>124719</v>
      </c>
      <c r="Y81" s="13" t="n">
        <v>20156</v>
      </c>
      <c r="Z81" s="13" t="n">
        <v>249438</v>
      </c>
      <c r="AA81" s="13" t="n">
        <v>52260</v>
      </c>
      <c r="AB81" s="13" t="n">
        <v>124719</v>
      </c>
      <c r="AC81" s="13" t="n">
        <v>101998</v>
      </c>
      <c r="AD81" s="13" t="n">
        <v>124719</v>
      </c>
      <c r="AE81" s="13" t="n">
        <v>38050</v>
      </c>
      <c r="AF81" s="13" t="n">
        <v>124719</v>
      </c>
      <c r="AG81" s="13" t="n">
        <v>705</v>
      </c>
      <c r="AH81" s="13" t="n">
        <v>23829</v>
      </c>
      <c r="AI81" s="51" t="n">
        <v>0</v>
      </c>
      <c r="AJ81" s="51" t="n">
        <v>2212</v>
      </c>
      <c r="AK81" s="51" t="n">
        <v>14433</v>
      </c>
      <c r="AL81" s="51" t="n">
        <v>4351</v>
      </c>
      <c r="AM81" s="51" t="n">
        <v>11948</v>
      </c>
      <c r="AN81" s="51" t="n">
        <v>3574</v>
      </c>
      <c r="AO81" s="51" t="n">
        <v>11994</v>
      </c>
      <c r="AP81" s="51" t="n">
        <v>11399</v>
      </c>
      <c r="AQ81" s="51" t="n">
        <v>11904</v>
      </c>
      <c r="AR81" s="51" t="n">
        <v>10087</v>
      </c>
      <c r="AS81" s="51" t="n">
        <v>12264</v>
      </c>
      <c r="AT81" s="51" t="n">
        <v>9278</v>
      </c>
      <c r="AU81" s="51" t="n">
        <v>11513</v>
      </c>
      <c r="AV81" s="51" t="n">
        <v>23.9</v>
      </c>
      <c r="AW81" s="13" t="n">
        <v>814.1050597</v>
      </c>
      <c r="AX81" s="52" t="n">
        <v>40.5135</v>
      </c>
      <c r="AY81" s="51" t="n">
        <v>1</v>
      </c>
      <c r="AZ81" s="52" t="n">
        <v>2</v>
      </c>
      <c r="BA81" s="53" t="n">
        <v>4051.35</v>
      </c>
      <c r="BB81" s="54" t="n">
        <v>0.0179751521083753</v>
      </c>
      <c r="BC81" s="54" t="n">
        <v>0.00546839172627989</v>
      </c>
      <c r="BD81" s="61" t="n">
        <v>22285.5634497625</v>
      </c>
      <c r="BE81" s="56" t="n">
        <v>52445</v>
      </c>
      <c r="BF81" s="56" t="n">
        <v>141010</v>
      </c>
      <c r="BG81" s="51" t="n">
        <v>39486</v>
      </c>
      <c r="BH81" s="51" t="n">
        <v>50713</v>
      </c>
      <c r="BI81" s="51" t="n">
        <v>5</v>
      </c>
      <c r="BJ81" s="51" t="n">
        <v>105133</v>
      </c>
      <c r="BK81" s="51" t="n">
        <v>48662</v>
      </c>
      <c r="BL81" s="51" t="n">
        <v>144379</v>
      </c>
      <c r="BM81" s="51" t="n">
        <v>157632</v>
      </c>
      <c r="BN81" s="51" t="n">
        <v>12611</v>
      </c>
      <c r="BO81" s="51" t="n">
        <v>198211</v>
      </c>
      <c r="BP81" s="51" t="n">
        <v>124464</v>
      </c>
      <c r="BQ81" s="51" t="n">
        <v>134534</v>
      </c>
      <c r="BR81" s="13" t="n">
        <v>469.910859303021</v>
      </c>
      <c r="BS81" s="13" t="n">
        <v>2295.44167999618</v>
      </c>
      <c r="BT81" s="51" t="n">
        <v>0</v>
      </c>
      <c r="BU81" s="51" t="n">
        <v>7</v>
      </c>
      <c r="BV81" s="51" t="n">
        <v>71</v>
      </c>
      <c r="BW81" s="51" t="n">
        <v>365</v>
      </c>
      <c r="BX81" s="51" t="n">
        <v>9</v>
      </c>
      <c r="BY81" s="51" t="n">
        <v>365</v>
      </c>
      <c r="BZ81" s="51" t="n">
        <v>12</v>
      </c>
      <c r="CA81" s="51" t="n">
        <v>365</v>
      </c>
      <c r="CB81" s="51" t="n">
        <v>0</v>
      </c>
      <c r="CC81" s="51" t="n">
        <v>0</v>
      </c>
      <c r="CD81" s="51" t="n">
        <v>0</v>
      </c>
      <c r="CE81" s="51" t="n">
        <v>14780</v>
      </c>
      <c r="CF81" s="51" t="n">
        <v>105950</v>
      </c>
      <c r="CG81" s="51" t="n">
        <v>16000</v>
      </c>
      <c r="CH81" s="51" t="n">
        <v>2124000</v>
      </c>
      <c r="CI81" s="51" t="n">
        <v>65000</v>
      </c>
      <c r="CJ81" s="51" t="n">
        <v>13496000</v>
      </c>
      <c r="CK81" s="51" t="n">
        <v>235997000</v>
      </c>
      <c r="CL81" s="51" t="n">
        <v>111</v>
      </c>
      <c r="CM81" s="52" t="n">
        <v>1.53262362845194</v>
      </c>
      <c r="CN81" s="52" t="n">
        <v>75</v>
      </c>
      <c r="CO81" s="58" t="n">
        <v>0.0122290206767801</v>
      </c>
      <c r="CP81" s="13" t="n">
        <v>45702958.61</v>
      </c>
      <c r="CQ81" s="13" t="n">
        <v>408279331.76</v>
      </c>
      <c r="CR81" s="13" t="n">
        <v>0</v>
      </c>
      <c r="CS81" s="13" t="n">
        <v>19341734.92</v>
      </c>
      <c r="CT81" s="13" t="n">
        <v>304268063.81</v>
      </c>
      <c r="CU81" s="58" t="n">
        <v>1</v>
      </c>
      <c r="CV81" s="53" t="n">
        <v>1</v>
      </c>
      <c r="CW81" s="53" t="n">
        <v>1</v>
      </c>
      <c r="CX81" s="53" t="n">
        <v>1</v>
      </c>
      <c r="CY81" s="53" t="n">
        <v>1</v>
      </c>
      <c r="CZ81" s="53" t="n">
        <v>6</v>
      </c>
      <c r="DA81" s="53" t="n">
        <v>0.5</v>
      </c>
      <c r="DB81" s="53" t="n">
        <v>1</v>
      </c>
      <c r="DC81" s="53" t="n">
        <v>1</v>
      </c>
      <c r="DD81" s="53" t="n">
        <v>0</v>
      </c>
      <c r="DE81" s="53" t="n">
        <v>1</v>
      </c>
      <c r="DF81" s="53" t="n">
        <v>1</v>
      </c>
      <c r="DG81" s="53" t="n">
        <v>1</v>
      </c>
      <c r="DH81" s="53" t="n">
        <v>1</v>
      </c>
      <c r="DI81" s="53" t="n">
        <v>1</v>
      </c>
      <c r="DJ81" s="53" t="n">
        <v>1</v>
      </c>
      <c r="DK81" s="53" t="n">
        <v>1</v>
      </c>
      <c r="DL81" s="53" t="n">
        <v>1</v>
      </c>
      <c r="DM81" s="53" t="n">
        <v>1</v>
      </c>
      <c r="DN81" s="53" t="n">
        <v>1</v>
      </c>
      <c r="DO81" s="53" t="n">
        <v>1</v>
      </c>
      <c r="DP81" s="53" t="n">
        <v>0</v>
      </c>
      <c r="DQ81" s="53" t="n">
        <v>1</v>
      </c>
      <c r="DR81" s="51" t="n">
        <v>250013</v>
      </c>
      <c r="DS81" s="51" t="n">
        <v>94356</v>
      </c>
      <c r="DT81" s="51" t="n">
        <v>21089.6167848005</v>
      </c>
      <c r="DU81" s="51" t="n">
        <v>69547</v>
      </c>
      <c r="DV81" s="51" t="n">
        <v>72002</v>
      </c>
      <c r="DW81" s="51" t="n">
        <v>11563</v>
      </c>
      <c r="DX81" s="51" t="n">
        <v>101739</v>
      </c>
      <c r="DY81" s="51" t="n">
        <v>223049.45</v>
      </c>
      <c r="DZ81" s="51" t="n">
        <v>22763</v>
      </c>
      <c r="EA81" s="51" t="n">
        <v>99918</v>
      </c>
      <c r="EB81" s="51" t="n">
        <v>850</v>
      </c>
      <c r="EC81" s="59" t="n">
        <v>5486.3955</v>
      </c>
      <c r="ED81" s="51" t="n">
        <v>63071</v>
      </c>
      <c r="EE81" s="51" t="n">
        <v>99918</v>
      </c>
      <c r="EF81" s="51" t="n">
        <v>4595</v>
      </c>
      <c r="EG81" s="51" t="n">
        <v>104513</v>
      </c>
      <c r="EH81" s="60" t="n">
        <v>45.8611338585358</v>
      </c>
      <c r="EJ81" s="60" t="n">
        <v>50.649254340152</v>
      </c>
      <c r="EK81" s="60" t="n">
        <v>12.0366335511604</v>
      </c>
      <c r="EL81" s="60" t="n">
        <v>2.06434563225361</v>
      </c>
      <c r="EM81" s="60" t="n">
        <v>1.8583142869</v>
      </c>
      <c r="EN81" s="60" t="n">
        <v>95.3768104109</v>
      </c>
      <c r="ES81" s="51" t="n">
        <v>892237</v>
      </c>
      <c r="ET81" s="13" t="n">
        <v>225419.2</v>
      </c>
      <c r="EU81" s="13" t="n">
        <v>231202.8</v>
      </c>
      <c r="EV81" s="13" t="n">
        <v>234133.8</v>
      </c>
      <c r="EW81" s="13" t="n">
        <v>237056</v>
      </c>
      <c r="EX81" s="13" t="n">
        <v>31834.88</v>
      </c>
      <c r="EY81" s="58" t="n">
        <f aca="false">EX81/SUMIF($E$8:$E$210,E81,$EX$8:$EX$210)</f>
        <v>0.0122290206767801</v>
      </c>
      <c r="EZ81" s="13" t="s">
        <v>271</v>
      </c>
      <c r="FA81" s="13" t="s">
        <v>304</v>
      </c>
      <c r="FB81" s="51" t="n">
        <v>679</v>
      </c>
      <c r="FC81" s="13" t="n">
        <v>124464</v>
      </c>
    </row>
    <row r="82" customFormat="false" ht="15" hidden="false" customHeight="false" outlineLevel="0" collapsed="false">
      <c r="A82" s="49" t="n">
        <v>15055</v>
      </c>
      <c r="B82" s="50" t="n">
        <v>15055</v>
      </c>
      <c r="C82" s="9" t="s">
        <v>389</v>
      </c>
      <c r="D82" s="9" t="s">
        <v>355</v>
      </c>
      <c r="E82" s="50" t="n">
        <v>23</v>
      </c>
      <c r="F82" s="9" t="s">
        <v>357</v>
      </c>
      <c r="H82" s="51" t="n">
        <v>764268</v>
      </c>
      <c r="I82" s="51" t="n">
        <v>750025</v>
      </c>
      <c r="J82" s="51" t="n">
        <v>346733</v>
      </c>
      <c r="K82" s="51" t="n">
        <v>797689</v>
      </c>
      <c r="L82" s="51" t="n">
        <v>276647</v>
      </c>
      <c r="M82" s="51" t="n">
        <v>483493</v>
      </c>
      <c r="N82" s="51" t="n">
        <v>5</v>
      </c>
      <c r="O82" s="51" t="n">
        <v>0</v>
      </c>
      <c r="P82" s="51" t="n">
        <v>0</v>
      </c>
      <c r="Q82" s="52" t="n">
        <v>0</v>
      </c>
      <c r="R82" s="52" t="n">
        <v>0</v>
      </c>
      <c r="S82" s="13" t="n">
        <v>0</v>
      </c>
      <c r="T82" s="13" t="n">
        <v>0</v>
      </c>
      <c r="U82" s="13" t="n">
        <v>0</v>
      </c>
      <c r="V82" s="13" t="n">
        <v>0</v>
      </c>
      <c r="W82" s="13" t="n">
        <v>0</v>
      </c>
      <c r="X82" s="13" t="n">
        <v>0</v>
      </c>
      <c r="Y82" s="13" t="n">
        <v>0</v>
      </c>
      <c r="Z82" s="13" t="n">
        <v>0</v>
      </c>
      <c r="AA82" s="13" t="n">
        <v>0</v>
      </c>
      <c r="AB82" s="13" t="n">
        <v>0</v>
      </c>
      <c r="AC82" s="13" t="n">
        <v>0</v>
      </c>
      <c r="AD82" s="13" t="n">
        <v>0</v>
      </c>
      <c r="AE82" s="13" t="n">
        <v>0</v>
      </c>
      <c r="AF82" s="13" t="n">
        <v>0</v>
      </c>
      <c r="AG82" s="13" t="n">
        <v>45</v>
      </c>
      <c r="AH82" s="13" t="n">
        <v>930</v>
      </c>
      <c r="AI82" s="51" t="n">
        <v>0</v>
      </c>
      <c r="AJ82" s="51" t="n">
        <v>112</v>
      </c>
      <c r="AK82" s="51" t="n">
        <v>528</v>
      </c>
      <c r="AL82" s="51" t="n">
        <v>180</v>
      </c>
      <c r="AM82" s="51" t="n">
        <v>465</v>
      </c>
      <c r="AN82" s="51" t="n">
        <v>134</v>
      </c>
      <c r="AO82" s="51" t="n">
        <v>465</v>
      </c>
      <c r="AP82" s="51" t="n">
        <v>456</v>
      </c>
      <c r="AQ82" s="51" t="n">
        <v>465</v>
      </c>
      <c r="AR82" s="51" t="n">
        <v>454</v>
      </c>
      <c r="AS82" s="51" t="n">
        <v>465</v>
      </c>
      <c r="AT82" s="51" t="n">
        <v>327</v>
      </c>
      <c r="AU82" s="51" t="n">
        <v>355</v>
      </c>
      <c r="AV82" s="51" t="n">
        <v>23.9</v>
      </c>
      <c r="AW82" s="13" t="n">
        <v>46.10540908</v>
      </c>
      <c r="AX82" s="52" t="n">
        <v>1.5888</v>
      </c>
      <c r="AY82" s="51" t="n">
        <v>1</v>
      </c>
      <c r="AZ82" s="52" t="n">
        <v>2</v>
      </c>
      <c r="BA82" s="53" t="n">
        <v>158.88</v>
      </c>
      <c r="BB82" s="54" t="n">
        <v>0.0179751521083753</v>
      </c>
      <c r="BC82" s="54" t="n">
        <v>0.00546839172627989</v>
      </c>
      <c r="BD82" s="61" t="n">
        <v>22285.5634497625</v>
      </c>
      <c r="BE82" s="56" t="n">
        <v>2328</v>
      </c>
      <c r="BF82" s="56" t="n">
        <v>7756</v>
      </c>
      <c r="BG82" s="51" t="n">
        <v>3432</v>
      </c>
      <c r="BH82" s="51" t="n">
        <v>2122</v>
      </c>
      <c r="BI82" s="51" t="n">
        <v>5</v>
      </c>
      <c r="BJ82" s="51" t="n">
        <v>2452</v>
      </c>
      <c r="BK82" s="51" t="n">
        <v>2042</v>
      </c>
      <c r="BL82" s="51" t="n">
        <v>6184</v>
      </c>
      <c r="BM82" s="51" t="n">
        <v>8972</v>
      </c>
      <c r="BN82" s="51" t="n">
        <v>0</v>
      </c>
      <c r="BO82" s="51" t="n">
        <v>9693</v>
      </c>
      <c r="BP82" s="51" t="n">
        <v>4379</v>
      </c>
      <c r="BQ82" s="51" t="n">
        <v>4705</v>
      </c>
      <c r="BR82" s="13" t="n">
        <v>469.910859303021</v>
      </c>
      <c r="BS82" s="13" t="n">
        <v>2295.44167999618</v>
      </c>
      <c r="BT82" s="51" t="n">
        <v>0</v>
      </c>
      <c r="BU82" s="51" t="n">
        <v>15</v>
      </c>
      <c r="BV82" s="51" t="n">
        <v>71</v>
      </c>
      <c r="BW82" s="51" t="n">
        <v>365</v>
      </c>
      <c r="BX82" s="51" t="n">
        <v>9</v>
      </c>
      <c r="BY82" s="51" t="n">
        <v>365</v>
      </c>
      <c r="BZ82" s="51" t="n">
        <v>12</v>
      </c>
      <c r="CA82" s="51" t="n">
        <v>365</v>
      </c>
      <c r="CB82" s="51" t="n">
        <v>0</v>
      </c>
      <c r="CC82" s="51" t="n">
        <v>0</v>
      </c>
      <c r="CD82" s="51" t="n">
        <v>0</v>
      </c>
      <c r="CE82" s="51" t="n">
        <v>280</v>
      </c>
      <c r="CF82" s="51" t="n">
        <v>3867</v>
      </c>
      <c r="CG82" s="51" t="n">
        <v>0</v>
      </c>
      <c r="CH82" s="51" t="n">
        <v>8000</v>
      </c>
      <c r="CI82" s="51" t="n">
        <v>0</v>
      </c>
      <c r="CJ82" s="51" t="n">
        <v>21000</v>
      </c>
      <c r="CK82" s="51" t="n">
        <v>1252000</v>
      </c>
      <c r="CL82" s="51" t="n">
        <v>0</v>
      </c>
      <c r="CM82" s="52" t="n">
        <v>0</v>
      </c>
      <c r="CN82" s="52" t="n">
        <v>75</v>
      </c>
      <c r="CO82" s="58" t="n">
        <v>0</v>
      </c>
      <c r="CP82" s="13" t="n">
        <v>45702958.61</v>
      </c>
      <c r="CQ82" s="13" t="n">
        <v>408279331.76</v>
      </c>
      <c r="CR82" s="13" t="n">
        <v>0</v>
      </c>
      <c r="CS82" s="13" t="n">
        <v>19341734.92</v>
      </c>
      <c r="CT82" s="13" t="n">
        <v>304268063.81</v>
      </c>
      <c r="CU82" s="58" t="n">
        <v>0.0375</v>
      </c>
      <c r="CV82" s="53" t="n">
        <v>1</v>
      </c>
      <c r="CW82" s="53" t="n">
        <v>1</v>
      </c>
      <c r="CX82" s="53" t="n">
        <v>1</v>
      </c>
      <c r="CY82" s="53" t="n">
        <v>1</v>
      </c>
      <c r="CZ82" s="53" t="n">
        <v>6</v>
      </c>
      <c r="DA82" s="53" t="n">
        <v>0.5</v>
      </c>
      <c r="DB82" s="53" t="n">
        <v>1</v>
      </c>
      <c r="DC82" s="53" t="n">
        <v>1</v>
      </c>
      <c r="DD82" s="53" t="n">
        <v>0</v>
      </c>
      <c r="DE82" s="53" t="n">
        <v>1</v>
      </c>
      <c r="DF82" s="53" t="n">
        <v>1</v>
      </c>
      <c r="DG82" s="53" t="n">
        <v>1</v>
      </c>
      <c r="DH82" s="53" t="n">
        <v>1</v>
      </c>
      <c r="DI82" s="53" t="n">
        <v>1</v>
      </c>
      <c r="DJ82" s="53" t="n">
        <v>1</v>
      </c>
      <c r="DK82" s="53" t="n">
        <v>1</v>
      </c>
      <c r="DL82" s="53" t="n">
        <v>1</v>
      </c>
      <c r="DM82" s="53" t="n">
        <v>1</v>
      </c>
      <c r="DN82" s="53" t="n">
        <v>1</v>
      </c>
      <c r="DO82" s="53" t="n">
        <v>1</v>
      </c>
      <c r="DP82" s="53" t="n">
        <v>0</v>
      </c>
      <c r="DQ82" s="53" t="n">
        <v>1</v>
      </c>
      <c r="DR82" s="51" t="n">
        <v>3554</v>
      </c>
      <c r="DS82" s="51" t="n">
        <v>734</v>
      </c>
      <c r="DT82" s="51" t="n">
        <v>24740.4288822252</v>
      </c>
      <c r="DU82" s="51" t="n">
        <v>0</v>
      </c>
      <c r="DV82" s="51" t="n">
        <v>0</v>
      </c>
      <c r="DW82" s="51" t="n">
        <v>692</v>
      </c>
      <c r="DX82" s="51" t="n">
        <v>1540</v>
      </c>
      <c r="DY82" s="51" t="n">
        <v>223049.45</v>
      </c>
      <c r="DZ82" s="51" t="n">
        <v>471</v>
      </c>
      <c r="EA82" s="51" t="n">
        <v>785</v>
      </c>
      <c r="EB82" s="51" t="n">
        <v>14</v>
      </c>
      <c r="EC82" s="59" t="n">
        <v>5486.3955</v>
      </c>
      <c r="ED82" s="51" t="n">
        <v>157</v>
      </c>
      <c r="EE82" s="51" t="n">
        <v>785</v>
      </c>
      <c r="EF82" s="51" t="n">
        <v>0</v>
      </c>
      <c r="EG82" s="51" t="n">
        <v>785</v>
      </c>
      <c r="EH82" s="60" t="n">
        <v>45.8611338585358</v>
      </c>
      <c r="EJ82" s="60" t="n">
        <v>50.649254340152</v>
      </c>
      <c r="EK82" s="60" t="n">
        <v>12.0366335511604</v>
      </c>
      <c r="EL82" s="60" t="n">
        <v>2.06434563225361</v>
      </c>
      <c r="EM82" s="60" t="n">
        <v>1.8583142869</v>
      </c>
      <c r="EN82" s="60" t="n">
        <v>95.3768104109</v>
      </c>
      <c r="ES82" s="51" t="n">
        <v>892237</v>
      </c>
      <c r="ET82" s="13" t="n">
        <v>12614.96</v>
      </c>
      <c r="EU82" s="13" t="n">
        <v>13134.55</v>
      </c>
      <c r="EV82" s="13" t="n">
        <v>13375.79</v>
      </c>
      <c r="EW82" s="13" t="n">
        <v>13608.1</v>
      </c>
      <c r="EX82" s="13" t="n">
        <v>20848.39</v>
      </c>
      <c r="EY82" s="58" t="n">
        <f aca="false">EX82/SUMIF($E$8:$E$210,E82,$EX$8:$EX$210)</f>
        <v>0.00800868080506588</v>
      </c>
      <c r="EZ82" s="13" t="s">
        <v>271</v>
      </c>
      <c r="FA82" s="13" t="s">
        <v>304</v>
      </c>
      <c r="FB82" s="51" t="n">
        <v>0</v>
      </c>
      <c r="FC82" s="13" t="n">
        <v>4379</v>
      </c>
    </row>
    <row r="83" customFormat="false" ht="15" hidden="false" customHeight="false" outlineLevel="0" collapsed="false">
      <c r="A83" s="49" t="n">
        <v>15057</v>
      </c>
      <c r="B83" s="50" t="n">
        <v>15057</v>
      </c>
      <c r="C83" s="9" t="s">
        <v>390</v>
      </c>
      <c r="D83" s="9" t="s">
        <v>355</v>
      </c>
      <c r="E83" s="50" t="n">
        <v>13</v>
      </c>
      <c r="F83" s="9" t="s">
        <v>303</v>
      </c>
      <c r="H83" s="51" t="n">
        <v>12461673</v>
      </c>
      <c r="I83" s="51" t="n">
        <v>12729324</v>
      </c>
      <c r="J83" s="51" t="n">
        <v>5444352</v>
      </c>
      <c r="K83" s="51" t="n">
        <v>12965872</v>
      </c>
      <c r="L83" s="51" t="n">
        <v>3837480</v>
      </c>
      <c r="M83" s="51" t="n">
        <v>4953813</v>
      </c>
      <c r="N83" s="51" t="n">
        <v>833</v>
      </c>
      <c r="O83" s="51" t="n">
        <v>45</v>
      </c>
      <c r="P83" s="51" t="n">
        <v>56</v>
      </c>
      <c r="Q83" s="52" t="n">
        <v>3.24691242138576</v>
      </c>
      <c r="R83" s="52" t="n">
        <v>4.38456426737708</v>
      </c>
      <c r="S83" s="13" t="n">
        <v>432845</v>
      </c>
      <c r="T83" s="13" t="n">
        <v>514666</v>
      </c>
      <c r="U83" s="13" t="n">
        <v>212876</v>
      </c>
      <c r="V83" s="13" t="n">
        <v>514666</v>
      </c>
      <c r="W83" s="13" t="n">
        <v>109468</v>
      </c>
      <c r="X83" s="13" t="n">
        <v>383701</v>
      </c>
      <c r="Y83" s="13" t="n">
        <v>194554</v>
      </c>
      <c r="Z83" s="13" t="n">
        <v>1029332</v>
      </c>
      <c r="AA83" s="13" t="n">
        <v>215339</v>
      </c>
      <c r="AB83" s="13" t="n">
        <v>514666</v>
      </c>
      <c r="AC83" s="13" t="n">
        <v>349983</v>
      </c>
      <c r="AD83" s="13" t="n">
        <v>514666</v>
      </c>
      <c r="AE83" s="13" t="n">
        <v>195415</v>
      </c>
      <c r="AF83" s="13" t="n">
        <v>514666</v>
      </c>
      <c r="AG83" s="13" t="n">
        <v>3663</v>
      </c>
      <c r="AH83" s="13" t="n">
        <v>69123</v>
      </c>
      <c r="AI83" s="51" t="n">
        <v>0</v>
      </c>
      <c r="AJ83" s="51" t="n">
        <v>2124</v>
      </c>
      <c r="AK83" s="51" t="n">
        <v>37853</v>
      </c>
      <c r="AL83" s="51" t="n">
        <v>8674</v>
      </c>
      <c r="AM83" s="51" t="n">
        <v>34592</v>
      </c>
      <c r="AN83" s="51" t="n">
        <v>5886</v>
      </c>
      <c r="AO83" s="51" t="n">
        <v>34579</v>
      </c>
      <c r="AP83" s="51" t="n">
        <v>33962</v>
      </c>
      <c r="AQ83" s="51" t="n">
        <v>34566</v>
      </c>
      <c r="AR83" s="51" t="n">
        <v>32984</v>
      </c>
      <c r="AS83" s="51" t="n">
        <v>34613</v>
      </c>
      <c r="AT83" s="51" t="n">
        <v>26273</v>
      </c>
      <c r="AU83" s="51" t="n">
        <v>32948</v>
      </c>
      <c r="AV83" s="51" t="n">
        <v>147.75</v>
      </c>
      <c r="AW83" s="13" t="n">
        <v>1713.243412</v>
      </c>
      <c r="AX83" s="52" t="n">
        <v>69.6154</v>
      </c>
      <c r="AY83" s="51" t="n">
        <v>3</v>
      </c>
      <c r="AZ83" s="52" t="n">
        <v>5.16666666666667</v>
      </c>
      <c r="BA83" s="53" t="n">
        <v>6961.54</v>
      </c>
      <c r="BB83" s="54" t="n">
        <v>0.00759743309055527</v>
      </c>
      <c r="BC83" s="54" t="n">
        <v>0.000934059196613823</v>
      </c>
      <c r="BD83" s="61" t="n">
        <v>20200.1656866947</v>
      </c>
      <c r="BE83" s="56" t="n">
        <v>239280</v>
      </c>
      <c r="BF83" s="56" t="n">
        <v>486672</v>
      </c>
      <c r="BG83" s="51" t="n">
        <v>137210</v>
      </c>
      <c r="BH83" s="51" t="n">
        <v>109754</v>
      </c>
      <c r="BI83" s="51" t="n">
        <v>5</v>
      </c>
      <c r="BJ83" s="51" t="n">
        <v>407474</v>
      </c>
      <c r="BK83" s="51" t="n">
        <v>105241</v>
      </c>
      <c r="BL83" s="51" t="n">
        <v>456129</v>
      </c>
      <c r="BM83" s="51" t="n">
        <v>544192</v>
      </c>
      <c r="BN83" s="51" t="n">
        <v>137285</v>
      </c>
      <c r="BO83" s="51" t="n">
        <v>801164</v>
      </c>
      <c r="BP83" s="51" t="n">
        <v>494322</v>
      </c>
      <c r="BQ83" s="51" t="n">
        <v>538617</v>
      </c>
      <c r="BR83" s="13" t="n">
        <v>366.254041100146</v>
      </c>
      <c r="BS83" s="13" t="n">
        <v>2106.40933550876</v>
      </c>
      <c r="BT83" s="51" t="n">
        <v>0</v>
      </c>
      <c r="BU83" s="51" t="n">
        <v>0</v>
      </c>
      <c r="BV83" s="51" t="n">
        <v>19</v>
      </c>
      <c r="BW83" s="51" t="n">
        <v>365</v>
      </c>
      <c r="BX83" s="51" t="n">
        <v>29</v>
      </c>
      <c r="BY83" s="51" t="n">
        <v>365</v>
      </c>
      <c r="BZ83" s="51" t="n">
        <v>78</v>
      </c>
      <c r="CA83" s="51" t="n">
        <v>365</v>
      </c>
      <c r="CB83" s="51" t="n">
        <v>0</v>
      </c>
      <c r="CC83" s="51" t="n">
        <v>0</v>
      </c>
      <c r="CD83" s="51" t="n">
        <v>0</v>
      </c>
      <c r="CE83" s="51" t="n">
        <v>61670</v>
      </c>
      <c r="CF83" s="51" t="n">
        <v>404953</v>
      </c>
      <c r="CG83" s="51" t="n">
        <v>66000</v>
      </c>
      <c r="CH83" s="51" t="n">
        <v>3426000</v>
      </c>
      <c r="CI83" s="51" t="n">
        <v>242000</v>
      </c>
      <c r="CJ83" s="51" t="n">
        <v>22843000</v>
      </c>
      <c r="CK83" s="51" t="n">
        <v>1038920000</v>
      </c>
      <c r="CL83" s="51" t="n">
        <v>485</v>
      </c>
      <c r="CM83" s="52" t="n">
        <v>1.65939415069797</v>
      </c>
      <c r="CN83" s="52" t="n">
        <v>90</v>
      </c>
      <c r="CO83" s="58" t="n">
        <v>0</v>
      </c>
      <c r="CP83" s="13" t="n">
        <v>180577616.41</v>
      </c>
      <c r="CQ83" s="13" t="n">
        <v>3300163959.91</v>
      </c>
      <c r="CR83" s="13" t="n">
        <v>1185313151.02</v>
      </c>
      <c r="CS83" s="13" t="n">
        <v>332129803.98</v>
      </c>
      <c r="CT83" s="13" t="n">
        <v>1422827804.51</v>
      </c>
      <c r="CU83" s="58" t="n">
        <v>0.25</v>
      </c>
      <c r="CV83" s="53" t="n">
        <v>0.99742179423337</v>
      </c>
      <c r="CW83" s="53" t="n">
        <v>0.998710897116685</v>
      </c>
      <c r="CX83" s="53" t="n">
        <v>0.99742179423337</v>
      </c>
      <c r="CY83" s="53" t="n">
        <v>0.99742179423337</v>
      </c>
      <c r="CZ83" s="53" t="n">
        <v>5.99742179423337</v>
      </c>
      <c r="DA83" s="53" t="n">
        <v>0.661209603929893</v>
      </c>
      <c r="DB83" s="53" t="n">
        <v>1</v>
      </c>
      <c r="DC83" s="53" t="n">
        <v>1</v>
      </c>
      <c r="DD83" s="53" t="n">
        <v>0.323708310743102</v>
      </c>
      <c r="DE83" s="53" t="n">
        <v>1</v>
      </c>
      <c r="DF83" s="53" t="n">
        <v>0.99742179423337</v>
      </c>
      <c r="DG83" s="53" t="n">
        <v>0.99742179423337</v>
      </c>
      <c r="DH83" s="53" t="n">
        <v>0.99742179423337</v>
      </c>
      <c r="DI83" s="53" t="n">
        <v>0.998710897116685</v>
      </c>
      <c r="DJ83" s="53" t="n">
        <v>0.837501293186792</v>
      </c>
      <c r="DK83" s="53" t="n">
        <v>0.998710897116685</v>
      </c>
      <c r="DL83" s="53" t="n">
        <v>1</v>
      </c>
      <c r="DM83" s="53" t="n">
        <v>0.99742179423337</v>
      </c>
      <c r="DN83" s="53" t="n">
        <v>0.99742179423337</v>
      </c>
      <c r="DO83" s="53" t="n">
        <v>1.15863139816326</v>
      </c>
      <c r="DP83" s="53" t="n">
        <v>0.161209603929893</v>
      </c>
      <c r="DQ83" s="53" t="n">
        <v>0.99742179423337</v>
      </c>
      <c r="DR83" s="51" t="n">
        <v>880638</v>
      </c>
      <c r="DS83" s="51" t="n">
        <v>334531</v>
      </c>
      <c r="DT83" s="51" t="n">
        <v>42860.2092291716</v>
      </c>
      <c r="DU83" s="51" t="n">
        <v>206082</v>
      </c>
      <c r="DV83" s="51" t="n">
        <v>276605</v>
      </c>
      <c r="DW83" s="51" t="n">
        <v>28964</v>
      </c>
      <c r="DX83" s="51" t="n">
        <v>441335</v>
      </c>
      <c r="DY83" s="51" t="n">
        <v>4021451.44</v>
      </c>
      <c r="DZ83" s="51" t="n">
        <v>217904</v>
      </c>
      <c r="EA83" s="51" t="n">
        <v>439092</v>
      </c>
      <c r="EB83" s="51" t="n">
        <v>2085</v>
      </c>
      <c r="EC83" s="59" t="n">
        <v>7253.0427</v>
      </c>
      <c r="ED83" s="51" t="n">
        <v>87728</v>
      </c>
      <c r="EE83" s="51" t="n">
        <v>439092</v>
      </c>
      <c r="EF83" s="51" t="n">
        <v>22374</v>
      </c>
      <c r="EG83" s="51" t="n">
        <v>461466</v>
      </c>
      <c r="EH83" s="60" t="n">
        <v>55.7016773978954</v>
      </c>
      <c r="EJ83" s="60" t="n">
        <v>32.1540338003236</v>
      </c>
      <c r="EK83" s="60" t="n">
        <v>17.1096038373032</v>
      </c>
      <c r="EL83" s="60" t="n">
        <v>3.21947994750967</v>
      </c>
      <c r="EM83" s="60" t="n">
        <v>2.6168229891</v>
      </c>
      <c r="EN83" s="60" t="n">
        <v>92.9608809825</v>
      </c>
      <c r="ES83" s="51" t="n">
        <v>14643336</v>
      </c>
      <c r="ET83" s="13" t="n">
        <v>869900.6</v>
      </c>
      <c r="EU83" s="13" t="n">
        <v>887467.1</v>
      </c>
      <c r="EV83" s="13" t="n">
        <v>897014.7</v>
      </c>
      <c r="EW83" s="13" t="n">
        <v>906830.5</v>
      </c>
      <c r="EX83" s="13" t="n">
        <v>111059</v>
      </c>
      <c r="EY83" s="58" t="n">
        <f aca="false">EX83/SUMIF($E$8:$E$210,E83,$EX$8:$EX$210)</f>
        <v>0.00406383754463305</v>
      </c>
      <c r="EZ83" s="13" t="s">
        <v>271</v>
      </c>
      <c r="FA83" s="13" t="s">
        <v>304</v>
      </c>
      <c r="FB83" s="51" t="n">
        <v>249</v>
      </c>
      <c r="FC83" s="13" t="n">
        <v>494322</v>
      </c>
    </row>
    <row r="84" customFormat="false" ht="15" hidden="false" customHeight="false" outlineLevel="0" collapsed="false">
      <c r="A84" s="49" t="n">
        <v>15058</v>
      </c>
      <c r="B84" s="50" t="n">
        <v>15058</v>
      </c>
      <c r="C84" s="9" t="s">
        <v>391</v>
      </c>
      <c r="D84" s="9" t="s">
        <v>355</v>
      </c>
      <c r="E84" s="50" t="n">
        <v>13</v>
      </c>
      <c r="F84" s="9" t="s">
        <v>303</v>
      </c>
      <c r="H84" s="51" t="n">
        <v>12461673</v>
      </c>
      <c r="I84" s="51" t="n">
        <v>12729324</v>
      </c>
      <c r="J84" s="51" t="n">
        <v>5444352</v>
      </c>
      <c r="K84" s="51" t="n">
        <v>12965872</v>
      </c>
      <c r="L84" s="51" t="n">
        <v>3837480</v>
      </c>
      <c r="M84" s="51" t="n">
        <v>4953813</v>
      </c>
      <c r="N84" s="51" t="n">
        <v>500</v>
      </c>
      <c r="O84" s="51" t="n">
        <v>1</v>
      </c>
      <c r="P84" s="51" t="n">
        <v>0</v>
      </c>
      <c r="Q84" s="52" t="n">
        <v>3.35161555232255</v>
      </c>
      <c r="R84" s="52" t="n">
        <v>4.29252106200003</v>
      </c>
      <c r="S84" s="13" t="n">
        <v>676090</v>
      </c>
      <c r="T84" s="13" t="n">
        <v>829031</v>
      </c>
      <c r="U84" s="13" t="n">
        <v>372355</v>
      </c>
      <c r="V84" s="13" t="n">
        <v>822149</v>
      </c>
      <c r="W84" s="13" t="n">
        <v>272375</v>
      </c>
      <c r="X84" s="13" t="n">
        <v>817908</v>
      </c>
      <c r="Y84" s="13" t="n">
        <v>433392</v>
      </c>
      <c r="Z84" s="13" t="n">
        <v>1658062</v>
      </c>
      <c r="AA84" s="13" t="n">
        <v>280981</v>
      </c>
      <c r="AB84" s="13" t="n">
        <v>829031</v>
      </c>
      <c r="AC84" s="13" t="n">
        <v>588265</v>
      </c>
      <c r="AD84" s="13" t="n">
        <v>829031</v>
      </c>
      <c r="AE84" s="13" t="n">
        <v>329388</v>
      </c>
      <c r="AF84" s="13" t="n">
        <v>829031</v>
      </c>
      <c r="AG84" s="13" t="n">
        <v>5725</v>
      </c>
      <c r="AH84" s="13" t="n">
        <v>46107</v>
      </c>
      <c r="AI84" s="51" t="n">
        <v>1</v>
      </c>
      <c r="AJ84" s="51" t="n">
        <v>883</v>
      </c>
      <c r="AK84" s="51" t="n">
        <v>24027</v>
      </c>
      <c r="AL84" s="51" t="n">
        <v>824</v>
      </c>
      <c r="AM84" s="51" t="n">
        <v>23189</v>
      </c>
      <c r="AN84" s="51" t="n">
        <v>1006</v>
      </c>
      <c r="AO84" s="51" t="n">
        <v>23170</v>
      </c>
      <c r="AP84" s="51" t="n">
        <v>22512</v>
      </c>
      <c r="AQ84" s="51" t="n">
        <v>23140</v>
      </c>
      <c r="AR84" s="51" t="n">
        <v>21819</v>
      </c>
      <c r="AS84" s="51" t="n">
        <v>23195</v>
      </c>
      <c r="AT84" s="51" t="n">
        <v>20509</v>
      </c>
      <c r="AU84" s="51" t="n">
        <v>22749</v>
      </c>
      <c r="AV84" s="51" t="n">
        <v>147.75</v>
      </c>
      <c r="AW84" s="13" t="n">
        <v>1341.474692</v>
      </c>
      <c r="AX84" s="52" t="n">
        <v>44.2505</v>
      </c>
      <c r="AY84" s="51" t="n">
        <v>3</v>
      </c>
      <c r="AZ84" s="52" t="n">
        <v>5.16666666666667</v>
      </c>
      <c r="BA84" s="53" t="n">
        <v>4425.05</v>
      </c>
      <c r="BB84" s="54" t="n">
        <v>0.00759743309055527</v>
      </c>
      <c r="BC84" s="54" t="n">
        <v>0.000934059196613823</v>
      </c>
      <c r="BD84" s="61" t="n">
        <v>20200.1656866947</v>
      </c>
      <c r="BE84" s="56" t="n">
        <v>310951</v>
      </c>
      <c r="BF84" s="56" t="n">
        <v>625061</v>
      </c>
      <c r="BG84" s="51" t="n">
        <v>233452</v>
      </c>
      <c r="BH84" s="51" t="n">
        <v>90512</v>
      </c>
      <c r="BI84" s="51" t="n">
        <v>5</v>
      </c>
      <c r="BJ84" s="51" t="n">
        <v>460913</v>
      </c>
      <c r="BK84" s="51" t="n">
        <v>85814</v>
      </c>
      <c r="BL84" s="51" t="n">
        <v>532087</v>
      </c>
      <c r="BM84" s="51" t="n">
        <v>701749</v>
      </c>
      <c r="BN84" s="51" t="n">
        <v>65456</v>
      </c>
      <c r="BO84" s="51" t="n">
        <v>1104585</v>
      </c>
      <c r="BP84" s="51" t="n">
        <v>603829</v>
      </c>
      <c r="BQ84" s="51" t="n">
        <v>687837</v>
      </c>
      <c r="BR84" s="13" t="n">
        <v>366.254041100146</v>
      </c>
      <c r="BS84" s="13" t="n">
        <v>2106.40933550876</v>
      </c>
      <c r="BT84" s="51" t="n">
        <v>0</v>
      </c>
      <c r="BU84" s="51" t="n">
        <v>0</v>
      </c>
      <c r="BV84" s="51" t="n">
        <v>19</v>
      </c>
      <c r="BW84" s="51" t="n">
        <v>365</v>
      </c>
      <c r="BX84" s="51" t="n">
        <v>29</v>
      </c>
      <c r="BY84" s="51" t="n">
        <v>365</v>
      </c>
      <c r="BZ84" s="51" t="n">
        <v>78</v>
      </c>
      <c r="CA84" s="51" t="n">
        <v>365</v>
      </c>
      <c r="CB84" s="51" t="n">
        <v>0</v>
      </c>
      <c r="CC84" s="51" t="n">
        <v>0</v>
      </c>
      <c r="CD84" s="51" t="n">
        <v>0</v>
      </c>
      <c r="CE84" s="51" t="n">
        <v>57320</v>
      </c>
      <c r="CF84" s="51" t="n">
        <v>451879</v>
      </c>
      <c r="CG84" s="51" t="n">
        <v>62000</v>
      </c>
      <c r="CH84" s="51" t="n">
        <v>3128000</v>
      </c>
      <c r="CI84" s="51" t="n">
        <v>220000</v>
      </c>
      <c r="CJ84" s="51" t="n">
        <v>20732000</v>
      </c>
      <c r="CK84" s="51" t="n">
        <v>944052000</v>
      </c>
      <c r="CL84" s="51" t="n">
        <v>663</v>
      </c>
      <c r="CM84" s="52" t="n">
        <v>1.55980183304434</v>
      </c>
      <c r="CN84" s="52" t="n">
        <v>90</v>
      </c>
      <c r="CO84" s="58" t="n">
        <v>0</v>
      </c>
      <c r="CP84" s="13" t="n">
        <v>180577616.41</v>
      </c>
      <c r="CQ84" s="13" t="n">
        <v>3300163959.91</v>
      </c>
      <c r="CR84" s="13" t="n">
        <v>1185313151.02</v>
      </c>
      <c r="CS84" s="13" t="n">
        <v>332129803.98</v>
      </c>
      <c r="CT84" s="13" t="n">
        <v>1422827804.51</v>
      </c>
      <c r="CU84" s="58" t="n">
        <v>0.35</v>
      </c>
      <c r="CV84" s="53" t="n">
        <v>0.99742179423337</v>
      </c>
      <c r="CW84" s="53" t="n">
        <v>0.998710897116685</v>
      </c>
      <c r="CX84" s="53" t="n">
        <v>0.99742179423337</v>
      </c>
      <c r="CY84" s="53" t="n">
        <v>0.99742179423337</v>
      </c>
      <c r="CZ84" s="53" t="n">
        <v>5.99742179423337</v>
      </c>
      <c r="DA84" s="53" t="n">
        <v>0.661209603929893</v>
      </c>
      <c r="DB84" s="53" t="n">
        <v>1</v>
      </c>
      <c r="DC84" s="53" t="n">
        <v>1</v>
      </c>
      <c r="DD84" s="53" t="n">
        <v>0.323708310743102</v>
      </c>
      <c r="DE84" s="53" t="n">
        <v>1</v>
      </c>
      <c r="DF84" s="53" t="n">
        <v>0.99742179423337</v>
      </c>
      <c r="DG84" s="53" t="n">
        <v>0.99742179423337</v>
      </c>
      <c r="DH84" s="53" t="n">
        <v>0.99742179423337</v>
      </c>
      <c r="DI84" s="53" t="n">
        <v>0.998710897116685</v>
      </c>
      <c r="DJ84" s="53" t="n">
        <v>0.837501293186792</v>
      </c>
      <c r="DK84" s="53" t="n">
        <v>0.998710897116685</v>
      </c>
      <c r="DL84" s="53" t="n">
        <v>1</v>
      </c>
      <c r="DM84" s="53" t="n">
        <v>0.99742179423337</v>
      </c>
      <c r="DN84" s="53" t="n">
        <v>0.99742179423337</v>
      </c>
      <c r="DO84" s="53" t="n">
        <v>1.15863139816326</v>
      </c>
      <c r="DP84" s="53" t="n">
        <v>0.161209603929893</v>
      </c>
      <c r="DQ84" s="53" t="n">
        <v>0.99742179423337</v>
      </c>
      <c r="DR84" s="51" t="n">
        <v>735866</v>
      </c>
      <c r="DS84" s="51" t="n">
        <v>248375</v>
      </c>
      <c r="DT84" s="51" t="n">
        <v>11154.8393282648</v>
      </c>
      <c r="DU84" s="51" t="n">
        <v>203184</v>
      </c>
      <c r="DV84" s="51" t="n">
        <v>279670</v>
      </c>
      <c r="DW84" s="51" t="n">
        <v>48799</v>
      </c>
      <c r="DX84" s="51" t="n">
        <v>539112</v>
      </c>
      <c r="DY84" s="51" t="n">
        <v>4021451.44</v>
      </c>
      <c r="DZ84" s="51" t="n">
        <v>208107</v>
      </c>
      <c r="EA84" s="51" t="n">
        <v>547994</v>
      </c>
      <c r="EB84" s="51" t="n">
        <v>1409</v>
      </c>
      <c r="EC84" s="59" t="n">
        <v>7253.0427</v>
      </c>
      <c r="ED84" s="51" t="n">
        <v>265849</v>
      </c>
      <c r="EE84" s="51" t="n">
        <v>547994</v>
      </c>
      <c r="EF84" s="51" t="n">
        <v>32043</v>
      </c>
      <c r="EG84" s="51" t="n">
        <v>580037</v>
      </c>
      <c r="EH84" s="60" t="n">
        <v>55.7016773978954</v>
      </c>
      <c r="EJ84" s="60" t="n">
        <v>32.1540338003236</v>
      </c>
      <c r="EK84" s="60" t="n">
        <v>17.1096038373032</v>
      </c>
      <c r="EL84" s="60" t="n">
        <v>3.21947994750967</v>
      </c>
      <c r="EM84" s="60" t="n">
        <v>2.6168229891</v>
      </c>
      <c r="EN84" s="60" t="n">
        <v>92.9608809825</v>
      </c>
      <c r="ES84" s="51" t="n">
        <v>14643336</v>
      </c>
      <c r="ET84" s="13" t="n">
        <v>1147912</v>
      </c>
      <c r="EU84" s="13" t="n">
        <v>1164373</v>
      </c>
      <c r="EV84" s="13" t="n">
        <v>1174479</v>
      </c>
      <c r="EW84" s="13" t="n">
        <v>1185320</v>
      </c>
      <c r="EX84" s="13" t="n">
        <v>38660.36</v>
      </c>
      <c r="EY84" s="58" t="n">
        <f aca="false">EX84/SUMIF($E$8:$E$210,E84,$EX$8:$EX$210)</f>
        <v>0.00141464827215291</v>
      </c>
      <c r="EZ84" s="13" t="s">
        <v>271</v>
      </c>
      <c r="FA84" s="13" t="s">
        <v>304</v>
      </c>
      <c r="FB84" s="51" t="n">
        <v>10</v>
      </c>
      <c r="FC84" s="13" t="n">
        <v>603829</v>
      </c>
    </row>
    <row r="85" customFormat="false" ht="15" hidden="false" customHeight="false" outlineLevel="0" collapsed="false">
      <c r="A85" s="49" t="n">
        <v>15059</v>
      </c>
      <c r="B85" s="50" t="n">
        <v>15059</v>
      </c>
      <c r="C85" s="9" t="s">
        <v>392</v>
      </c>
      <c r="D85" s="9" t="s">
        <v>355</v>
      </c>
      <c r="E85" s="50" t="n">
        <v>13</v>
      </c>
      <c r="F85" s="9" t="s">
        <v>303</v>
      </c>
      <c r="H85" s="51" t="n">
        <v>12461673</v>
      </c>
      <c r="I85" s="51" t="n">
        <v>12729324</v>
      </c>
      <c r="J85" s="51" t="n">
        <v>5444352</v>
      </c>
      <c r="K85" s="51" t="n">
        <v>12965872</v>
      </c>
      <c r="L85" s="51" t="n">
        <v>3837480</v>
      </c>
      <c r="M85" s="51" t="n">
        <v>4953813</v>
      </c>
      <c r="N85" s="51" t="n">
        <v>5</v>
      </c>
      <c r="O85" s="51" t="n">
        <v>0</v>
      </c>
      <c r="P85" s="51" t="n">
        <v>0</v>
      </c>
      <c r="Q85" s="52" t="n">
        <v>3</v>
      </c>
      <c r="R85" s="52" t="n">
        <v>3.09090909090909</v>
      </c>
      <c r="S85" s="13" t="n">
        <v>15617</v>
      </c>
      <c r="T85" s="13" t="n">
        <v>22310</v>
      </c>
      <c r="U85" s="13" t="n">
        <v>4462</v>
      </c>
      <c r="V85" s="13" t="n">
        <v>22310</v>
      </c>
      <c r="W85" s="13" t="n">
        <v>0</v>
      </c>
      <c r="X85" s="13" t="n">
        <v>22310</v>
      </c>
      <c r="Y85" s="13" t="n">
        <v>8924</v>
      </c>
      <c r="Z85" s="13" t="n">
        <v>44620</v>
      </c>
      <c r="AA85" s="13" t="n">
        <v>15617</v>
      </c>
      <c r="AB85" s="13" t="n">
        <v>22310</v>
      </c>
      <c r="AC85" s="13" t="n">
        <v>15617</v>
      </c>
      <c r="AD85" s="13" t="n">
        <v>22310</v>
      </c>
      <c r="AE85" s="13" t="n">
        <v>15617</v>
      </c>
      <c r="AF85" s="13" t="n">
        <v>22310</v>
      </c>
      <c r="AG85" s="13" t="n">
        <v>200</v>
      </c>
      <c r="AH85" s="13" t="n">
        <v>5504</v>
      </c>
      <c r="AI85" s="51" t="n">
        <v>0</v>
      </c>
      <c r="AJ85" s="51" t="n">
        <v>834</v>
      </c>
      <c r="AK85" s="51" t="n">
        <v>2991</v>
      </c>
      <c r="AL85" s="51" t="n">
        <v>908</v>
      </c>
      <c r="AM85" s="51" t="n">
        <v>2757</v>
      </c>
      <c r="AN85" s="51" t="n">
        <v>601</v>
      </c>
      <c r="AO85" s="51" t="n">
        <v>2747</v>
      </c>
      <c r="AP85" s="51" t="n">
        <v>2449</v>
      </c>
      <c r="AQ85" s="51" t="n">
        <v>2754</v>
      </c>
      <c r="AR85" s="51" t="n">
        <v>2679</v>
      </c>
      <c r="AS85" s="51" t="n">
        <v>2756</v>
      </c>
      <c r="AT85" s="51" t="n">
        <v>2646</v>
      </c>
      <c r="AU85" s="51" t="n">
        <v>2750</v>
      </c>
      <c r="AV85" s="51" t="n">
        <v>147.75</v>
      </c>
      <c r="AW85" s="13" t="n">
        <v>228.9655486</v>
      </c>
      <c r="AX85" s="52" t="n">
        <v>9.1893</v>
      </c>
      <c r="AY85" s="51" t="n">
        <v>3</v>
      </c>
      <c r="AZ85" s="52" t="n">
        <v>5.16666666666667</v>
      </c>
      <c r="BA85" s="53" t="n">
        <v>918.93</v>
      </c>
      <c r="BB85" s="54" t="n">
        <v>0.00759743309055527</v>
      </c>
      <c r="BC85" s="54" t="n">
        <v>0.000934059196613823</v>
      </c>
      <c r="BD85" s="61" t="n">
        <v>20200.1656866947</v>
      </c>
      <c r="BE85" s="56" t="n">
        <v>9126</v>
      </c>
      <c r="BF85" s="56" t="n">
        <v>24339</v>
      </c>
      <c r="BG85" s="51" t="n">
        <v>11866</v>
      </c>
      <c r="BH85" s="51" t="n">
        <v>3514</v>
      </c>
      <c r="BI85" s="51" t="n">
        <v>5</v>
      </c>
      <c r="BJ85" s="51" t="n">
        <v>4765</v>
      </c>
      <c r="BK85" s="51" t="n">
        <v>3347</v>
      </c>
      <c r="BL85" s="51" t="n">
        <v>21571</v>
      </c>
      <c r="BM85" s="51" t="n">
        <v>27108</v>
      </c>
      <c r="BN85" s="51" t="n">
        <v>0</v>
      </c>
      <c r="BO85" s="51" t="n">
        <v>19884</v>
      </c>
      <c r="BP85" s="51" t="n">
        <v>7085</v>
      </c>
      <c r="BQ85" s="51" t="n">
        <v>8102</v>
      </c>
      <c r="BR85" s="13" t="n">
        <v>366.254041100146</v>
      </c>
      <c r="BS85" s="13" t="n">
        <v>2106.40933550876</v>
      </c>
      <c r="BT85" s="51" t="n">
        <v>0</v>
      </c>
      <c r="BU85" s="51" t="n">
        <v>22</v>
      </c>
      <c r="BV85" s="51" t="n">
        <v>19</v>
      </c>
      <c r="BW85" s="51" t="n">
        <v>365</v>
      </c>
      <c r="BX85" s="51" t="n">
        <v>29</v>
      </c>
      <c r="BY85" s="51" t="n">
        <v>365</v>
      </c>
      <c r="BZ85" s="51" t="n">
        <v>78</v>
      </c>
      <c r="CA85" s="51" t="n">
        <v>365</v>
      </c>
      <c r="CB85" s="51" t="n">
        <v>0</v>
      </c>
      <c r="CC85" s="51" t="n">
        <v>0</v>
      </c>
      <c r="CD85" s="51" t="n">
        <v>0</v>
      </c>
      <c r="CE85" s="51" t="n">
        <v>610</v>
      </c>
      <c r="CF85" s="51" t="n">
        <v>5202</v>
      </c>
      <c r="CG85" s="51" t="n">
        <v>1000</v>
      </c>
      <c r="CH85" s="51" t="n">
        <v>28000</v>
      </c>
      <c r="CI85" s="51" t="n">
        <v>2000</v>
      </c>
      <c r="CJ85" s="51" t="n">
        <v>194000</v>
      </c>
      <c r="CK85" s="51" t="n">
        <v>9327000</v>
      </c>
      <c r="CL85" s="51" t="n">
        <v>0</v>
      </c>
      <c r="CM85" s="52" t="n">
        <v>2.09090909090909</v>
      </c>
      <c r="CN85" s="52" t="n">
        <v>90</v>
      </c>
      <c r="CO85" s="58" t="n">
        <v>0</v>
      </c>
      <c r="CP85" s="13" t="n">
        <v>180577616.41</v>
      </c>
      <c r="CQ85" s="13" t="n">
        <v>3300163959.91</v>
      </c>
      <c r="CR85" s="13" t="n">
        <v>1185313151.02</v>
      </c>
      <c r="CS85" s="13" t="n">
        <v>332129803.98</v>
      </c>
      <c r="CT85" s="13" t="n">
        <v>1422827804.51</v>
      </c>
      <c r="CU85" s="58" t="n">
        <v>0.0625</v>
      </c>
      <c r="CV85" s="53" t="n">
        <v>0.99742179423337</v>
      </c>
      <c r="CW85" s="53" t="n">
        <v>0.998710897116685</v>
      </c>
      <c r="CX85" s="53" t="n">
        <v>0.99742179423337</v>
      </c>
      <c r="CY85" s="53" t="n">
        <v>0.99742179423337</v>
      </c>
      <c r="CZ85" s="53" t="n">
        <v>5.99742179423337</v>
      </c>
      <c r="DA85" s="53" t="n">
        <v>0.661209603929893</v>
      </c>
      <c r="DB85" s="53" t="n">
        <v>1</v>
      </c>
      <c r="DC85" s="53" t="n">
        <v>1</v>
      </c>
      <c r="DD85" s="53" t="n">
        <v>0.323708310743102</v>
      </c>
      <c r="DE85" s="53" t="n">
        <v>1</v>
      </c>
      <c r="DF85" s="53" t="n">
        <v>0.99742179423337</v>
      </c>
      <c r="DG85" s="53" t="n">
        <v>0.99742179423337</v>
      </c>
      <c r="DH85" s="53" t="n">
        <v>0.99742179423337</v>
      </c>
      <c r="DI85" s="53" t="n">
        <v>0.998710897116685</v>
      </c>
      <c r="DJ85" s="53" t="n">
        <v>0.837501293186792</v>
      </c>
      <c r="DK85" s="53" t="n">
        <v>0.998710897116685</v>
      </c>
      <c r="DL85" s="53" t="n">
        <v>1</v>
      </c>
      <c r="DM85" s="53" t="n">
        <v>0.99742179423337</v>
      </c>
      <c r="DN85" s="53" t="n">
        <v>0.99742179423337</v>
      </c>
      <c r="DO85" s="53" t="n">
        <v>1.15863139816326</v>
      </c>
      <c r="DP85" s="53" t="n">
        <v>0.161209603929893</v>
      </c>
      <c r="DQ85" s="53" t="n">
        <v>0.99742179423337</v>
      </c>
      <c r="DR85" s="51" t="n">
        <v>3538</v>
      </c>
      <c r="DS85" s="51" t="n">
        <v>1397</v>
      </c>
      <c r="DT85" s="51" t="n">
        <v>11222.2146403383</v>
      </c>
      <c r="DU85" s="51" t="n">
        <v>20749</v>
      </c>
      <c r="DV85" s="51" t="n">
        <v>48520</v>
      </c>
      <c r="DW85" s="51" t="n">
        <v>949</v>
      </c>
      <c r="DX85" s="51" t="n">
        <v>51762</v>
      </c>
      <c r="DY85" s="51" t="n">
        <v>4021451.44</v>
      </c>
      <c r="DZ85" s="51" t="n">
        <v>7897</v>
      </c>
      <c r="EA85" s="51" t="n">
        <v>24143</v>
      </c>
      <c r="EB85" s="51" t="n">
        <v>33</v>
      </c>
      <c r="EC85" s="59" t="n">
        <v>7253.0427</v>
      </c>
      <c r="ED85" s="51" t="n">
        <v>6408</v>
      </c>
      <c r="EE85" s="51" t="n">
        <v>24143</v>
      </c>
      <c r="EF85" s="51" t="n">
        <v>1372</v>
      </c>
      <c r="EG85" s="51" t="n">
        <v>25515</v>
      </c>
      <c r="EH85" s="60" t="n">
        <v>55.7016773978954</v>
      </c>
      <c r="EJ85" s="60" t="n">
        <v>32.1540338003236</v>
      </c>
      <c r="EK85" s="60" t="n">
        <v>17.1096038373032</v>
      </c>
      <c r="EL85" s="60" t="n">
        <v>3.21947994750967</v>
      </c>
      <c r="EM85" s="60" t="n">
        <v>2.6168229891</v>
      </c>
      <c r="EN85" s="60" t="n">
        <v>92.9608809825</v>
      </c>
      <c r="ES85" s="51" t="n">
        <v>14643336</v>
      </c>
      <c r="ET85" s="13" t="n">
        <v>39652.28</v>
      </c>
      <c r="EU85" s="13" t="n">
        <v>42941.18</v>
      </c>
      <c r="EV85" s="13" t="n">
        <v>44297.96</v>
      </c>
      <c r="EW85" s="13" t="n">
        <v>45513.99</v>
      </c>
      <c r="EX85" s="13" t="n">
        <v>273698.3</v>
      </c>
      <c r="EY85" s="58" t="n">
        <f aca="false">EX85/SUMIF($E$8:$E$210,E85,$EX$8:$EX$210)</f>
        <v>0.0100150859222777</v>
      </c>
      <c r="EZ85" s="13" t="s">
        <v>271</v>
      </c>
      <c r="FA85" s="13" t="s">
        <v>304</v>
      </c>
      <c r="FB85" s="51" t="n">
        <v>0</v>
      </c>
      <c r="FC85" s="13" t="n">
        <v>7085</v>
      </c>
    </row>
    <row r="86" customFormat="false" ht="15" hidden="false" customHeight="false" outlineLevel="0" collapsed="false">
      <c r="A86" s="49" t="n">
        <v>15060</v>
      </c>
      <c r="B86" s="50" t="n">
        <v>15060</v>
      </c>
      <c r="C86" s="9" t="s">
        <v>393</v>
      </c>
      <c r="D86" s="9" t="s">
        <v>355</v>
      </c>
      <c r="E86" s="50" t="n">
        <v>13</v>
      </c>
      <c r="F86" s="9" t="s">
        <v>303</v>
      </c>
      <c r="H86" s="51" t="n">
        <v>12461673</v>
      </c>
      <c r="I86" s="51" t="n">
        <v>12729324</v>
      </c>
      <c r="J86" s="51" t="n">
        <v>5444352</v>
      </c>
      <c r="K86" s="51" t="n">
        <v>12965872</v>
      </c>
      <c r="L86" s="51" t="n">
        <v>3837480</v>
      </c>
      <c r="M86" s="51" t="n">
        <v>4953813</v>
      </c>
      <c r="N86" s="51" t="n">
        <v>254</v>
      </c>
      <c r="O86" s="51" t="n">
        <v>0</v>
      </c>
      <c r="P86" s="51" t="n">
        <v>4</v>
      </c>
      <c r="Q86" s="52" t="n">
        <v>3.74255430541424</v>
      </c>
      <c r="R86" s="52" t="n">
        <v>4.71566584019045</v>
      </c>
      <c r="S86" s="13" t="n">
        <v>75039</v>
      </c>
      <c r="T86" s="13" t="n">
        <v>82216</v>
      </c>
      <c r="U86" s="13" t="n">
        <v>42005</v>
      </c>
      <c r="V86" s="13" t="n">
        <v>82216</v>
      </c>
      <c r="W86" s="13" t="n">
        <v>33085</v>
      </c>
      <c r="X86" s="13" t="n">
        <v>82216</v>
      </c>
      <c r="Y86" s="13" t="n">
        <v>53452</v>
      </c>
      <c r="Z86" s="13" t="n">
        <v>164432</v>
      </c>
      <c r="AA86" s="13" t="n">
        <v>52622</v>
      </c>
      <c r="AB86" s="13" t="n">
        <v>82216</v>
      </c>
      <c r="AC86" s="13" t="n">
        <v>68215</v>
      </c>
      <c r="AD86" s="13" t="n">
        <v>82216</v>
      </c>
      <c r="AE86" s="13" t="n">
        <v>48375</v>
      </c>
      <c r="AF86" s="13" t="n">
        <v>82216</v>
      </c>
      <c r="AG86" s="13" t="n">
        <v>1475</v>
      </c>
      <c r="AH86" s="13" t="n">
        <v>37883</v>
      </c>
      <c r="AI86" s="51" t="n">
        <v>0</v>
      </c>
      <c r="AJ86" s="51" t="n">
        <v>5198</v>
      </c>
      <c r="AK86" s="51" t="n">
        <v>22396</v>
      </c>
      <c r="AL86" s="51" t="n">
        <v>10647</v>
      </c>
      <c r="AM86" s="51" t="n">
        <v>18957</v>
      </c>
      <c r="AN86" s="51" t="n">
        <v>5681</v>
      </c>
      <c r="AO86" s="51" t="n">
        <v>18957</v>
      </c>
      <c r="AP86" s="51" t="n">
        <v>18641</v>
      </c>
      <c r="AQ86" s="51" t="n">
        <v>18950</v>
      </c>
      <c r="AR86" s="51" t="n">
        <v>17921</v>
      </c>
      <c r="AS86" s="51" t="n">
        <v>19042</v>
      </c>
      <c r="AT86" s="51" t="n">
        <v>15715</v>
      </c>
      <c r="AU86" s="51" t="n">
        <v>18430</v>
      </c>
      <c r="AV86" s="51" t="n">
        <v>147.75</v>
      </c>
      <c r="AW86" s="13" t="n">
        <v>1173.254851</v>
      </c>
      <c r="AX86" s="52" t="n">
        <v>49.9752</v>
      </c>
      <c r="AY86" s="51" t="n">
        <v>3</v>
      </c>
      <c r="AZ86" s="52" t="n">
        <v>5.16666666666667</v>
      </c>
      <c r="BA86" s="52" t="n">
        <v>4997.52</v>
      </c>
      <c r="BB86" s="54" t="n">
        <v>0.00759743309055527</v>
      </c>
      <c r="BC86" s="54" t="n">
        <v>0.000934059196613823</v>
      </c>
      <c r="BD86" s="61" t="n">
        <v>20200.1656866947</v>
      </c>
      <c r="BE86" s="13" t="n">
        <v>131170</v>
      </c>
      <c r="BF86" s="13" t="n">
        <v>251017</v>
      </c>
      <c r="BG86" s="51" t="n">
        <v>87636</v>
      </c>
      <c r="BH86" s="51" t="n">
        <v>30909</v>
      </c>
      <c r="BI86" s="51" t="n">
        <v>5</v>
      </c>
      <c r="BJ86" s="51" t="n">
        <v>69034</v>
      </c>
      <c r="BK86" s="51" t="n">
        <v>29519</v>
      </c>
      <c r="BL86" s="51" t="n">
        <v>183568</v>
      </c>
      <c r="BM86" s="51" t="n">
        <v>277098</v>
      </c>
      <c r="BN86" s="51" t="n">
        <v>8216</v>
      </c>
      <c r="BO86" s="51" t="n">
        <v>322387</v>
      </c>
      <c r="BP86" s="51" t="n">
        <v>87476</v>
      </c>
      <c r="BQ86" s="51" t="n">
        <v>95084</v>
      </c>
      <c r="BR86" s="13" t="n">
        <v>366.254041100146</v>
      </c>
      <c r="BS86" s="13" t="n">
        <v>2106.40933550876</v>
      </c>
      <c r="BT86" s="51" t="n">
        <v>0</v>
      </c>
      <c r="BU86" s="51" t="n">
        <v>0</v>
      </c>
      <c r="BV86" s="51" t="n">
        <v>19</v>
      </c>
      <c r="BW86" s="51" t="n">
        <v>365</v>
      </c>
      <c r="BX86" s="51" t="n">
        <v>29</v>
      </c>
      <c r="BY86" s="51" t="n">
        <v>365</v>
      </c>
      <c r="BZ86" s="51" t="n">
        <v>78</v>
      </c>
      <c r="CA86" s="51" t="n">
        <v>365</v>
      </c>
      <c r="CB86" s="51" t="n">
        <v>0</v>
      </c>
      <c r="CC86" s="51" t="n">
        <v>0</v>
      </c>
      <c r="CD86" s="51" t="n">
        <v>0</v>
      </c>
      <c r="CE86" s="51" t="n">
        <v>32240</v>
      </c>
      <c r="CF86" s="51" t="n">
        <v>72561</v>
      </c>
      <c r="CG86" s="51" t="n">
        <v>33000</v>
      </c>
      <c r="CH86" s="51" t="n">
        <v>910000</v>
      </c>
      <c r="CI86" s="51" t="n">
        <v>46000</v>
      </c>
      <c r="CJ86" s="51" t="n">
        <v>3816000</v>
      </c>
      <c r="CK86" s="51" t="n">
        <v>192232000</v>
      </c>
      <c r="CL86" s="51" t="n">
        <v>147</v>
      </c>
      <c r="CM86" s="52" t="n">
        <v>1.75281775705551</v>
      </c>
      <c r="CN86" s="52" t="n">
        <v>90</v>
      </c>
      <c r="CO86" s="58" t="n">
        <v>0</v>
      </c>
      <c r="CP86" s="13" t="n">
        <v>180577616.41</v>
      </c>
      <c r="CQ86" s="13" t="n">
        <v>3300163959.91</v>
      </c>
      <c r="CR86" s="13" t="n">
        <v>1185313151.02</v>
      </c>
      <c r="CS86" s="13" t="n">
        <v>332129803.98</v>
      </c>
      <c r="CT86" s="13" t="n">
        <v>1422827804.51</v>
      </c>
      <c r="CU86" s="58" t="n">
        <v>0.2375</v>
      </c>
      <c r="CV86" s="53" t="n">
        <v>0.99742179423337</v>
      </c>
      <c r="CW86" s="53" t="n">
        <v>0.998710897116685</v>
      </c>
      <c r="CX86" s="53" t="n">
        <v>0.99742179423337</v>
      </c>
      <c r="CY86" s="53" t="n">
        <v>0.99742179423337</v>
      </c>
      <c r="CZ86" s="53" t="n">
        <v>5.99742179423337</v>
      </c>
      <c r="DA86" s="53" t="n">
        <v>0.661209603929893</v>
      </c>
      <c r="DB86" s="53" t="n">
        <v>1</v>
      </c>
      <c r="DC86" s="53" t="n">
        <v>1</v>
      </c>
      <c r="DD86" s="53" t="n">
        <v>0.323708310743102</v>
      </c>
      <c r="DE86" s="53" t="n">
        <v>1</v>
      </c>
      <c r="DF86" s="53" t="n">
        <v>0.99742179423337</v>
      </c>
      <c r="DG86" s="53" t="n">
        <v>0.99742179423337</v>
      </c>
      <c r="DH86" s="53" t="n">
        <v>0.99742179423337</v>
      </c>
      <c r="DI86" s="53" t="n">
        <v>0.998710897116685</v>
      </c>
      <c r="DJ86" s="53" t="n">
        <v>0.837501293186792</v>
      </c>
      <c r="DK86" s="53" t="n">
        <v>0.998710897116685</v>
      </c>
      <c r="DL86" s="53" t="n">
        <v>1</v>
      </c>
      <c r="DM86" s="53" t="n">
        <v>0.99742179423337</v>
      </c>
      <c r="DN86" s="53" t="n">
        <v>0.99742179423337</v>
      </c>
      <c r="DO86" s="53" t="n">
        <v>1.15863139816326</v>
      </c>
      <c r="DP86" s="53" t="n">
        <v>0.161209603929893</v>
      </c>
      <c r="DQ86" s="53" t="n">
        <v>0.99742179423337</v>
      </c>
      <c r="DR86" s="51" t="n">
        <v>128786</v>
      </c>
      <c r="DS86" s="51" t="n">
        <v>38526</v>
      </c>
      <c r="DT86" s="51" t="n">
        <v>204413.706180592</v>
      </c>
      <c r="DU86" s="51" t="n">
        <v>68066</v>
      </c>
      <c r="DV86" s="51" t="n">
        <v>82520</v>
      </c>
      <c r="DW86" s="51" t="n">
        <v>13239</v>
      </c>
      <c r="DX86" s="51" t="n">
        <v>125043</v>
      </c>
      <c r="DY86" s="51" t="n">
        <v>4021451.44</v>
      </c>
      <c r="DZ86" s="51" t="n">
        <v>38948</v>
      </c>
      <c r="EA86" s="51" t="n">
        <v>117467</v>
      </c>
      <c r="EB86" s="51" t="n">
        <v>366</v>
      </c>
      <c r="EC86" s="59" t="n">
        <v>7253.0427</v>
      </c>
      <c r="ED86" s="51" t="n">
        <v>35372</v>
      </c>
      <c r="EE86" s="51" t="n">
        <v>117467</v>
      </c>
      <c r="EF86" s="51" t="n">
        <v>14625</v>
      </c>
      <c r="EG86" s="51" t="n">
        <v>132092</v>
      </c>
      <c r="EH86" s="60" t="n">
        <v>55.7016773978954</v>
      </c>
      <c r="EJ86" s="60" t="n">
        <v>32.1540338003236</v>
      </c>
      <c r="EK86" s="60" t="n">
        <v>17.1096038373032</v>
      </c>
      <c r="EL86" s="60" t="n">
        <v>3.21947994750967</v>
      </c>
      <c r="EM86" s="60" t="n">
        <v>2.6168229891</v>
      </c>
      <c r="EN86" s="60" t="n">
        <v>92.9608809825</v>
      </c>
      <c r="ES86" s="51" t="n">
        <v>14643336</v>
      </c>
      <c r="ET86" s="13" t="n">
        <v>398493.6</v>
      </c>
      <c r="EU86" s="13" t="n">
        <v>416897.9</v>
      </c>
      <c r="EV86" s="13" t="n">
        <v>425136.7</v>
      </c>
      <c r="EW86" s="13" t="n">
        <v>432900</v>
      </c>
      <c r="EX86" s="13" t="n">
        <v>45474.06</v>
      </c>
      <c r="EY86" s="58" t="n">
        <f aca="false">EX86/SUMIF($E$8:$E$210,E86,$EX$8:$EX$210)</f>
        <v>0.00166397313441411</v>
      </c>
      <c r="EZ86" s="13" t="s">
        <v>271</v>
      </c>
      <c r="FA86" s="13" t="s">
        <v>304</v>
      </c>
      <c r="FB86" s="51" t="n">
        <v>12</v>
      </c>
      <c r="FC86" s="13" t="n">
        <v>87476</v>
      </c>
    </row>
    <row r="87" customFormat="false" ht="15" hidden="false" customHeight="false" outlineLevel="0" collapsed="false">
      <c r="A87" s="49" t="n">
        <v>15061</v>
      </c>
      <c r="B87" s="50" t="n">
        <v>15061</v>
      </c>
      <c r="C87" s="9" t="s">
        <v>394</v>
      </c>
      <c r="D87" s="9" t="s">
        <v>355</v>
      </c>
      <c r="E87" s="50" t="n">
        <v>13</v>
      </c>
      <c r="F87" s="9" t="s">
        <v>303</v>
      </c>
      <c r="H87" s="51" t="n">
        <v>12461673</v>
      </c>
      <c r="I87" s="51" t="n">
        <v>12729324</v>
      </c>
      <c r="J87" s="51" t="n">
        <v>5444352</v>
      </c>
      <c r="K87" s="51" t="n">
        <v>12965872</v>
      </c>
      <c r="L87" s="51" t="n">
        <v>3837480</v>
      </c>
      <c r="M87" s="51" t="n">
        <v>4953813</v>
      </c>
      <c r="N87" s="51" t="n">
        <v>0</v>
      </c>
      <c r="O87" s="51" t="n">
        <v>0</v>
      </c>
      <c r="P87" s="51" t="n">
        <v>0</v>
      </c>
      <c r="Q87" s="52" t="n">
        <v>0</v>
      </c>
      <c r="R87" s="52" t="n">
        <v>0</v>
      </c>
      <c r="S87" s="13" t="n">
        <v>0</v>
      </c>
      <c r="T87" s="13" t="n">
        <v>0</v>
      </c>
      <c r="U87" s="13" t="n">
        <v>0</v>
      </c>
      <c r="V87" s="13" t="n">
        <v>0</v>
      </c>
      <c r="W87" s="13" t="n">
        <v>0</v>
      </c>
      <c r="X87" s="13" t="n">
        <v>0</v>
      </c>
      <c r="Y87" s="13" t="n">
        <v>0</v>
      </c>
      <c r="Z87" s="13" t="n">
        <v>0</v>
      </c>
      <c r="AA87" s="13" t="n">
        <v>0</v>
      </c>
      <c r="AB87" s="13" t="n">
        <v>0</v>
      </c>
      <c r="AC87" s="13" t="n">
        <v>0</v>
      </c>
      <c r="AD87" s="13" t="n">
        <v>0</v>
      </c>
      <c r="AE87" s="13" t="n">
        <v>0</v>
      </c>
      <c r="AF87" s="13" t="n">
        <v>0</v>
      </c>
      <c r="AG87" s="13" t="n">
        <v>9</v>
      </c>
      <c r="AH87" s="13" t="n">
        <v>1774</v>
      </c>
      <c r="AI87" s="51" t="n">
        <v>0</v>
      </c>
      <c r="AJ87" s="51" t="n">
        <v>410</v>
      </c>
      <c r="AK87" s="51" t="n">
        <v>887</v>
      </c>
      <c r="AL87" s="51" t="n">
        <v>564</v>
      </c>
      <c r="AM87" s="51" t="n">
        <v>887</v>
      </c>
      <c r="AN87" s="51" t="n">
        <v>310</v>
      </c>
      <c r="AO87" s="51" t="n">
        <v>887</v>
      </c>
      <c r="AP87" s="51" t="n">
        <v>823</v>
      </c>
      <c r="AQ87" s="51" t="n">
        <v>887</v>
      </c>
      <c r="AR87" s="51" t="n">
        <v>887</v>
      </c>
      <c r="AS87" s="51" t="n">
        <v>887</v>
      </c>
      <c r="AT87" s="51" t="n">
        <v>860</v>
      </c>
      <c r="AU87" s="51" t="n">
        <v>865</v>
      </c>
      <c r="AV87" s="51" t="n">
        <v>147.75</v>
      </c>
      <c r="AW87" s="13" t="n">
        <v>120.7671882</v>
      </c>
      <c r="AX87" s="52" t="n">
        <v>4.9741</v>
      </c>
      <c r="AY87" s="51" t="n">
        <v>3</v>
      </c>
      <c r="AZ87" s="52" t="n">
        <v>5.16666666666667</v>
      </c>
      <c r="BA87" s="52" t="n">
        <v>497.41</v>
      </c>
      <c r="BB87" s="54" t="n">
        <v>0.00759743309055527</v>
      </c>
      <c r="BC87" s="54" t="n">
        <v>0.000934059196613823</v>
      </c>
      <c r="BD87" s="61" t="n">
        <v>20200.1656866947</v>
      </c>
      <c r="BE87" s="13" t="n">
        <v>1262</v>
      </c>
      <c r="BF87" s="13" t="n">
        <v>5173</v>
      </c>
      <c r="BG87" s="51" t="n">
        <v>3177</v>
      </c>
      <c r="BH87" s="51" t="n">
        <v>655</v>
      </c>
      <c r="BI87" s="51" t="n">
        <v>5</v>
      </c>
      <c r="BJ87" s="51" t="n">
        <v>1852</v>
      </c>
      <c r="BK87" s="51" t="n">
        <v>647</v>
      </c>
      <c r="BL87" s="51" t="n">
        <v>4899</v>
      </c>
      <c r="BM87" s="51" t="n">
        <v>5987</v>
      </c>
      <c r="BN87" s="51" t="n">
        <v>0</v>
      </c>
      <c r="BO87" s="51" t="n">
        <v>0</v>
      </c>
      <c r="BP87" s="51" t="n">
        <v>2620</v>
      </c>
      <c r="BQ87" s="51" t="n">
        <v>3013</v>
      </c>
      <c r="BR87" s="13" t="n">
        <v>366.254041100146</v>
      </c>
      <c r="BS87" s="13" t="n">
        <v>2106.40933550876</v>
      </c>
      <c r="BT87" s="51" t="n">
        <v>0</v>
      </c>
      <c r="BU87" s="51" t="n">
        <v>0</v>
      </c>
      <c r="BV87" s="51" t="n">
        <v>19</v>
      </c>
      <c r="BW87" s="51" t="n">
        <v>365</v>
      </c>
      <c r="BX87" s="51" t="n">
        <v>29</v>
      </c>
      <c r="BY87" s="51" t="n">
        <v>365</v>
      </c>
      <c r="BZ87" s="51" t="n">
        <v>78</v>
      </c>
      <c r="CA87" s="51" t="n">
        <v>365</v>
      </c>
      <c r="CB87" s="51" t="n">
        <v>0</v>
      </c>
      <c r="CC87" s="51" t="n">
        <v>0</v>
      </c>
      <c r="CD87" s="51" t="n">
        <v>0</v>
      </c>
      <c r="CE87" s="51" t="n">
        <v>140</v>
      </c>
      <c r="CF87" s="51" t="n">
        <v>1917</v>
      </c>
      <c r="CG87" s="51" t="n">
        <v>0</v>
      </c>
      <c r="CH87" s="51" t="n">
        <v>6000</v>
      </c>
      <c r="CI87" s="51" t="n">
        <v>1000</v>
      </c>
      <c r="CJ87" s="51" t="n">
        <v>46000</v>
      </c>
      <c r="CK87" s="51" t="n">
        <v>2535000</v>
      </c>
      <c r="CL87" s="51" t="n">
        <v>0</v>
      </c>
      <c r="CM87" s="52" t="n">
        <v>0</v>
      </c>
      <c r="CN87" s="52" t="n">
        <v>90</v>
      </c>
      <c r="CO87" s="58" t="n">
        <v>0</v>
      </c>
      <c r="CP87" s="13" t="n">
        <v>180577616.41</v>
      </c>
      <c r="CQ87" s="13" t="n">
        <v>3300163959.91</v>
      </c>
      <c r="CR87" s="13" t="n">
        <v>1185313151.02</v>
      </c>
      <c r="CS87" s="13" t="n">
        <v>332129803.98</v>
      </c>
      <c r="CT87" s="13" t="n">
        <v>1422827804.51</v>
      </c>
      <c r="CU87" s="58" t="n">
        <v>0.2</v>
      </c>
      <c r="CV87" s="53" t="n">
        <v>0.99742179423337</v>
      </c>
      <c r="CW87" s="53" t="n">
        <v>0.998710897116685</v>
      </c>
      <c r="CX87" s="53" t="n">
        <v>0.99742179423337</v>
      </c>
      <c r="CY87" s="53" t="n">
        <v>0.99742179423337</v>
      </c>
      <c r="CZ87" s="53" t="n">
        <v>5.99742179423337</v>
      </c>
      <c r="DA87" s="53" t="n">
        <v>0.661209603929893</v>
      </c>
      <c r="DB87" s="53" t="n">
        <v>1</v>
      </c>
      <c r="DC87" s="53" t="n">
        <v>1</v>
      </c>
      <c r="DD87" s="53" t="n">
        <v>0.323708310743102</v>
      </c>
      <c r="DE87" s="53" t="n">
        <v>1</v>
      </c>
      <c r="DF87" s="53" t="n">
        <v>0.99742179423337</v>
      </c>
      <c r="DG87" s="53" t="n">
        <v>0.99742179423337</v>
      </c>
      <c r="DH87" s="53" t="n">
        <v>0.99742179423337</v>
      </c>
      <c r="DI87" s="53" t="n">
        <v>0.998710897116685</v>
      </c>
      <c r="DJ87" s="53" t="n">
        <v>0.837501293186792</v>
      </c>
      <c r="DK87" s="53" t="n">
        <v>0.998710897116685</v>
      </c>
      <c r="DL87" s="53" t="n">
        <v>1</v>
      </c>
      <c r="DM87" s="53" t="n">
        <v>0.99742179423337</v>
      </c>
      <c r="DN87" s="53" t="n">
        <v>0.99742179423337</v>
      </c>
      <c r="DO87" s="53" t="n">
        <v>1.15863139816326</v>
      </c>
      <c r="DP87" s="53" t="n">
        <v>0.161209603929893</v>
      </c>
      <c r="DQ87" s="53" t="n">
        <v>0.99742179423337</v>
      </c>
      <c r="DR87" s="51" t="n">
        <v>816</v>
      </c>
      <c r="DS87" s="51" t="n">
        <v>492</v>
      </c>
      <c r="DT87" s="51" t="n">
        <v>126325.890006382</v>
      </c>
      <c r="DU87" s="51" t="n">
        <v>0</v>
      </c>
      <c r="DV87" s="51" t="n">
        <v>0</v>
      </c>
      <c r="DW87" s="51" t="n">
        <v>425</v>
      </c>
      <c r="DX87" s="51" t="n">
        <v>30247</v>
      </c>
      <c r="DY87" s="51" t="n">
        <v>4021451.44</v>
      </c>
      <c r="DZ87" s="51" t="n">
        <v>7308</v>
      </c>
      <c r="EA87" s="51" t="n">
        <v>26100</v>
      </c>
      <c r="EB87" s="51" t="n">
        <v>12</v>
      </c>
      <c r="EC87" s="59" t="n">
        <v>7253.0427</v>
      </c>
      <c r="ED87" s="51" t="n">
        <v>12528</v>
      </c>
      <c r="EE87" s="51" t="n">
        <v>26100</v>
      </c>
      <c r="EF87" s="51" t="n">
        <v>0</v>
      </c>
      <c r="EG87" s="51" t="n">
        <v>26100</v>
      </c>
      <c r="EH87" s="60" t="n">
        <v>55.7016773978954</v>
      </c>
      <c r="EJ87" s="60" t="n">
        <v>32.1540338003236</v>
      </c>
      <c r="EK87" s="60" t="n">
        <v>17.1096038373032</v>
      </c>
      <c r="EL87" s="60" t="n">
        <v>3.21947994750967</v>
      </c>
      <c r="EM87" s="60" t="n">
        <v>2.6168229891</v>
      </c>
      <c r="EN87" s="60" t="n">
        <v>92.9608809825</v>
      </c>
      <c r="ES87" s="51" t="n">
        <v>14643336</v>
      </c>
      <c r="ET87" s="13" t="n">
        <v>9379.628</v>
      </c>
      <c r="EU87" s="13" t="n">
        <v>9630.579</v>
      </c>
      <c r="EV87" s="13" t="n">
        <v>9755.684</v>
      </c>
      <c r="EW87" s="13" t="n">
        <v>9880.82</v>
      </c>
      <c r="EX87" s="13" t="n">
        <v>51611.57</v>
      </c>
      <c r="EY87" s="58" t="n">
        <f aca="false">EX87/SUMIF($E$8:$E$210,E87,$EX$8:$EX$210)</f>
        <v>0.00188855505545212</v>
      </c>
      <c r="EZ87" s="13" t="s">
        <v>271</v>
      </c>
      <c r="FA87" s="13" t="s">
        <v>304</v>
      </c>
      <c r="FB87" s="51" t="n">
        <v>0</v>
      </c>
      <c r="FC87" s="13" t="n">
        <v>2620</v>
      </c>
    </row>
    <row r="88" customFormat="false" ht="15" hidden="false" customHeight="false" outlineLevel="0" collapsed="false">
      <c r="A88" s="49" t="n">
        <v>15062</v>
      </c>
      <c r="B88" s="50" t="n">
        <v>15062</v>
      </c>
      <c r="C88" s="9" t="s">
        <v>395</v>
      </c>
      <c r="D88" s="9" t="s">
        <v>355</v>
      </c>
      <c r="E88" s="50" t="n">
        <v>23</v>
      </c>
      <c r="F88" s="9" t="s">
        <v>357</v>
      </c>
      <c r="H88" s="51" t="n">
        <v>764268</v>
      </c>
      <c r="I88" s="51" t="n">
        <v>750025</v>
      </c>
      <c r="J88" s="51" t="n">
        <v>346733</v>
      </c>
      <c r="K88" s="51" t="n">
        <v>797689</v>
      </c>
      <c r="L88" s="51" t="n">
        <v>276647</v>
      </c>
      <c r="M88" s="51" t="n">
        <v>483493</v>
      </c>
      <c r="N88" s="51" t="n">
        <v>20</v>
      </c>
      <c r="O88" s="51" t="n">
        <v>0</v>
      </c>
      <c r="P88" s="51" t="n">
        <v>0</v>
      </c>
      <c r="Q88" s="52" t="n">
        <v>0</v>
      </c>
      <c r="R88" s="52" t="n">
        <v>0</v>
      </c>
      <c r="S88" s="13" t="n">
        <v>0</v>
      </c>
      <c r="T88" s="13" t="n">
        <v>0</v>
      </c>
      <c r="U88" s="13" t="n">
        <v>0</v>
      </c>
      <c r="V88" s="13" t="n">
        <v>0</v>
      </c>
      <c r="W88" s="13" t="n">
        <v>0</v>
      </c>
      <c r="X88" s="13" t="n">
        <v>0</v>
      </c>
      <c r="Y88" s="13" t="n">
        <v>0</v>
      </c>
      <c r="Z88" s="13" t="n">
        <v>0</v>
      </c>
      <c r="AA88" s="13" t="n">
        <v>0</v>
      </c>
      <c r="AB88" s="13" t="n">
        <v>0</v>
      </c>
      <c r="AC88" s="13" t="n">
        <v>0</v>
      </c>
      <c r="AD88" s="13" t="n">
        <v>0</v>
      </c>
      <c r="AE88" s="13" t="n">
        <v>0</v>
      </c>
      <c r="AF88" s="13" t="n">
        <v>0</v>
      </c>
      <c r="AG88" s="13" t="n">
        <v>281</v>
      </c>
      <c r="AH88" s="13" t="n">
        <v>7850</v>
      </c>
      <c r="AI88" s="51" t="n">
        <v>0</v>
      </c>
      <c r="AJ88" s="51" t="n">
        <v>1392</v>
      </c>
      <c r="AK88" s="51" t="n">
        <v>4380</v>
      </c>
      <c r="AL88" s="51" t="n">
        <v>2684</v>
      </c>
      <c r="AM88" s="51" t="n">
        <v>3933</v>
      </c>
      <c r="AN88" s="51" t="n">
        <v>1226</v>
      </c>
      <c r="AO88" s="51" t="n">
        <v>3934</v>
      </c>
      <c r="AP88" s="51" t="n">
        <v>3816</v>
      </c>
      <c r="AQ88" s="51" t="n">
        <v>3923</v>
      </c>
      <c r="AR88" s="51" t="n">
        <v>3736</v>
      </c>
      <c r="AS88" s="51" t="n">
        <v>3925</v>
      </c>
      <c r="AT88" s="51" t="n">
        <v>2770</v>
      </c>
      <c r="AU88" s="51" t="n">
        <v>3457</v>
      </c>
      <c r="AV88" s="51" t="n">
        <v>23.9</v>
      </c>
      <c r="AW88" s="13" t="n">
        <v>342.766091</v>
      </c>
      <c r="AX88" s="52" t="n">
        <v>10.0007</v>
      </c>
      <c r="AY88" s="51" t="n">
        <v>1</v>
      </c>
      <c r="AZ88" s="52" t="n">
        <v>2</v>
      </c>
      <c r="BA88" s="52" t="n">
        <v>1000.07</v>
      </c>
      <c r="BB88" s="54" t="n">
        <v>0.0179751521083753</v>
      </c>
      <c r="BC88" s="54" t="n">
        <v>0.00546839172627989</v>
      </c>
      <c r="BD88" s="61" t="n">
        <v>22285.5634497625</v>
      </c>
      <c r="BE88" s="13" t="n">
        <v>17677</v>
      </c>
      <c r="BF88" s="13" t="n">
        <v>41408</v>
      </c>
      <c r="BG88" s="51" t="n">
        <v>19066</v>
      </c>
      <c r="BH88" s="51" t="n">
        <v>6371</v>
      </c>
      <c r="BI88" s="51" t="n">
        <v>5</v>
      </c>
      <c r="BJ88" s="51" t="n">
        <v>11876</v>
      </c>
      <c r="BK88" s="51" t="n">
        <v>5986</v>
      </c>
      <c r="BL88" s="51" t="n">
        <v>35506</v>
      </c>
      <c r="BM88" s="51" t="n">
        <v>45780</v>
      </c>
      <c r="BN88" s="51" t="n">
        <v>8321</v>
      </c>
      <c r="BO88" s="51" t="n">
        <v>34956</v>
      </c>
      <c r="BP88" s="51" t="n">
        <v>15604</v>
      </c>
      <c r="BQ88" s="51" t="n">
        <v>17187</v>
      </c>
      <c r="BR88" s="13" t="n">
        <v>469.910859303021</v>
      </c>
      <c r="BS88" s="13" t="n">
        <v>2295.44167999618</v>
      </c>
      <c r="BT88" s="51" t="n">
        <v>0</v>
      </c>
      <c r="BU88" s="51" t="n">
        <v>129</v>
      </c>
      <c r="BV88" s="51" t="n">
        <v>71</v>
      </c>
      <c r="BW88" s="51" t="n">
        <v>365</v>
      </c>
      <c r="BX88" s="51" t="n">
        <v>9</v>
      </c>
      <c r="BY88" s="51" t="n">
        <v>365</v>
      </c>
      <c r="BZ88" s="51" t="n">
        <v>12</v>
      </c>
      <c r="CA88" s="51" t="n">
        <v>365</v>
      </c>
      <c r="CB88" s="51" t="n">
        <v>0</v>
      </c>
      <c r="CC88" s="51" t="n">
        <v>0</v>
      </c>
      <c r="CD88" s="51" t="n">
        <v>0</v>
      </c>
      <c r="CE88" s="51" t="n">
        <v>4190</v>
      </c>
      <c r="CF88" s="51" t="n">
        <v>12988</v>
      </c>
      <c r="CG88" s="51" t="n">
        <v>4000</v>
      </c>
      <c r="CH88" s="51" t="n">
        <v>479000</v>
      </c>
      <c r="CI88" s="51" t="n">
        <v>15000</v>
      </c>
      <c r="CJ88" s="51" t="n">
        <v>2901000</v>
      </c>
      <c r="CK88" s="51" t="n">
        <v>53224000</v>
      </c>
      <c r="CL88" s="51" t="n">
        <v>26</v>
      </c>
      <c r="CM88" s="52" t="n">
        <v>0</v>
      </c>
      <c r="CN88" s="52" t="n">
        <v>75</v>
      </c>
      <c r="CO88" s="58" t="n">
        <v>0</v>
      </c>
      <c r="CP88" s="13" t="n">
        <v>45702958.61</v>
      </c>
      <c r="CQ88" s="13" t="n">
        <v>408279331.76</v>
      </c>
      <c r="CR88" s="13" t="n">
        <v>0</v>
      </c>
      <c r="CS88" s="13" t="n">
        <v>19341734.92</v>
      </c>
      <c r="CT88" s="13" t="n">
        <v>304268063.81</v>
      </c>
      <c r="CU88" s="58" t="n">
        <v>1</v>
      </c>
      <c r="CV88" s="53" t="n">
        <v>1</v>
      </c>
      <c r="CW88" s="53" t="n">
        <v>1</v>
      </c>
      <c r="CX88" s="53" t="n">
        <v>1</v>
      </c>
      <c r="CY88" s="53" t="n">
        <v>1</v>
      </c>
      <c r="CZ88" s="53" t="n">
        <v>6</v>
      </c>
      <c r="DA88" s="53" t="n">
        <v>0.5</v>
      </c>
      <c r="DB88" s="53" t="n">
        <v>1</v>
      </c>
      <c r="DC88" s="53" t="n">
        <v>1</v>
      </c>
      <c r="DD88" s="53" t="n">
        <v>0</v>
      </c>
      <c r="DE88" s="53" t="n">
        <v>1</v>
      </c>
      <c r="DF88" s="53" t="n">
        <v>1</v>
      </c>
      <c r="DG88" s="53" t="n">
        <v>1</v>
      </c>
      <c r="DH88" s="53" t="n">
        <v>1</v>
      </c>
      <c r="DI88" s="53" t="n">
        <v>1</v>
      </c>
      <c r="DJ88" s="53" t="n">
        <v>1</v>
      </c>
      <c r="DK88" s="53" t="n">
        <v>1</v>
      </c>
      <c r="DL88" s="53" t="n">
        <v>1</v>
      </c>
      <c r="DM88" s="53" t="n">
        <v>1</v>
      </c>
      <c r="DN88" s="53" t="n">
        <v>1</v>
      </c>
      <c r="DO88" s="53" t="n">
        <v>1</v>
      </c>
      <c r="DP88" s="53" t="n">
        <v>0</v>
      </c>
      <c r="DQ88" s="53" t="n">
        <v>1</v>
      </c>
      <c r="DR88" s="51" t="n">
        <v>34285</v>
      </c>
      <c r="DS88" s="51" t="n">
        <v>7751</v>
      </c>
      <c r="DT88" s="51" t="n">
        <v>25407.7269834978</v>
      </c>
      <c r="DU88" s="51" t="n">
        <v>51300</v>
      </c>
      <c r="DV88" s="51" t="n">
        <v>59400</v>
      </c>
      <c r="DW88" s="51" t="n">
        <v>3361</v>
      </c>
      <c r="DX88" s="51" t="n">
        <v>49407</v>
      </c>
      <c r="DY88" s="51" t="n">
        <v>223049.45</v>
      </c>
      <c r="DZ88" s="51" t="n">
        <v>0</v>
      </c>
      <c r="EA88" s="51" t="n">
        <v>0</v>
      </c>
      <c r="EB88" s="51" t="n">
        <v>97</v>
      </c>
      <c r="EC88" s="59" t="n">
        <v>5486.3955</v>
      </c>
      <c r="ED88" s="51" t="n">
        <v>0</v>
      </c>
      <c r="EE88" s="51" t="n">
        <v>0</v>
      </c>
      <c r="EF88" s="51" t="n">
        <v>0</v>
      </c>
      <c r="EG88" s="51" t="n">
        <v>0</v>
      </c>
      <c r="EH88" s="60" t="n">
        <v>45.8611338585358</v>
      </c>
      <c r="EJ88" s="60" t="n">
        <v>50.649254340152</v>
      </c>
      <c r="EK88" s="60" t="n">
        <v>12.0366335511604</v>
      </c>
      <c r="EL88" s="60" t="n">
        <v>2.06434563225361</v>
      </c>
      <c r="EM88" s="60" t="n">
        <v>1.8583142869</v>
      </c>
      <c r="EN88" s="60" t="n">
        <v>95.3768104109</v>
      </c>
      <c r="ES88" s="51" t="n">
        <v>892237</v>
      </c>
      <c r="ET88" s="13" t="n">
        <v>66312.01</v>
      </c>
      <c r="EU88" s="13" t="n">
        <v>68813.76</v>
      </c>
      <c r="EV88" s="13" t="n">
        <v>69973.11</v>
      </c>
      <c r="EW88" s="13" t="n">
        <v>71086.65</v>
      </c>
      <c r="EX88" s="13" t="n">
        <v>713046.3</v>
      </c>
      <c r="EY88" s="58" t="n">
        <f aca="false">EX88/SUMIF($E$8:$E$210,E88,$EX$8:$EX$210)</f>
        <v>0.273908930902254</v>
      </c>
      <c r="EZ88" s="13" t="s">
        <v>271</v>
      </c>
      <c r="FA88" s="13" t="s">
        <v>304</v>
      </c>
      <c r="FB88" s="51" t="n">
        <v>1</v>
      </c>
      <c r="FC88" s="13" t="n">
        <v>15604</v>
      </c>
    </row>
    <row r="89" customFormat="false" ht="15" hidden="false" customHeight="false" outlineLevel="0" collapsed="false">
      <c r="A89" s="49" t="n">
        <v>15065</v>
      </c>
      <c r="B89" s="50" t="n">
        <v>15065</v>
      </c>
      <c r="C89" s="9" t="s">
        <v>396</v>
      </c>
      <c r="D89" s="9" t="s">
        <v>355</v>
      </c>
      <c r="E89" s="50" t="n">
        <v>13</v>
      </c>
      <c r="F89" s="9" t="s">
        <v>303</v>
      </c>
      <c r="H89" s="51" t="n">
        <v>12461673</v>
      </c>
      <c r="I89" s="51" t="n">
        <v>12729324</v>
      </c>
      <c r="J89" s="51" t="n">
        <v>5444352</v>
      </c>
      <c r="K89" s="51" t="n">
        <v>12965872</v>
      </c>
      <c r="L89" s="51" t="n">
        <v>3837480</v>
      </c>
      <c r="M89" s="51" t="n">
        <v>4953813</v>
      </c>
      <c r="N89" s="51" t="n">
        <v>8</v>
      </c>
      <c r="O89" s="51" t="n">
        <v>0</v>
      </c>
      <c r="P89" s="51" t="n">
        <v>0</v>
      </c>
      <c r="Q89" s="52" t="n">
        <v>0</v>
      </c>
      <c r="R89" s="52" t="n">
        <v>0</v>
      </c>
      <c r="S89" s="13" t="n">
        <v>0</v>
      </c>
      <c r="T89" s="13" t="n">
        <v>0</v>
      </c>
      <c r="U89" s="13" t="n">
        <v>0</v>
      </c>
      <c r="V89" s="13" t="n">
        <v>0</v>
      </c>
      <c r="W89" s="13" t="n">
        <v>0</v>
      </c>
      <c r="X89" s="13" t="n">
        <v>0</v>
      </c>
      <c r="Y89" s="13" t="n">
        <v>0</v>
      </c>
      <c r="Z89" s="13" t="n">
        <v>0</v>
      </c>
      <c r="AA89" s="13" t="n">
        <v>0</v>
      </c>
      <c r="AB89" s="13" t="n">
        <v>0</v>
      </c>
      <c r="AC89" s="13" t="n">
        <v>0</v>
      </c>
      <c r="AD89" s="13" t="n">
        <v>0</v>
      </c>
      <c r="AE89" s="13" t="n">
        <v>0</v>
      </c>
      <c r="AF89" s="13" t="n">
        <v>0</v>
      </c>
      <c r="AG89" s="13" t="n">
        <v>173</v>
      </c>
      <c r="AH89" s="13" t="n">
        <v>3678</v>
      </c>
      <c r="AI89" s="51" t="n">
        <v>0</v>
      </c>
      <c r="AJ89" s="51" t="n">
        <v>956</v>
      </c>
      <c r="AK89" s="51" t="n">
        <v>1887</v>
      </c>
      <c r="AL89" s="51" t="n">
        <v>1158</v>
      </c>
      <c r="AM89" s="51" t="n">
        <v>1840</v>
      </c>
      <c r="AN89" s="51" t="n">
        <v>593</v>
      </c>
      <c r="AO89" s="51" t="n">
        <v>1840</v>
      </c>
      <c r="AP89" s="51" t="n">
        <v>1831</v>
      </c>
      <c r="AQ89" s="51" t="n">
        <v>1840</v>
      </c>
      <c r="AR89" s="51" t="n">
        <v>1817</v>
      </c>
      <c r="AS89" s="51" t="n">
        <v>1839</v>
      </c>
      <c r="AT89" s="51" t="n">
        <v>1786</v>
      </c>
      <c r="AU89" s="51" t="n">
        <v>1827</v>
      </c>
      <c r="AV89" s="51" t="n">
        <v>147.75</v>
      </c>
      <c r="AW89" s="13" t="n">
        <v>265.5539691</v>
      </c>
      <c r="AX89" s="52" t="n">
        <v>10.2628</v>
      </c>
      <c r="AY89" s="51" t="n">
        <v>3</v>
      </c>
      <c r="AZ89" s="52" t="n">
        <v>5.16666666666667</v>
      </c>
      <c r="BA89" s="52" t="n">
        <v>1026.28</v>
      </c>
      <c r="BB89" s="54" t="n">
        <v>0.00759743309055527</v>
      </c>
      <c r="BC89" s="54" t="n">
        <v>0.000934059196613823</v>
      </c>
      <c r="BD89" s="61" t="n">
        <v>20200.1656866947</v>
      </c>
      <c r="BE89" s="13" t="n">
        <v>5638</v>
      </c>
      <c r="BF89" s="13" t="n">
        <v>18485</v>
      </c>
      <c r="BG89" s="51" t="n">
        <v>9583</v>
      </c>
      <c r="BH89" s="51" t="n">
        <v>3071</v>
      </c>
      <c r="BI89" s="51" t="n">
        <v>5</v>
      </c>
      <c r="BJ89" s="51" t="n">
        <v>11387</v>
      </c>
      <c r="BK89" s="51" t="n">
        <v>3033</v>
      </c>
      <c r="BL89" s="51" t="n">
        <v>19525</v>
      </c>
      <c r="BM89" s="51" t="n">
        <v>22525</v>
      </c>
      <c r="BN89" s="51" t="n">
        <v>2516</v>
      </c>
      <c r="BO89" s="51" t="n">
        <v>10097</v>
      </c>
      <c r="BP89" s="51" t="n">
        <v>17548</v>
      </c>
      <c r="BQ89" s="51" t="n">
        <v>19931</v>
      </c>
      <c r="BR89" s="13" t="n">
        <v>366.254041100146</v>
      </c>
      <c r="BS89" s="13" t="n">
        <v>2106.40933550876</v>
      </c>
      <c r="BT89" s="51" t="n">
        <v>0</v>
      </c>
      <c r="BU89" s="51" t="n">
        <v>0</v>
      </c>
      <c r="BV89" s="51" t="n">
        <v>19</v>
      </c>
      <c r="BW89" s="51" t="n">
        <v>365</v>
      </c>
      <c r="BX89" s="51" t="n">
        <v>29</v>
      </c>
      <c r="BY89" s="51" t="n">
        <v>365</v>
      </c>
      <c r="BZ89" s="51" t="n">
        <v>78</v>
      </c>
      <c r="CA89" s="51" t="n">
        <v>365</v>
      </c>
      <c r="CB89" s="51" t="n">
        <v>0</v>
      </c>
      <c r="CC89" s="51" t="n">
        <v>0</v>
      </c>
      <c r="CD89" s="51" t="n">
        <v>0</v>
      </c>
      <c r="CE89" s="51" t="n">
        <v>960</v>
      </c>
      <c r="CF89" s="51" t="n">
        <v>12571</v>
      </c>
      <c r="CG89" s="51" t="n">
        <v>1000</v>
      </c>
      <c r="CH89" s="51" t="n">
        <v>61000</v>
      </c>
      <c r="CI89" s="51" t="n">
        <v>5000</v>
      </c>
      <c r="CJ89" s="51" t="n">
        <v>458000</v>
      </c>
      <c r="CK89" s="51" t="n">
        <v>20668000</v>
      </c>
      <c r="CL89" s="51" t="n">
        <v>16</v>
      </c>
      <c r="CM89" s="52" t="n">
        <v>0</v>
      </c>
      <c r="CN89" s="52" t="n">
        <v>90</v>
      </c>
      <c r="CO89" s="58" t="n">
        <v>0</v>
      </c>
      <c r="CP89" s="13" t="n">
        <v>180577616.41</v>
      </c>
      <c r="CQ89" s="13" t="n">
        <v>3300163959.91</v>
      </c>
      <c r="CR89" s="13" t="n">
        <v>1185313151.02</v>
      </c>
      <c r="CS89" s="13" t="n">
        <v>332129803.98</v>
      </c>
      <c r="CT89" s="13" t="n">
        <v>1422827804.51</v>
      </c>
      <c r="CU89" s="58" t="n">
        <v>0.2375</v>
      </c>
      <c r="CV89" s="53" t="n">
        <v>0.99742179423337</v>
      </c>
      <c r="CW89" s="53" t="n">
        <v>0.998710897116685</v>
      </c>
      <c r="CX89" s="53" t="n">
        <v>0.99742179423337</v>
      </c>
      <c r="CY89" s="53" t="n">
        <v>0.99742179423337</v>
      </c>
      <c r="CZ89" s="53" t="n">
        <v>5.99742179423337</v>
      </c>
      <c r="DA89" s="53" t="n">
        <v>0.661209603929893</v>
      </c>
      <c r="DB89" s="53" t="n">
        <v>1</v>
      </c>
      <c r="DC89" s="53" t="n">
        <v>1</v>
      </c>
      <c r="DD89" s="53" t="n">
        <v>0.323708310743102</v>
      </c>
      <c r="DE89" s="53" t="n">
        <v>1</v>
      </c>
      <c r="DF89" s="53" t="n">
        <v>0.99742179423337</v>
      </c>
      <c r="DG89" s="53" t="n">
        <v>0.99742179423337</v>
      </c>
      <c r="DH89" s="53" t="n">
        <v>0.99742179423337</v>
      </c>
      <c r="DI89" s="53" t="n">
        <v>0.998710897116685</v>
      </c>
      <c r="DJ89" s="53" t="n">
        <v>0.837501293186792</v>
      </c>
      <c r="DK89" s="53" t="n">
        <v>0.998710897116685</v>
      </c>
      <c r="DL89" s="53" t="n">
        <v>1</v>
      </c>
      <c r="DM89" s="53" t="n">
        <v>0.99742179423337</v>
      </c>
      <c r="DN89" s="53" t="n">
        <v>0.99742179423337</v>
      </c>
      <c r="DO89" s="53" t="n">
        <v>1.15863139816326</v>
      </c>
      <c r="DP89" s="53" t="n">
        <v>0.161209603929893</v>
      </c>
      <c r="DQ89" s="53" t="n">
        <v>0.99742179423337</v>
      </c>
      <c r="DR89" s="51" t="n">
        <v>13539</v>
      </c>
      <c r="DS89" s="51" t="n">
        <v>2311</v>
      </c>
      <c r="DT89" s="51" t="n">
        <v>26232.9917224397</v>
      </c>
      <c r="DU89" s="51" t="n">
        <v>0</v>
      </c>
      <c r="DV89" s="51" t="n">
        <v>0</v>
      </c>
      <c r="DW89" s="51" t="n">
        <v>1521</v>
      </c>
      <c r="DX89" s="51" t="n">
        <v>0</v>
      </c>
      <c r="DY89" s="51" t="n">
        <v>4021451.44</v>
      </c>
      <c r="DZ89" s="51" t="n">
        <v>9779</v>
      </c>
      <c r="EA89" s="51" t="n">
        <v>23114</v>
      </c>
      <c r="EB89" s="51" t="n">
        <v>43</v>
      </c>
      <c r="EC89" s="59" t="n">
        <v>7253.0427</v>
      </c>
      <c r="ED89" s="51" t="n">
        <v>9779</v>
      </c>
      <c r="EE89" s="51" t="n">
        <v>23114</v>
      </c>
      <c r="EF89" s="51" t="n">
        <v>1778</v>
      </c>
      <c r="EG89" s="51" t="n">
        <v>24892</v>
      </c>
      <c r="EH89" s="60" t="n">
        <v>55.7016773978954</v>
      </c>
      <c r="EJ89" s="60" t="n">
        <v>32.1540338003236</v>
      </c>
      <c r="EK89" s="60" t="n">
        <v>17.1096038373032</v>
      </c>
      <c r="EL89" s="60" t="n">
        <v>3.21947994750967</v>
      </c>
      <c r="EM89" s="60" t="n">
        <v>2.6168229891</v>
      </c>
      <c r="EN89" s="60" t="n">
        <v>92.9608809825</v>
      </c>
      <c r="ES89" s="51" t="n">
        <v>14643336</v>
      </c>
      <c r="ET89" s="13" t="n">
        <v>36744.92</v>
      </c>
      <c r="EU89" s="13" t="n">
        <v>38118.08</v>
      </c>
      <c r="EV89" s="13" t="n">
        <v>38757.15</v>
      </c>
      <c r="EW89" s="13" t="n">
        <v>39373.73</v>
      </c>
      <c r="EX89" s="13" t="n">
        <v>91626</v>
      </c>
      <c r="EY89" s="58" t="n">
        <f aca="false">EX89/SUMIF($E$8:$E$210,E89,$EX$8:$EX$210)</f>
        <v>0.00335275105002339</v>
      </c>
      <c r="EZ89" s="13" t="s">
        <v>271</v>
      </c>
      <c r="FA89" s="13" t="s">
        <v>304</v>
      </c>
      <c r="FB89" s="51" t="n">
        <v>0</v>
      </c>
      <c r="FC89" s="13" t="n">
        <v>17548</v>
      </c>
    </row>
    <row r="90" customFormat="false" ht="15" hidden="false" customHeight="false" outlineLevel="0" collapsed="false">
      <c r="A90" s="49" t="n">
        <v>15067</v>
      </c>
      <c r="B90" s="50" t="n">
        <v>15067</v>
      </c>
      <c r="C90" s="9" t="s">
        <v>397</v>
      </c>
      <c r="D90" s="9" t="s">
        <v>355</v>
      </c>
      <c r="E90" s="50" t="n">
        <v>23</v>
      </c>
      <c r="F90" s="9" t="s">
        <v>357</v>
      </c>
      <c r="H90" s="51" t="n">
        <v>764268</v>
      </c>
      <c r="I90" s="51" t="n">
        <v>750025</v>
      </c>
      <c r="J90" s="51" t="n">
        <v>346733</v>
      </c>
      <c r="K90" s="51" t="n">
        <v>797689</v>
      </c>
      <c r="L90" s="51" t="n">
        <v>276647</v>
      </c>
      <c r="M90" s="51" t="n">
        <v>483493</v>
      </c>
      <c r="N90" s="51" t="n">
        <v>10</v>
      </c>
      <c r="O90" s="51" t="n">
        <v>0</v>
      </c>
      <c r="P90" s="51" t="n">
        <v>0</v>
      </c>
      <c r="Q90" s="52" t="n">
        <v>5.81818739081129</v>
      </c>
      <c r="R90" s="52" t="n">
        <v>4.81818739081129</v>
      </c>
      <c r="S90" s="13" t="n">
        <v>11864</v>
      </c>
      <c r="T90" s="13" t="n">
        <v>32627</v>
      </c>
      <c r="U90" s="13" t="n">
        <v>0</v>
      </c>
      <c r="V90" s="13" t="n">
        <v>32627</v>
      </c>
      <c r="W90" s="13" t="n">
        <v>5932</v>
      </c>
      <c r="X90" s="13" t="n">
        <v>26695</v>
      </c>
      <c r="Y90" s="13" t="n">
        <v>5932</v>
      </c>
      <c r="Z90" s="13" t="n">
        <v>65254</v>
      </c>
      <c r="AA90" s="13" t="n">
        <v>5932</v>
      </c>
      <c r="AB90" s="13" t="n">
        <v>32627</v>
      </c>
      <c r="AC90" s="13" t="n">
        <v>26695</v>
      </c>
      <c r="AD90" s="13" t="n">
        <v>32627</v>
      </c>
      <c r="AE90" s="13" t="n">
        <v>0</v>
      </c>
      <c r="AF90" s="13" t="n">
        <v>32627</v>
      </c>
      <c r="AG90" s="13" t="n">
        <v>133</v>
      </c>
      <c r="AH90" s="13" t="n">
        <v>4184</v>
      </c>
      <c r="AI90" s="51" t="n">
        <v>0</v>
      </c>
      <c r="AJ90" s="51" t="n">
        <v>1067</v>
      </c>
      <c r="AK90" s="51" t="n">
        <v>2385</v>
      </c>
      <c r="AL90" s="51" t="n">
        <v>1535</v>
      </c>
      <c r="AM90" s="51" t="n">
        <v>2093</v>
      </c>
      <c r="AN90" s="51" t="n">
        <v>829</v>
      </c>
      <c r="AO90" s="51" t="n">
        <v>2093</v>
      </c>
      <c r="AP90" s="51" t="n">
        <v>2064</v>
      </c>
      <c r="AQ90" s="51" t="n">
        <v>2093</v>
      </c>
      <c r="AR90" s="51" t="n">
        <v>1981</v>
      </c>
      <c r="AS90" s="51" t="n">
        <v>2130</v>
      </c>
      <c r="AT90" s="51" t="n">
        <v>1693</v>
      </c>
      <c r="AU90" s="51" t="n">
        <v>1882</v>
      </c>
      <c r="AV90" s="51" t="n">
        <v>23.9</v>
      </c>
      <c r="AW90" s="13" t="n">
        <v>393.9219745</v>
      </c>
      <c r="AX90" s="52" t="n">
        <v>13.7404</v>
      </c>
      <c r="AY90" s="51" t="n">
        <v>1</v>
      </c>
      <c r="AZ90" s="52" t="n">
        <v>2</v>
      </c>
      <c r="BA90" s="52" t="n">
        <v>1374.04</v>
      </c>
      <c r="BB90" s="54" t="n">
        <v>0.0179751521083753</v>
      </c>
      <c r="BC90" s="54" t="n">
        <v>0.00546839172627989</v>
      </c>
      <c r="BD90" s="61" t="n">
        <v>22285.5634497625</v>
      </c>
      <c r="BE90" s="13" t="n">
        <v>21944</v>
      </c>
      <c r="BF90" s="13" t="n">
        <v>47950</v>
      </c>
      <c r="BG90" s="51" t="n">
        <v>22135</v>
      </c>
      <c r="BH90" s="51" t="n">
        <v>3747</v>
      </c>
      <c r="BI90" s="51" t="n">
        <v>5</v>
      </c>
      <c r="BJ90" s="51" t="n">
        <v>7315</v>
      </c>
      <c r="BK90" s="51" t="n">
        <v>3682</v>
      </c>
      <c r="BL90" s="51" t="n">
        <v>49508</v>
      </c>
      <c r="BM90" s="51" t="n">
        <v>53103</v>
      </c>
      <c r="BN90" s="51" t="n">
        <v>5732</v>
      </c>
      <c r="BO90" s="51" t="n">
        <v>23516</v>
      </c>
      <c r="BP90" s="51" t="n">
        <v>11003</v>
      </c>
      <c r="BQ90" s="51" t="n">
        <v>11858</v>
      </c>
      <c r="BR90" s="13" t="n">
        <v>469.910859303021</v>
      </c>
      <c r="BS90" s="13" t="n">
        <v>2295.44167999618</v>
      </c>
      <c r="BT90" s="51" t="n">
        <v>268</v>
      </c>
      <c r="BU90" s="51" t="n">
        <v>372</v>
      </c>
      <c r="BV90" s="51" t="n">
        <v>71</v>
      </c>
      <c r="BW90" s="51" t="n">
        <v>365</v>
      </c>
      <c r="BX90" s="51" t="n">
        <v>9</v>
      </c>
      <c r="BY90" s="51" t="n">
        <v>365</v>
      </c>
      <c r="BZ90" s="51" t="n">
        <v>12</v>
      </c>
      <c r="CA90" s="51" t="n">
        <v>365</v>
      </c>
      <c r="CB90" s="51" t="n">
        <v>0</v>
      </c>
      <c r="CC90" s="51" t="n">
        <v>0</v>
      </c>
      <c r="CD90" s="51" t="n">
        <v>0</v>
      </c>
      <c r="CE90" s="51" t="n">
        <v>340</v>
      </c>
      <c r="CF90" s="51" t="n">
        <v>9594</v>
      </c>
      <c r="CG90" s="51" t="n">
        <v>0</v>
      </c>
      <c r="CH90" s="51" t="n">
        <v>23000</v>
      </c>
      <c r="CI90" s="51" t="n">
        <v>1000</v>
      </c>
      <c r="CJ90" s="51" t="n">
        <v>140000</v>
      </c>
      <c r="CK90" s="51" t="n">
        <v>3279000</v>
      </c>
      <c r="CL90" s="51" t="n">
        <v>28</v>
      </c>
      <c r="CM90" s="52" t="n">
        <v>1.81818739081129</v>
      </c>
      <c r="CN90" s="52" t="n">
        <v>75</v>
      </c>
      <c r="CO90" s="58" t="n">
        <v>0</v>
      </c>
      <c r="CP90" s="13" t="n">
        <v>45702958.61</v>
      </c>
      <c r="CQ90" s="13" t="n">
        <v>408279331.76</v>
      </c>
      <c r="CR90" s="13" t="n">
        <v>0</v>
      </c>
      <c r="CS90" s="13" t="n">
        <v>19341734.92</v>
      </c>
      <c r="CT90" s="13" t="n">
        <v>304268063.81</v>
      </c>
      <c r="CU90" s="58" t="n">
        <v>0.2375</v>
      </c>
      <c r="CV90" s="53" t="n">
        <v>1</v>
      </c>
      <c r="CW90" s="53" t="n">
        <v>1</v>
      </c>
      <c r="CX90" s="53" t="n">
        <v>1</v>
      </c>
      <c r="CY90" s="53" t="n">
        <v>1</v>
      </c>
      <c r="CZ90" s="53" t="n">
        <v>6</v>
      </c>
      <c r="DA90" s="53" t="n">
        <v>0.5</v>
      </c>
      <c r="DB90" s="53" t="n">
        <v>1</v>
      </c>
      <c r="DC90" s="53" t="n">
        <v>1</v>
      </c>
      <c r="DD90" s="53" t="n">
        <v>0</v>
      </c>
      <c r="DE90" s="53" t="n">
        <v>1</v>
      </c>
      <c r="DF90" s="53" t="n">
        <v>1</v>
      </c>
      <c r="DG90" s="53" t="n">
        <v>1</v>
      </c>
      <c r="DH90" s="53" t="n">
        <v>1</v>
      </c>
      <c r="DI90" s="53" t="n">
        <v>1</v>
      </c>
      <c r="DJ90" s="53" t="n">
        <v>1</v>
      </c>
      <c r="DK90" s="53" t="n">
        <v>1</v>
      </c>
      <c r="DL90" s="53" t="n">
        <v>1</v>
      </c>
      <c r="DM90" s="53" t="n">
        <v>1</v>
      </c>
      <c r="DN90" s="53" t="n">
        <v>1</v>
      </c>
      <c r="DO90" s="53" t="n">
        <v>1</v>
      </c>
      <c r="DP90" s="53" t="n">
        <v>0</v>
      </c>
      <c r="DQ90" s="53" t="n">
        <v>1</v>
      </c>
      <c r="DR90" s="51" t="n">
        <v>9345</v>
      </c>
      <c r="DS90" s="51" t="n">
        <v>1627</v>
      </c>
      <c r="DT90" s="51" t="n">
        <v>91308.9358980541</v>
      </c>
      <c r="DU90" s="51" t="n">
        <v>6406</v>
      </c>
      <c r="DV90" s="51" t="n">
        <v>12812</v>
      </c>
      <c r="DW90" s="51" t="n">
        <v>2386</v>
      </c>
      <c r="DX90" s="51" t="n">
        <v>38877</v>
      </c>
      <c r="DY90" s="51" t="n">
        <v>223049.45</v>
      </c>
      <c r="DZ90" s="51" t="n">
        <v>9342</v>
      </c>
      <c r="EA90" s="51" t="n">
        <v>40772</v>
      </c>
      <c r="EB90" s="51" t="n">
        <v>63</v>
      </c>
      <c r="EC90" s="59" t="n">
        <v>5486.3955</v>
      </c>
      <c r="ED90" s="51" t="n">
        <v>24296</v>
      </c>
      <c r="EE90" s="51" t="n">
        <v>40772</v>
      </c>
      <c r="EF90" s="51" t="n">
        <v>1336</v>
      </c>
      <c r="EG90" s="51" t="n">
        <v>42108</v>
      </c>
      <c r="EH90" s="60" t="n">
        <v>45.8611338585358</v>
      </c>
      <c r="EJ90" s="60" t="n">
        <v>50.649254340152</v>
      </c>
      <c r="EK90" s="60" t="n">
        <v>12.0366335511604</v>
      </c>
      <c r="EL90" s="60" t="n">
        <v>2.06434563225361</v>
      </c>
      <c r="EM90" s="60" t="n">
        <v>1.8583142869</v>
      </c>
      <c r="EN90" s="60" t="n">
        <v>95.3768104109</v>
      </c>
      <c r="ES90" s="51" t="n">
        <v>892237</v>
      </c>
      <c r="ET90" s="13" t="n">
        <v>83813.22</v>
      </c>
      <c r="EU90" s="13" t="n">
        <v>87139.2</v>
      </c>
      <c r="EV90" s="13" t="n">
        <v>88737.76</v>
      </c>
      <c r="EW90" s="13" t="n">
        <v>90307.32</v>
      </c>
      <c r="EX90" s="13" t="n">
        <v>607582.8</v>
      </c>
      <c r="EY90" s="58" t="n">
        <f aca="false">EX90/SUMIF($E$8:$E$210,E90,$EX$8:$EX$210)</f>
        <v>0.233396281815919</v>
      </c>
      <c r="EZ90" s="13" t="s">
        <v>271</v>
      </c>
      <c r="FA90" s="13" t="s">
        <v>304</v>
      </c>
      <c r="FB90" s="51" t="n">
        <v>0</v>
      </c>
      <c r="FC90" s="13" t="n">
        <v>11003</v>
      </c>
    </row>
    <row r="91" customFormat="false" ht="15" hidden="false" customHeight="false" outlineLevel="0" collapsed="false">
      <c r="A91" s="49" t="n">
        <v>15068</v>
      </c>
      <c r="B91" s="50" t="n">
        <v>15068</v>
      </c>
      <c r="C91" s="9" t="s">
        <v>398</v>
      </c>
      <c r="D91" s="9" t="s">
        <v>355</v>
      </c>
      <c r="E91" s="50" t="n">
        <v>13</v>
      </c>
      <c r="F91" s="9" t="s">
        <v>303</v>
      </c>
      <c r="H91" s="51" t="n">
        <v>12461673</v>
      </c>
      <c r="I91" s="51" t="n">
        <v>12729324</v>
      </c>
      <c r="J91" s="51" t="n">
        <v>5444352</v>
      </c>
      <c r="K91" s="51" t="n">
        <v>12965872</v>
      </c>
      <c r="L91" s="51" t="n">
        <v>3837480</v>
      </c>
      <c r="M91" s="51" t="n">
        <v>4953813</v>
      </c>
      <c r="N91" s="51" t="n">
        <v>4</v>
      </c>
      <c r="O91" s="51" t="n">
        <v>0</v>
      </c>
      <c r="P91" s="51" t="n">
        <v>0</v>
      </c>
      <c r="Q91" s="52" t="n">
        <v>0</v>
      </c>
      <c r="R91" s="52" t="n">
        <v>0</v>
      </c>
      <c r="S91" s="13" t="n">
        <v>0</v>
      </c>
      <c r="T91" s="13" t="n">
        <v>0</v>
      </c>
      <c r="U91" s="13" t="n">
        <v>0</v>
      </c>
      <c r="V91" s="13" t="n">
        <v>0</v>
      </c>
      <c r="W91" s="13" t="n">
        <v>0</v>
      </c>
      <c r="X91" s="13" t="n">
        <v>0</v>
      </c>
      <c r="Y91" s="13" t="n">
        <v>0</v>
      </c>
      <c r="Z91" s="13" t="n">
        <v>0</v>
      </c>
      <c r="AA91" s="13" t="n">
        <v>0</v>
      </c>
      <c r="AB91" s="13" t="n">
        <v>0</v>
      </c>
      <c r="AC91" s="13" t="n">
        <v>0</v>
      </c>
      <c r="AD91" s="13" t="n">
        <v>0</v>
      </c>
      <c r="AE91" s="13" t="n">
        <v>0</v>
      </c>
      <c r="AF91" s="13" t="n">
        <v>0</v>
      </c>
      <c r="AG91" s="13" t="n">
        <v>124</v>
      </c>
      <c r="AH91" s="13" t="n">
        <v>2582</v>
      </c>
      <c r="AI91" s="51" t="n">
        <v>0</v>
      </c>
      <c r="AJ91" s="51" t="n">
        <v>456</v>
      </c>
      <c r="AK91" s="51" t="n">
        <v>1328</v>
      </c>
      <c r="AL91" s="51" t="n">
        <v>688</v>
      </c>
      <c r="AM91" s="51" t="n">
        <v>1289</v>
      </c>
      <c r="AN91" s="51" t="n">
        <v>476</v>
      </c>
      <c r="AO91" s="51" t="n">
        <v>1289</v>
      </c>
      <c r="AP91" s="51" t="n">
        <v>1279</v>
      </c>
      <c r="AQ91" s="51" t="n">
        <v>1291</v>
      </c>
      <c r="AR91" s="51" t="n">
        <v>1243</v>
      </c>
      <c r="AS91" s="51" t="n">
        <v>1294</v>
      </c>
      <c r="AT91" s="51" t="n">
        <v>1169</v>
      </c>
      <c r="AU91" s="51" t="n">
        <v>1247</v>
      </c>
      <c r="AV91" s="51" t="n">
        <v>147.75</v>
      </c>
      <c r="AW91" s="13" t="n">
        <v>141.75313</v>
      </c>
      <c r="AX91" s="52" t="n">
        <v>5.6352</v>
      </c>
      <c r="AY91" s="51" t="n">
        <v>3</v>
      </c>
      <c r="AZ91" s="52" t="n">
        <v>5.16666666666667</v>
      </c>
      <c r="BA91" s="52" t="n">
        <v>563.52</v>
      </c>
      <c r="BB91" s="54" t="n">
        <v>0.00759743309055527</v>
      </c>
      <c r="BC91" s="54" t="n">
        <v>0.000934059196613823</v>
      </c>
      <c r="BD91" s="61" t="n">
        <v>20200.1656866947</v>
      </c>
      <c r="BE91" s="13" t="n">
        <v>4894</v>
      </c>
      <c r="BF91" s="13" t="n">
        <v>16530</v>
      </c>
      <c r="BG91" s="51" t="n">
        <v>10213</v>
      </c>
      <c r="BH91" s="51" t="n">
        <v>1350</v>
      </c>
      <c r="BI91" s="51" t="n">
        <v>5</v>
      </c>
      <c r="BJ91" s="51" t="n">
        <v>3822</v>
      </c>
      <c r="BK91" s="51" t="n">
        <v>1309</v>
      </c>
      <c r="BL91" s="51" t="n">
        <v>15776</v>
      </c>
      <c r="BM91" s="51" t="n">
        <v>18245</v>
      </c>
      <c r="BN91" s="51" t="n">
        <v>4649</v>
      </c>
      <c r="BO91" s="51" t="n">
        <v>16700</v>
      </c>
      <c r="BP91" s="51" t="n">
        <v>5792</v>
      </c>
      <c r="BQ91" s="51" t="n">
        <v>6309</v>
      </c>
      <c r="BR91" s="13" t="n">
        <v>366.254041100146</v>
      </c>
      <c r="BS91" s="13" t="n">
        <v>2106.40933550876</v>
      </c>
      <c r="BT91" s="51" t="n">
        <v>0</v>
      </c>
      <c r="BU91" s="51" t="n">
        <v>0</v>
      </c>
      <c r="BV91" s="51" t="n">
        <v>19</v>
      </c>
      <c r="BW91" s="51" t="n">
        <v>365</v>
      </c>
      <c r="BX91" s="51" t="n">
        <v>29</v>
      </c>
      <c r="BY91" s="51" t="n">
        <v>365</v>
      </c>
      <c r="BZ91" s="51" t="n">
        <v>78</v>
      </c>
      <c r="CA91" s="51" t="n">
        <v>365</v>
      </c>
      <c r="CB91" s="51" t="n">
        <v>0</v>
      </c>
      <c r="CC91" s="51" t="n">
        <v>0</v>
      </c>
      <c r="CD91" s="51" t="n">
        <v>0</v>
      </c>
      <c r="CE91" s="51" t="n">
        <v>630</v>
      </c>
      <c r="CF91" s="51" t="n">
        <v>4990</v>
      </c>
      <c r="CG91" s="51" t="n">
        <v>1000</v>
      </c>
      <c r="CH91" s="51" t="n">
        <v>34000</v>
      </c>
      <c r="CI91" s="51" t="n">
        <v>3000</v>
      </c>
      <c r="CJ91" s="51" t="n">
        <v>237000</v>
      </c>
      <c r="CK91" s="51" t="n">
        <v>11371000</v>
      </c>
      <c r="CL91" s="51" t="n">
        <v>9</v>
      </c>
      <c r="CM91" s="52" t="n">
        <v>0</v>
      </c>
      <c r="CN91" s="52" t="n">
        <v>90</v>
      </c>
      <c r="CO91" s="58" t="n">
        <v>0</v>
      </c>
      <c r="CP91" s="13" t="n">
        <v>180577616.41</v>
      </c>
      <c r="CQ91" s="13" t="n">
        <v>3300163959.91</v>
      </c>
      <c r="CR91" s="13" t="n">
        <v>1185313151.02</v>
      </c>
      <c r="CS91" s="13" t="n">
        <v>332129803.98</v>
      </c>
      <c r="CT91" s="13" t="n">
        <v>1422827804.51</v>
      </c>
      <c r="CU91" s="58" t="n">
        <v>0.0375</v>
      </c>
      <c r="CV91" s="53" t="n">
        <v>0.99742179423337</v>
      </c>
      <c r="CW91" s="53" t="n">
        <v>0.998710897116685</v>
      </c>
      <c r="CX91" s="53" t="n">
        <v>0.99742179423337</v>
      </c>
      <c r="CY91" s="53" t="n">
        <v>0.99742179423337</v>
      </c>
      <c r="CZ91" s="53" t="n">
        <v>5.99742179423337</v>
      </c>
      <c r="DA91" s="53" t="n">
        <v>0.661209603929893</v>
      </c>
      <c r="DB91" s="53" t="n">
        <v>1</v>
      </c>
      <c r="DC91" s="53" t="n">
        <v>1</v>
      </c>
      <c r="DD91" s="53" t="n">
        <v>0.323708310743102</v>
      </c>
      <c r="DE91" s="53" t="n">
        <v>1</v>
      </c>
      <c r="DF91" s="53" t="n">
        <v>0.99742179423337</v>
      </c>
      <c r="DG91" s="53" t="n">
        <v>0.99742179423337</v>
      </c>
      <c r="DH91" s="53" t="n">
        <v>0.99742179423337</v>
      </c>
      <c r="DI91" s="53" t="n">
        <v>0.998710897116685</v>
      </c>
      <c r="DJ91" s="53" t="n">
        <v>0.837501293186792</v>
      </c>
      <c r="DK91" s="53" t="n">
        <v>0.998710897116685</v>
      </c>
      <c r="DL91" s="53" t="n">
        <v>1</v>
      </c>
      <c r="DM91" s="53" t="n">
        <v>0.99742179423337</v>
      </c>
      <c r="DN91" s="53" t="n">
        <v>0.99742179423337</v>
      </c>
      <c r="DO91" s="53" t="n">
        <v>1.15863139816326</v>
      </c>
      <c r="DP91" s="53" t="n">
        <v>0.161209603929893</v>
      </c>
      <c r="DQ91" s="53" t="n">
        <v>0.99742179423337</v>
      </c>
      <c r="DR91" s="51" t="n">
        <v>12318</v>
      </c>
      <c r="DS91" s="51" t="n">
        <v>1951</v>
      </c>
      <c r="DT91" s="51" t="n">
        <v>13283.6708653355</v>
      </c>
      <c r="DU91" s="51" t="n">
        <v>43680</v>
      </c>
      <c r="DV91" s="51" t="n">
        <v>58240</v>
      </c>
      <c r="DW91" s="51" t="n">
        <v>1604</v>
      </c>
      <c r="DX91" s="51" t="n">
        <v>45936</v>
      </c>
      <c r="DY91" s="51" t="n">
        <v>4021451.44</v>
      </c>
      <c r="DZ91" s="51" t="n">
        <v>15327</v>
      </c>
      <c r="EA91" s="51" t="n">
        <v>33012</v>
      </c>
      <c r="EB91" s="51" t="n">
        <v>40</v>
      </c>
      <c r="EC91" s="59" t="n">
        <v>7253.0427</v>
      </c>
      <c r="ED91" s="51" t="n">
        <v>20043</v>
      </c>
      <c r="EE91" s="51" t="n">
        <v>33012</v>
      </c>
      <c r="EF91" s="51" t="n">
        <v>0</v>
      </c>
      <c r="EG91" s="51" t="n">
        <v>33012</v>
      </c>
      <c r="EH91" s="60" t="n">
        <v>55.7016773978954</v>
      </c>
      <c r="EJ91" s="60" t="n">
        <v>32.1540338003236</v>
      </c>
      <c r="EK91" s="60" t="n">
        <v>17.1096038373032</v>
      </c>
      <c r="EL91" s="60" t="n">
        <v>3.21947994750967</v>
      </c>
      <c r="EM91" s="60" t="n">
        <v>2.6168229891</v>
      </c>
      <c r="EN91" s="60" t="n">
        <v>92.9608809825</v>
      </c>
      <c r="ES91" s="51" t="n">
        <v>14643336</v>
      </c>
      <c r="ET91" s="13" t="n">
        <v>29140.15</v>
      </c>
      <c r="EU91" s="13" t="n">
        <v>30193.59</v>
      </c>
      <c r="EV91" s="13" t="n">
        <v>30693.29</v>
      </c>
      <c r="EW91" s="13" t="n">
        <v>31179.65</v>
      </c>
      <c r="EX91" s="13" t="n">
        <v>51990.22</v>
      </c>
      <c r="EY91" s="58" t="n">
        <f aca="false">EX91/SUMIF($E$8:$E$210,E91,$EX$8:$EX$210)</f>
        <v>0.00190241050243323</v>
      </c>
      <c r="EZ91" s="13" t="s">
        <v>271</v>
      </c>
      <c r="FA91" s="13" t="s">
        <v>304</v>
      </c>
      <c r="FB91" s="51" t="n">
        <v>0</v>
      </c>
      <c r="FC91" s="13" t="n">
        <v>5792</v>
      </c>
    </row>
    <row r="92" customFormat="false" ht="15" hidden="false" customHeight="false" outlineLevel="0" collapsed="false">
      <c r="A92" s="49" t="n">
        <v>15069</v>
      </c>
      <c r="B92" s="50" t="n">
        <v>15069</v>
      </c>
      <c r="C92" s="9" t="s">
        <v>399</v>
      </c>
      <c r="D92" s="9" t="s">
        <v>355</v>
      </c>
      <c r="E92" s="50" t="n">
        <v>13</v>
      </c>
      <c r="F92" s="9" t="s">
        <v>303</v>
      </c>
      <c r="H92" s="51" t="n">
        <v>12461673</v>
      </c>
      <c r="I92" s="51" t="n">
        <v>12729324</v>
      </c>
      <c r="J92" s="51" t="n">
        <v>5444352</v>
      </c>
      <c r="K92" s="51" t="n">
        <v>12965872</v>
      </c>
      <c r="L92" s="51" t="n">
        <v>3837480</v>
      </c>
      <c r="M92" s="51" t="n">
        <v>4953813</v>
      </c>
      <c r="N92" s="51" t="n">
        <v>2</v>
      </c>
      <c r="O92" s="51" t="n">
        <v>0</v>
      </c>
      <c r="P92" s="51" t="n">
        <v>0</v>
      </c>
      <c r="Q92" s="52" t="n">
        <v>0</v>
      </c>
      <c r="R92" s="52" t="n">
        <v>0</v>
      </c>
      <c r="S92" s="13" t="n">
        <v>0</v>
      </c>
      <c r="T92" s="13" t="n">
        <v>0</v>
      </c>
      <c r="U92" s="13" t="n">
        <v>0</v>
      </c>
      <c r="V92" s="13" t="n">
        <v>0</v>
      </c>
      <c r="W92" s="13" t="n">
        <v>0</v>
      </c>
      <c r="X92" s="13" t="n">
        <v>0</v>
      </c>
      <c r="Y92" s="13" t="n">
        <v>0</v>
      </c>
      <c r="Z92" s="13" t="n">
        <v>0</v>
      </c>
      <c r="AA92" s="13" t="n">
        <v>0</v>
      </c>
      <c r="AB92" s="13" t="n">
        <v>0</v>
      </c>
      <c r="AC92" s="13" t="n">
        <v>0</v>
      </c>
      <c r="AD92" s="13" t="n">
        <v>0</v>
      </c>
      <c r="AE92" s="13" t="n">
        <v>0</v>
      </c>
      <c r="AF92" s="13" t="n">
        <v>0</v>
      </c>
      <c r="AG92" s="13" t="n">
        <v>3</v>
      </c>
      <c r="AH92" s="13" t="n">
        <v>668</v>
      </c>
      <c r="AI92" s="51" t="n">
        <v>0</v>
      </c>
      <c r="AJ92" s="51" t="n">
        <v>43</v>
      </c>
      <c r="AK92" s="51" t="n">
        <v>335</v>
      </c>
      <c r="AL92" s="51" t="n">
        <v>103</v>
      </c>
      <c r="AM92" s="51" t="n">
        <v>334</v>
      </c>
      <c r="AN92" s="51" t="n">
        <v>26</v>
      </c>
      <c r="AO92" s="51" t="n">
        <v>334</v>
      </c>
      <c r="AP92" s="51" t="n">
        <v>326</v>
      </c>
      <c r="AQ92" s="51" t="n">
        <v>334</v>
      </c>
      <c r="AR92" s="51" t="n">
        <v>328</v>
      </c>
      <c r="AS92" s="51" t="n">
        <v>334</v>
      </c>
      <c r="AT92" s="51" t="n">
        <v>317</v>
      </c>
      <c r="AU92" s="51" t="n">
        <v>328</v>
      </c>
      <c r="AV92" s="51" t="n">
        <v>147.75</v>
      </c>
      <c r="AW92" s="13" t="n">
        <v>28.71469856</v>
      </c>
      <c r="AX92" s="52" t="n">
        <v>1.8772</v>
      </c>
      <c r="AY92" s="51" t="n">
        <v>3</v>
      </c>
      <c r="AZ92" s="52" t="n">
        <v>5.16666666666667</v>
      </c>
      <c r="BA92" s="52" t="n">
        <v>187.72</v>
      </c>
      <c r="BB92" s="54" t="n">
        <v>0.00759743309055527</v>
      </c>
      <c r="BC92" s="54" t="n">
        <v>0.000934059196613823</v>
      </c>
      <c r="BD92" s="61" t="n">
        <v>20200.1656866947</v>
      </c>
      <c r="BE92" s="13" t="n">
        <v>802</v>
      </c>
      <c r="BF92" s="13" t="n">
        <v>2427</v>
      </c>
      <c r="BG92" s="51" t="n">
        <v>1151</v>
      </c>
      <c r="BH92" s="51" t="n">
        <v>464</v>
      </c>
      <c r="BI92" s="51" t="n">
        <v>5</v>
      </c>
      <c r="BJ92" s="51" t="n">
        <v>1459</v>
      </c>
      <c r="BK92" s="51" t="n">
        <v>459</v>
      </c>
      <c r="BL92" s="51" t="n">
        <v>2358</v>
      </c>
      <c r="BM92" s="51" t="n">
        <v>2749</v>
      </c>
      <c r="BN92" s="51" t="n">
        <v>0</v>
      </c>
      <c r="BO92" s="51" t="n">
        <v>0</v>
      </c>
      <c r="BP92" s="51" t="n">
        <v>1851</v>
      </c>
      <c r="BQ92" s="51" t="n">
        <v>2008</v>
      </c>
      <c r="BR92" s="13" t="n">
        <v>366.254041100146</v>
      </c>
      <c r="BS92" s="13" t="n">
        <v>2106.40933550876</v>
      </c>
      <c r="BT92" s="51" t="n">
        <v>0</v>
      </c>
      <c r="BU92" s="51" t="n">
        <v>0</v>
      </c>
      <c r="BV92" s="51" t="n">
        <v>19</v>
      </c>
      <c r="BW92" s="51" t="n">
        <v>365</v>
      </c>
      <c r="BX92" s="51" t="n">
        <v>29</v>
      </c>
      <c r="BY92" s="51" t="n">
        <v>365</v>
      </c>
      <c r="BZ92" s="51" t="n">
        <v>78</v>
      </c>
      <c r="CA92" s="51" t="n">
        <v>365</v>
      </c>
      <c r="CB92" s="51" t="n">
        <v>0</v>
      </c>
      <c r="CC92" s="51" t="n">
        <v>0</v>
      </c>
      <c r="CD92" s="51" t="n">
        <v>0</v>
      </c>
      <c r="CE92" s="51" t="n">
        <v>28400</v>
      </c>
      <c r="CF92" s="51" t="n">
        <v>1548</v>
      </c>
      <c r="CG92" s="51" t="n">
        <v>29000</v>
      </c>
      <c r="CH92" s="51" t="n">
        <v>462000</v>
      </c>
      <c r="CI92" s="51" t="n">
        <v>10000</v>
      </c>
      <c r="CJ92" s="51" t="n">
        <v>185000</v>
      </c>
      <c r="CK92" s="51" t="n">
        <v>32976000</v>
      </c>
      <c r="CL92" s="51" t="n">
        <v>0</v>
      </c>
      <c r="CM92" s="52" t="n">
        <v>0</v>
      </c>
      <c r="CN92" s="52" t="n">
        <v>90</v>
      </c>
      <c r="CO92" s="58" t="n">
        <v>0</v>
      </c>
      <c r="CP92" s="13" t="n">
        <v>180577616.41</v>
      </c>
      <c r="CQ92" s="13" t="n">
        <v>3300163959.91</v>
      </c>
      <c r="CR92" s="13" t="n">
        <v>1185313151.02</v>
      </c>
      <c r="CS92" s="13" t="n">
        <v>332129803.98</v>
      </c>
      <c r="CT92" s="13" t="n">
        <v>1422827804.51</v>
      </c>
      <c r="CU92" s="58" t="n">
        <v>0.05</v>
      </c>
      <c r="CV92" s="53" t="n">
        <v>0.99742179423337</v>
      </c>
      <c r="CW92" s="53" t="n">
        <v>0.998710897116685</v>
      </c>
      <c r="CX92" s="53" t="n">
        <v>0.99742179423337</v>
      </c>
      <c r="CY92" s="53" t="n">
        <v>0.99742179423337</v>
      </c>
      <c r="CZ92" s="53" t="n">
        <v>5.99742179423337</v>
      </c>
      <c r="DA92" s="53" t="n">
        <v>0.661209603929893</v>
      </c>
      <c r="DB92" s="53" t="n">
        <v>1</v>
      </c>
      <c r="DC92" s="53" t="n">
        <v>1</v>
      </c>
      <c r="DD92" s="53" t="n">
        <v>0.323708310743102</v>
      </c>
      <c r="DE92" s="53" t="n">
        <v>1</v>
      </c>
      <c r="DF92" s="53" t="n">
        <v>0.99742179423337</v>
      </c>
      <c r="DG92" s="53" t="n">
        <v>0.99742179423337</v>
      </c>
      <c r="DH92" s="53" t="n">
        <v>0.99742179423337</v>
      </c>
      <c r="DI92" s="53" t="n">
        <v>0.998710897116685</v>
      </c>
      <c r="DJ92" s="53" t="n">
        <v>0.837501293186792</v>
      </c>
      <c r="DK92" s="53" t="n">
        <v>0.998710897116685</v>
      </c>
      <c r="DL92" s="53" t="n">
        <v>1</v>
      </c>
      <c r="DM92" s="53" t="n">
        <v>0.99742179423337</v>
      </c>
      <c r="DN92" s="53" t="n">
        <v>0.99742179423337</v>
      </c>
      <c r="DO92" s="53" t="n">
        <v>1.15863139816326</v>
      </c>
      <c r="DP92" s="53" t="n">
        <v>0.161209603929893</v>
      </c>
      <c r="DQ92" s="53" t="n">
        <v>0.99742179423337</v>
      </c>
      <c r="DR92" s="51" t="n">
        <v>442</v>
      </c>
      <c r="DS92" s="51" t="n">
        <v>436</v>
      </c>
      <c r="DT92" s="51" t="n">
        <v>20665.2224648482</v>
      </c>
      <c r="DU92" s="51" t="n">
        <v>0</v>
      </c>
      <c r="DV92" s="51" t="n">
        <v>0</v>
      </c>
      <c r="DW92" s="51" t="n">
        <v>240</v>
      </c>
      <c r="DX92" s="51" t="n">
        <v>0</v>
      </c>
      <c r="DY92" s="51" t="n">
        <v>4021451.44</v>
      </c>
      <c r="DZ92" s="51" t="n">
        <v>0</v>
      </c>
      <c r="EA92" s="51" t="n">
        <v>0</v>
      </c>
      <c r="EB92" s="51" t="n">
        <v>13</v>
      </c>
      <c r="EC92" s="59" t="n">
        <v>7253.0427</v>
      </c>
      <c r="ED92" s="51" t="n">
        <v>0</v>
      </c>
      <c r="EE92" s="51" t="n">
        <v>0</v>
      </c>
      <c r="EF92" s="51" t="n">
        <v>0</v>
      </c>
      <c r="EG92" s="51" t="n">
        <v>0</v>
      </c>
      <c r="EH92" s="60" t="n">
        <v>55.7016773978954</v>
      </c>
      <c r="EJ92" s="60" t="n">
        <v>32.1540338003236</v>
      </c>
      <c r="EK92" s="60" t="n">
        <v>17.1096038373032</v>
      </c>
      <c r="EL92" s="60" t="n">
        <v>3.21947994750967</v>
      </c>
      <c r="EM92" s="60" t="n">
        <v>2.6168229891</v>
      </c>
      <c r="EN92" s="60" t="n">
        <v>92.9608809825</v>
      </c>
      <c r="ES92" s="51" t="n">
        <v>14643336</v>
      </c>
      <c r="ET92" s="13" t="n">
        <v>4403.998</v>
      </c>
      <c r="EU92" s="13" t="n">
        <v>4542.6</v>
      </c>
      <c r="EV92" s="13" t="n">
        <v>4609.493</v>
      </c>
      <c r="EW92" s="13" t="n">
        <v>4675.048</v>
      </c>
      <c r="EX92" s="13" t="n">
        <v>194932.4</v>
      </c>
      <c r="EY92" s="58" t="n">
        <f aca="false">EX92/SUMIF($E$8:$E$210,E92,$EX$8:$EX$210)</f>
        <v>0.0071329077858204</v>
      </c>
      <c r="EZ92" s="13" t="s">
        <v>271</v>
      </c>
      <c r="FA92" s="13" t="s">
        <v>304</v>
      </c>
      <c r="FB92" s="51" t="n">
        <v>0</v>
      </c>
      <c r="FC92" s="13" t="n">
        <v>1851</v>
      </c>
    </row>
    <row r="93" customFormat="false" ht="15" hidden="false" customHeight="false" outlineLevel="0" collapsed="false">
      <c r="A93" s="49" t="n">
        <v>15070</v>
      </c>
      <c r="B93" s="50" t="n">
        <v>15070</v>
      </c>
      <c r="C93" s="9" t="s">
        <v>400</v>
      </c>
      <c r="D93" s="9" t="s">
        <v>355</v>
      </c>
      <c r="E93" s="50" t="n">
        <v>13</v>
      </c>
      <c r="F93" s="9" t="s">
        <v>303</v>
      </c>
      <c r="H93" s="51" t="n">
        <v>12461673</v>
      </c>
      <c r="I93" s="51" t="n">
        <v>12729324</v>
      </c>
      <c r="J93" s="51" t="n">
        <v>5444352</v>
      </c>
      <c r="K93" s="51" t="n">
        <v>12965872</v>
      </c>
      <c r="L93" s="51" t="n">
        <v>3837480</v>
      </c>
      <c r="M93" s="51" t="n">
        <v>4953813</v>
      </c>
      <c r="N93" s="51" t="n">
        <v>252</v>
      </c>
      <c r="O93" s="51" t="n">
        <v>0</v>
      </c>
      <c r="P93" s="51" t="n">
        <v>0</v>
      </c>
      <c r="Q93" s="52" t="n">
        <v>3.82620548449434</v>
      </c>
      <c r="R93" s="52" t="n">
        <v>4.04179511364682</v>
      </c>
      <c r="S93" s="13" t="n">
        <v>110305</v>
      </c>
      <c r="T93" s="13" t="n">
        <v>167367</v>
      </c>
      <c r="U93" s="13" t="n">
        <v>55018</v>
      </c>
      <c r="V93" s="13" t="n">
        <v>167367</v>
      </c>
      <c r="W93" s="13" t="n">
        <v>54599</v>
      </c>
      <c r="X93" s="13" t="n">
        <v>164730</v>
      </c>
      <c r="Y93" s="13" t="n">
        <v>53529</v>
      </c>
      <c r="Z93" s="13" t="n">
        <v>334734</v>
      </c>
      <c r="AA93" s="13" t="n">
        <v>45210</v>
      </c>
      <c r="AB93" s="13" t="n">
        <v>167367</v>
      </c>
      <c r="AC93" s="13" t="n">
        <v>99763</v>
      </c>
      <c r="AD93" s="13" t="n">
        <v>167367</v>
      </c>
      <c r="AE93" s="13" t="n">
        <v>46055</v>
      </c>
      <c r="AF93" s="13" t="n">
        <v>167367</v>
      </c>
      <c r="AG93" s="13" t="n">
        <v>1244</v>
      </c>
      <c r="AH93" s="13" t="n">
        <v>24743</v>
      </c>
      <c r="AI93" s="51" t="n">
        <v>0</v>
      </c>
      <c r="AJ93" s="51" t="n">
        <v>5151</v>
      </c>
      <c r="AK93" s="51" t="n">
        <v>12823</v>
      </c>
      <c r="AL93" s="51" t="n">
        <v>5720</v>
      </c>
      <c r="AM93" s="51" t="n">
        <v>12384</v>
      </c>
      <c r="AN93" s="51" t="n">
        <v>2803</v>
      </c>
      <c r="AO93" s="51" t="n">
        <v>12388</v>
      </c>
      <c r="AP93" s="51" t="n">
        <v>11924</v>
      </c>
      <c r="AQ93" s="51" t="n">
        <v>12376</v>
      </c>
      <c r="AR93" s="51" t="n">
        <v>12130</v>
      </c>
      <c r="AS93" s="51" t="n">
        <v>12392</v>
      </c>
      <c r="AT93" s="51" t="n">
        <v>11616</v>
      </c>
      <c r="AU93" s="51" t="n">
        <v>12211</v>
      </c>
      <c r="AV93" s="51" t="n">
        <v>147.75</v>
      </c>
      <c r="AW93" s="13" t="n">
        <v>662.4963596</v>
      </c>
      <c r="AX93" s="52" t="n">
        <v>24.7872</v>
      </c>
      <c r="AY93" s="51" t="n">
        <v>3</v>
      </c>
      <c r="AZ93" s="52" t="n">
        <v>5.16666666666667</v>
      </c>
      <c r="BA93" s="52" t="n">
        <v>2478.72</v>
      </c>
      <c r="BB93" s="54" t="n">
        <v>0.00759743309055527</v>
      </c>
      <c r="BC93" s="54" t="n">
        <v>0.000934059196613823</v>
      </c>
      <c r="BD93" s="61" t="n">
        <v>20200.1656866947</v>
      </c>
      <c r="BE93" s="13" t="n">
        <v>87212</v>
      </c>
      <c r="BF93" s="13" t="n">
        <v>174705</v>
      </c>
      <c r="BG93" s="51" t="n">
        <v>88450</v>
      </c>
      <c r="BH93" s="51" t="n">
        <v>15353</v>
      </c>
      <c r="BI93" s="51" t="n">
        <v>5</v>
      </c>
      <c r="BJ93" s="51" t="n">
        <v>54765</v>
      </c>
      <c r="BK93" s="51" t="n">
        <v>14326</v>
      </c>
      <c r="BL93" s="51" t="n">
        <v>145691</v>
      </c>
      <c r="BM93" s="51" t="n">
        <v>198014</v>
      </c>
      <c r="BN93" s="51" t="n">
        <v>15047</v>
      </c>
      <c r="BO93" s="51" t="n">
        <v>242292</v>
      </c>
      <c r="BP93" s="51" t="n">
        <v>74042</v>
      </c>
      <c r="BQ93" s="51" t="n">
        <v>82655</v>
      </c>
      <c r="BR93" s="13" t="n">
        <v>366.254041100146</v>
      </c>
      <c r="BS93" s="13" t="n">
        <v>2106.40933550876</v>
      </c>
      <c r="BT93" s="51" t="n">
        <v>74</v>
      </c>
      <c r="BU93" s="51" t="n">
        <v>192</v>
      </c>
      <c r="BV93" s="51" t="n">
        <v>19</v>
      </c>
      <c r="BW93" s="51" t="n">
        <v>365</v>
      </c>
      <c r="BX93" s="51" t="n">
        <v>29</v>
      </c>
      <c r="BY93" s="51" t="n">
        <v>365</v>
      </c>
      <c r="BZ93" s="51" t="n">
        <v>78</v>
      </c>
      <c r="CA93" s="51" t="n">
        <v>365</v>
      </c>
      <c r="CB93" s="51" t="n">
        <v>0</v>
      </c>
      <c r="CC93" s="51" t="n">
        <v>0</v>
      </c>
      <c r="CD93" s="51" t="n">
        <v>0</v>
      </c>
      <c r="CE93" s="51" t="n">
        <v>7910</v>
      </c>
      <c r="CF93" s="51" t="n">
        <v>56741</v>
      </c>
      <c r="CG93" s="51" t="n">
        <v>8000</v>
      </c>
      <c r="CH93" s="51" t="n">
        <v>400000</v>
      </c>
      <c r="CI93" s="51" t="n">
        <v>28000</v>
      </c>
      <c r="CJ93" s="51" t="n">
        <v>2548000</v>
      </c>
      <c r="CK93" s="51" t="n">
        <v>116844000</v>
      </c>
      <c r="CL93" s="51" t="n">
        <v>118</v>
      </c>
      <c r="CM93" s="52" t="n">
        <v>1.42329414741879</v>
      </c>
      <c r="CN93" s="52" t="n">
        <v>90</v>
      </c>
      <c r="CO93" s="58" t="n">
        <v>0</v>
      </c>
      <c r="CP93" s="13" t="n">
        <v>180577616.41</v>
      </c>
      <c r="CQ93" s="13" t="n">
        <v>3300163959.91</v>
      </c>
      <c r="CR93" s="13" t="n">
        <v>1185313151.02</v>
      </c>
      <c r="CS93" s="13" t="n">
        <v>332129803.98</v>
      </c>
      <c r="CT93" s="13" t="n">
        <v>1422827804.51</v>
      </c>
      <c r="CU93" s="58" t="n">
        <v>0.225</v>
      </c>
      <c r="CV93" s="53" t="n">
        <v>0.99742179423337</v>
      </c>
      <c r="CW93" s="53" t="n">
        <v>0.998710897116685</v>
      </c>
      <c r="CX93" s="53" t="n">
        <v>0.99742179423337</v>
      </c>
      <c r="CY93" s="53" t="n">
        <v>0.99742179423337</v>
      </c>
      <c r="CZ93" s="53" t="n">
        <v>5.99742179423337</v>
      </c>
      <c r="DA93" s="53" t="n">
        <v>0.661209603929893</v>
      </c>
      <c r="DB93" s="53" t="n">
        <v>1</v>
      </c>
      <c r="DC93" s="53" t="n">
        <v>1</v>
      </c>
      <c r="DD93" s="53" t="n">
        <v>0.323708310743102</v>
      </c>
      <c r="DE93" s="53" t="n">
        <v>1</v>
      </c>
      <c r="DF93" s="53" t="n">
        <v>0.99742179423337</v>
      </c>
      <c r="DG93" s="53" t="n">
        <v>0.99742179423337</v>
      </c>
      <c r="DH93" s="53" t="n">
        <v>0.99742179423337</v>
      </c>
      <c r="DI93" s="53" t="n">
        <v>0.998710897116685</v>
      </c>
      <c r="DJ93" s="53" t="n">
        <v>0.837501293186792</v>
      </c>
      <c r="DK93" s="53" t="n">
        <v>0.998710897116685</v>
      </c>
      <c r="DL93" s="53" t="n">
        <v>1</v>
      </c>
      <c r="DM93" s="53" t="n">
        <v>0.99742179423337</v>
      </c>
      <c r="DN93" s="53" t="n">
        <v>0.99742179423337</v>
      </c>
      <c r="DO93" s="53" t="n">
        <v>1.15863139816326</v>
      </c>
      <c r="DP93" s="53" t="n">
        <v>0.161209603929893</v>
      </c>
      <c r="DQ93" s="53" t="n">
        <v>0.99742179423337</v>
      </c>
      <c r="DR93" s="51" t="n">
        <v>166444</v>
      </c>
      <c r="DS93" s="51" t="n">
        <v>41104</v>
      </c>
      <c r="DT93" s="51" t="n">
        <v>83155.4091760863</v>
      </c>
      <c r="DU93" s="51" t="n">
        <v>54417</v>
      </c>
      <c r="DV93" s="51" t="n">
        <v>78912</v>
      </c>
      <c r="DW93" s="51" t="n">
        <v>11770</v>
      </c>
      <c r="DX93" s="51" t="n">
        <v>141127</v>
      </c>
      <c r="DY93" s="51" t="n">
        <v>4021451.44</v>
      </c>
      <c r="DZ93" s="51" t="n">
        <v>56316</v>
      </c>
      <c r="EA93" s="51" t="n">
        <v>126249</v>
      </c>
      <c r="EB93" s="51" t="n">
        <v>459</v>
      </c>
      <c r="EC93" s="59" t="n">
        <v>7253.0427</v>
      </c>
      <c r="ED93" s="51" t="n">
        <v>43701</v>
      </c>
      <c r="EE93" s="51" t="n">
        <v>126249</v>
      </c>
      <c r="EF93" s="51" t="n">
        <v>7171</v>
      </c>
      <c r="EG93" s="51" t="n">
        <v>133420</v>
      </c>
      <c r="EH93" s="60" t="n">
        <v>55.7016773978954</v>
      </c>
      <c r="EJ93" s="60" t="n">
        <v>32.1540338003236</v>
      </c>
      <c r="EK93" s="60" t="n">
        <v>17.1096038373032</v>
      </c>
      <c r="EL93" s="60" t="n">
        <v>3.21947994750967</v>
      </c>
      <c r="EM93" s="60" t="n">
        <v>2.6168229891</v>
      </c>
      <c r="EN93" s="60" t="n">
        <v>92.9608809825</v>
      </c>
      <c r="ES93" s="51" t="n">
        <v>14643336</v>
      </c>
      <c r="ET93" s="13" t="n">
        <v>269389</v>
      </c>
      <c r="EU93" s="13" t="n">
        <v>278104.8</v>
      </c>
      <c r="EV93" s="13" t="n">
        <v>282456.2</v>
      </c>
      <c r="EW93" s="13" t="n">
        <v>286793.1</v>
      </c>
      <c r="EX93" s="13" t="n">
        <v>569689.8</v>
      </c>
      <c r="EY93" s="58" t="n">
        <f aca="false">EX93/SUMIF($E$8:$E$210,E93,$EX$8:$EX$210)</f>
        <v>0.0208459179178139</v>
      </c>
      <c r="EZ93" s="13" t="s">
        <v>271</v>
      </c>
      <c r="FA93" s="13" t="s">
        <v>304</v>
      </c>
      <c r="FB93" s="51" t="n">
        <v>1</v>
      </c>
      <c r="FC93" s="13" t="n">
        <v>74042</v>
      </c>
    </row>
    <row r="94" customFormat="false" ht="15" hidden="false" customHeight="false" outlineLevel="0" collapsed="false">
      <c r="A94" s="49" t="n">
        <v>15072</v>
      </c>
      <c r="B94" s="50" t="n">
        <v>15072</v>
      </c>
      <c r="C94" s="9" t="s">
        <v>401</v>
      </c>
      <c r="D94" s="9" t="s">
        <v>355</v>
      </c>
      <c r="E94" s="50" t="n">
        <v>23</v>
      </c>
      <c r="F94" s="9" t="s">
        <v>357</v>
      </c>
      <c r="H94" s="51" t="n">
        <v>764268</v>
      </c>
      <c r="I94" s="51" t="n">
        <v>750025</v>
      </c>
      <c r="J94" s="51" t="n">
        <v>346733</v>
      </c>
      <c r="K94" s="51" t="n">
        <v>797689</v>
      </c>
      <c r="L94" s="51" t="n">
        <v>276647</v>
      </c>
      <c r="M94" s="51" t="n">
        <v>483493</v>
      </c>
      <c r="N94" s="51" t="n">
        <v>1</v>
      </c>
      <c r="O94" s="51" t="n">
        <v>0</v>
      </c>
      <c r="P94" s="51" t="n">
        <v>0</v>
      </c>
      <c r="Q94" s="52" t="n">
        <v>0</v>
      </c>
      <c r="R94" s="52" t="n">
        <v>0</v>
      </c>
      <c r="S94" s="13" t="n">
        <v>0</v>
      </c>
      <c r="T94" s="13" t="n">
        <v>0</v>
      </c>
      <c r="U94" s="13" t="n">
        <v>0</v>
      </c>
      <c r="V94" s="13" t="n">
        <v>0</v>
      </c>
      <c r="W94" s="13" t="n">
        <v>0</v>
      </c>
      <c r="X94" s="13" t="n">
        <v>0</v>
      </c>
      <c r="Y94" s="13" t="n">
        <v>0</v>
      </c>
      <c r="Z94" s="13" t="n">
        <v>0</v>
      </c>
      <c r="AA94" s="13" t="n">
        <v>0</v>
      </c>
      <c r="AB94" s="13" t="n">
        <v>0</v>
      </c>
      <c r="AC94" s="13" t="n">
        <v>0</v>
      </c>
      <c r="AD94" s="13" t="n">
        <v>0</v>
      </c>
      <c r="AE94" s="13" t="n">
        <v>0</v>
      </c>
      <c r="AF94" s="13" t="n">
        <v>0</v>
      </c>
      <c r="AG94" s="13" t="n">
        <v>8</v>
      </c>
      <c r="AH94" s="13" t="n">
        <v>956</v>
      </c>
      <c r="AI94" s="51" t="n">
        <v>0</v>
      </c>
      <c r="AJ94" s="51" t="n">
        <v>141</v>
      </c>
      <c r="AK94" s="51" t="n">
        <v>512</v>
      </c>
      <c r="AL94" s="51" t="n">
        <v>249</v>
      </c>
      <c r="AM94" s="51" t="n">
        <v>478</v>
      </c>
      <c r="AN94" s="51" t="n">
        <v>115</v>
      </c>
      <c r="AO94" s="51" t="n">
        <v>478</v>
      </c>
      <c r="AP94" s="51" t="n">
        <v>476</v>
      </c>
      <c r="AQ94" s="51" t="n">
        <v>478</v>
      </c>
      <c r="AR94" s="51" t="n">
        <v>479</v>
      </c>
      <c r="AS94" s="51" t="n">
        <v>479</v>
      </c>
      <c r="AT94" s="51" t="n">
        <v>438</v>
      </c>
      <c r="AU94" s="51" t="n">
        <v>451</v>
      </c>
      <c r="AV94" s="51" t="n">
        <v>23.9</v>
      </c>
      <c r="AW94" s="13" t="n">
        <v>52.87391098</v>
      </c>
      <c r="AX94" s="52" t="n">
        <v>1.9825</v>
      </c>
      <c r="AY94" s="51" t="n">
        <v>1</v>
      </c>
      <c r="AZ94" s="52" t="n">
        <v>2</v>
      </c>
      <c r="BA94" s="52" t="n">
        <v>198.25</v>
      </c>
      <c r="BB94" s="54" t="n">
        <v>0.0179751521083753</v>
      </c>
      <c r="BC94" s="54" t="n">
        <v>0.00546839172627989</v>
      </c>
      <c r="BD94" s="61" t="n">
        <v>22285.5634497625</v>
      </c>
      <c r="BE94" s="13" t="n">
        <v>3085</v>
      </c>
      <c r="BF94" s="13" t="n">
        <v>7557</v>
      </c>
      <c r="BG94" s="51" t="n">
        <v>3865</v>
      </c>
      <c r="BH94" s="51" t="n">
        <v>793</v>
      </c>
      <c r="BI94" s="51" t="n">
        <v>5</v>
      </c>
      <c r="BJ94" s="51" t="n">
        <v>1405</v>
      </c>
      <c r="BK94" s="51" t="n">
        <v>770</v>
      </c>
      <c r="BL94" s="51" t="n">
        <v>5011</v>
      </c>
      <c r="BM94" s="51" t="n">
        <v>8421</v>
      </c>
      <c r="BN94" s="51" t="n">
        <v>8126</v>
      </c>
      <c r="BO94" s="51" t="n">
        <v>8590</v>
      </c>
      <c r="BP94" s="51" t="n">
        <v>1847</v>
      </c>
      <c r="BQ94" s="51" t="n">
        <v>1988</v>
      </c>
      <c r="BR94" s="13" t="n">
        <v>469.910859303021</v>
      </c>
      <c r="BS94" s="13" t="n">
        <v>2295.44167999618</v>
      </c>
      <c r="BT94" s="51" t="n">
        <v>0</v>
      </c>
      <c r="BU94" s="51" t="n">
        <v>0</v>
      </c>
      <c r="BV94" s="51" t="n">
        <v>71</v>
      </c>
      <c r="BW94" s="51" t="n">
        <v>365</v>
      </c>
      <c r="BX94" s="51" t="n">
        <v>9</v>
      </c>
      <c r="BY94" s="51" t="n">
        <v>365</v>
      </c>
      <c r="BZ94" s="51" t="n">
        <v>12</v>
      </c>
      <c r="CA94" s="51" t="n">
        <v>365</v>
      </c>
      <c r="CB94" s="51" t="n">
        <v>0</v>
      </c>
      <c r="CC94" s="51" t="n">
        <v>0</v>
      </c>
      <c r="CD94" s="51" t="n">
        <v>0</v>
      </c>
      <c r="CE94" s="51" t="n">
        <v>520</v>
      </c>
      <c r="CF94" s="51" t="n">
        <v>1612</v>
      </c>
      <c r="CG94" s="51" t="n">
        <v>1000</v>
      </c>
      <c r="CH94" s="51" t="n">
        <v>8000</v>
      </c>
      <c r="CI94" s="51" t="n">
        <v>0</v>
      </c>
      <c r="CJ94" s="51" t="n">
        <v>6000</v>
      </c>
      <c r="CK94" s="51" t="n">
        <v>515000</v>
      </c>
      <c r="CL94" s="51" t="n">
        <v>5</v>
      </c>
      <c r="CM94" s="52" t="n">
        <v>0</v>
      </c>
      <c r="CN94" s="52" t="n">
        <v>75</v>
      </c>
      <c r="CO94" s="58" t="n">
        <v>0</v>
      </c>
      <c r="CP94" s="13" t="n">
        <v>45702958.61</v>
      </c>
      <c r="CQ94" s="13" t="n">
        <v>408279331.76</v>
      </c>
      <c r="CR94" s="13" t="n">
        <v>0</v>
      </c>
      <c r="CS94" s="13" t="n">
        <v>19341734.92</v>
      </c>
      <c r="CT94" s="13" t="n">
        <v>304268063.81</v>
      </c>
      <c r="CU94" s="58" t="n">
        <v>0.05</v>
      </c>
      <c r="CV94" s="53" t="n">
        <v>1</v>
      </c>
      <c r="CW94" s="53" t="n">
        <v>1</v>
      </c>
      <c r="CX94" s="53" t="n">
        <v>1</v>
      </c>
      <c r="CY94" s="53" t="n">
        <v>1</v>
      </c>
      <c r="CZ94" s="53" t="n">
        <v>6</v>
      </c>
      <c r="DA94" s="53" t="n">
        <v>0.5</v>
      </c>
      <c r="DB94" s="53" t="n">
        <v>1</v>
      </c>
      <c r="DC94" s="53" t="n">
        <v>1</v>
      </c>
      <c r="DD94" s="53" t="n">
        <v>0</v>
      </c>
      <c r="DE94" s="53" t="n">
        <v>1</v>
      </c>
      <c r="DF94" s="53" t="n">
        <v>1</v>
      </c>
      <c r="DG94" s="53" t="n">
        <v>1</v>
      </c>
      <c r="DH94" s="53" t="n">
        <v>1</v>
      </c>
      <c r="DI94" s="53" t="n">
        <v>1</v>
      </c>
      <c r="DJ94" s="53" t="n">
        <v>1</v>
      </c>
      <c r="DK94" s="53" t="n">
        <v>1</v>
      </c>
      <c r="DL94" s="53" t="n">
        <v>1</v>
      </c>
      <c r="DM94" s="53" t="n">
        <v>1</v>
      </c>
      <c r="DN94" s="53" t="n">
        <v>1</v>
      </c>
      <c r="DO94" s="53" t="n">
        <v>1</v>
      </c>
      <c r="DP94" s="53" t="n">
        <v>0</v>
      </c>
      <c r="DQ94" s="53" t="n">
        <v>1</v>
      </c>
      <c r="DR94" s="51" t="n">
        <v>1748</v>
      </c>
      <c r="DS94" s="51" t="n">
        <v>534</v>
      </c>
      <c r="DT94" s="51" t="n">
        <v>120618.932691719</v>
      </c>
      <c r="DU94" s="51" t="n">
        <v>0</v>
      </c>
      <c r="DV94" s="51" t="n">
        <v>0</v>
      </c>
      <c r="DW94" s="51" t="n">
        <v>557</v>
      </c>
      <c r="DX94" s="51" t="n">
        <v>0</v>
      </c>
      <c r="DY94" s="51" t="n">
        <v>223049.45</v>
      </c>
      <c r="DZ94" s="51" t="n">
        <v>0</v>
      </c>
      <c r="EA94" s="51" t="n">
        <v>0</v>
      </c>
      <c r="EB94" s="51" t="n">
        <v>19</v>
      </c>
      <c r="EC94" s="59" t="n">
        <v>5486.3955</v>
      </c>
      <c r="ED94" s="51" t="n">
        <v>0</v>
      </c>
      <c r="EE94" s="51" t="n">
        <v>0</v>
      </c>
      <c r="EF94" s="51" t="n">
        <v>0</v>
      </c>
      <c r="EG94" s="51" t="n">
        <v>0</v>
      </c>
      <c r="EH94" s="60" t="n">
        <v>45.8611338585358</v>
      </c>
      <c r="EJ94" s="60" t="n">
        <v>50.649254340152</v>
      </c>
      <c r="EK94" s="60" t="n">
        <v>12.0366335511604</v>
      </c>
      <c r="EL94" s="60" t="n">
        <v>2.06434563225361</v>
      </c>
      <c r="EM94" s="60" t="n">
        <v>1.8583142869</v>
      </c>
      <c r="EN94" s="60" t="n">
        <v>95.3768104109</v>
      </c>
      <c r="ES94" s="51" t="n">
        <v>892237</v>
      </c>
      <c r="ET94" s="13" t="n">
        <v>13699.17</v>
      </c>
      <c r="EU94" s="13" t="n">
        <v>14237.11</v>
      </c>
      <c r="EV94" s="13" t="n">
        <v>14486.4</v>
      </c>
      <c r="EW94" s="13" t="n">
        <v>14726.47</v>
      </c>
      <c r="EX94" s="13" t="n">
        <v>407803.3</v>
      </c>
      <c r="EY94" s="58" t="n">
        <f aca="false">EX94/SUMIF($E$8:$E$210,E94,$EX$8:$EX$210)</f>
        <v>0.156653173743993</v>
      </c>
      <c r="EZ94" s="13" t="s">
        <v>271</v>
      </c>
      <c r="FA94" s="13" t="s">
        <v>304</v>
      </c>
      <c r="FB94" s="51" t="n">
        <v>0</v>
      </c>
      <c r="FC94" s="13" t="n">
        <v>1847</v>
      </c>
    </row>
    <row r="95" customFormat="false" ht="15" hidden="false" customHeight="false" outlineLevel="0" collapsed="false">
      <c r="A95" s="49" t="n">
        <v>15073</v>
      </c>
      <c r="B95" s="50" t="n">
        <v>15073</v>
      </c>
      <c r="C95" s="9" t="s">
        <v>402</v>
      </c>
      <c r="D95" s="9" t="s">
        <v>355</v>
      </c>
      <c r="E95" s="50" t="n">
        <v>23</v>
      </c>
      <c r="F95" s="9" t="s">
        <v>357</v>
      </c>
      <c r="H95" s="51" t="n">
        <v>764268</v>
      </c>
      <c r="I95" s="51" t="n">
        <v>750025</v>
      </c>
      <c r="J95" s="51" t="n">
        <v>346733</v>
      </c>
      <c r="K95" s="51" t="n">
        <v>797689</v>
      </c>
      <c r="L95" s="51" t="n">
        <v>276647</v>
      </c>
      <c r="M95" s="51" t="n">
        <v>483493</v>
      </c>
      <c r="N95" s="51" t="n">
        <v>3</v>
      </c>
      <c r="O95" s="51" t="n">
        <v>0</v>
      </c>
      <c r="P95" s="51" t="n">
        <v>0</v>
      </c>
      <c r="Q95" s="52" t="n">
        <v>0</v>
      </c>
      <c r="R95" s="52" t="n">
        <v>0</v>
      </c>
      <c r="S95" s="13" t="n">
        <v>0</v>
      </c>
      <c r="T95" s="13" t="n">
        <v>0</v>
      </c>
      <c r="U95" s="13" t="n">
        <v>0</v>
      </c>
      <c r="V95" s="13" t="n">
        <v>0</v>
      </c>
      <c r="W95" s="13" t="n">
        <v>0</v>
      </c>
      <c r="X95" s="13" t="n">
        <v>0</v>
      </c>
      <c r="Y95" s="13" t="n">
        <v>0</v>
      </c>
      <c r="Z95" s="13" t="n">
        <v>0</v>
      </c>
      <c r="AA95" s="13" t="n">
        <v>0</v>
      </c>
      <c r="AB95" s="13" t="n">
        <v>0</v>
      </c>
      <c r="AC95" s="13" t="n">
        <v>0</v>
      </c>
      <c r="AD95" s="13" t="n">
        <v>0</v>
      </c>
      <c r="AE95" s="13" t="n">
        <v>0</v>
      </c>
      <c r="AF95" s="13" t="n">
        <v>0</v>
      </c>
      <c r="AG95" s="13" t="n">
        <v>87</v>
      </c>
      <c r="AH95" s="13" t="n">
        <v>2789</v>
      </c>
      <c r="AI95" s="51" t="n">
        <v>0</v>
      </c>
      <c r="AJ95" s="51" t="n">
        <v>291</v>
      </c>
      <c r="AK95" s="51" t="n">
        <v>1982</v>
      </c>
      <c r="AL95" s="51" t="n">
        <v>454</v>
      </c>
      <c r="AM95" s="51" t="n">
        <v>1398</v>
      </c>
      <c r="AN95" s="51" t="n">
        <v>290</v>
      </c>
      <c r="AO95" s="51" t="n">
        <v>1398</v>
      </c>
      <c r="AP95" s="51" t="n">
        <v>1043</v>
      </c>
      <c r="AQ95" s="51" t="n">
        <v>1397</v>
      </c>
      <c r="AR95" s="51" t="n">
        <v>1283</v>
      </c>
      <c r="AS95" s="51" t="n">
        <v>1398</v>
      </c>
      <c r="AT95" s="51" t="n">
        <v>1202</v>
      </c>
      <c r="AU95" s="51" t="n">
        <v>1395</v>
      </c>
      <c r="AV95" s="51" t="n">
        <v>23.9</v>
      </c>
      <c r="AW95" s="13" t="n">
        <v>88.5859862</v>
      </c>
      <c r="AX95" s="52" t="n">
        <v>2.79</v>
      </c>
      <c r="AY95" s="51" t="n">
        <v>1</v>
      </c>
      <c r="AZ95" s="52" t="n">
        <v>2</v>
      </c>
      <c r="BA95" s="52" t="n">
        <v>279</v>
      </c>
      <c r="BB95" s="54" t="n">
        <v>0.0179751521083753</v>
      </c>
      <c r="BC95" s="54" t="n">
        <v>0.00546839172627989</v>
      </c>
      <c r="BD95" s="61" t="n">
        <v>22285.5634497625</v>
      </c>
      <c r="BE95" s="13" t="n">
        <v>5881</v>
      </c>
      <c r="BF95" s="13" t="n">
        <v>17322</v>
      </c>
      <c r="BG95" s="51" t="n">
        <v>6574</v>
      </c>
      <c r="BH95" s="51" t="n">
        <v>4969</v>
      </c>
      <c r="BI95" s="51" t="n">
        <v>5</v>
      </c>
      <c r="BJ95" s="51" t="n">
        <v>2899</v>
      </c>
      <c r="BK95" s="51" t="n">
        <v>4779</v>
      </c>
      <c r="BL95" s="51" t="n">
        <v>10068</v>
      </c>
      <c r="BM95" s="51" t="n">
        <v>19631</v>
      </c>
      <c r="BN95" s="51" t="n">
        <v>2804</v>
      </c>
      <c r="BO95" s="51" t="n">
        <v>20896</v>
      </c>
      <c r="BP95" s="51" t="n">
        <v>3920</v>
      </c>
      <c r="BQ95" s="51" t="n">
        <v>4410</v>
      </c>
      <c r="BR95" s="13" t="n">
        <v>469.910859303021</v>
      </c>
      <c r="BS95" s="13" t="n">
        <v>2295.44167999618</v>
      </c>
      <c r="BT95" s="51" t="n">
        <v>19</v>
      </c>
      <c r="BU95" s="51" t="n">
        <v>281</v>
      </c>
      <c r="BV95" s="51" t="n">
        <v>71</v>
      </c>
      <c r="BW95" s="51" t="n">
        <v>365</v>
      </c>
      <c r="BX95" s="51" t="n">
        <v>9</v>
      </c>
      <c r="BY95" s="51" t="n">
        <v>365</v>
      </c>
      <c r="BZ95" s="51" t="n">
        <v>12</v>
      </c>
      <c r="CA95" s="51" t="n">
        <v>365</v>
      </c>
      <c r="CB95" s="51" t="n">
        <v>0</v>
      </c>
      <c r="CC95" s="51" t="n">
        <v>0</v>
      </c>
      <c r="CD95" s="51" t="n">
        <v>0</v>
      </c>
      <c r="CE95" s="51" t="n">
        <v>1040</v>
      </c>
      <c r="CF95" s="51" t="n">
        <v>3014</v>
      </c>
      <c r="CG95" s="51" t="n">
        <v>1000</v>
      </c>
      <c r="CH95" s="51" t="n">
        <v>22000</v>
      </c>
      <c r="CI95" s="51" t="n">
        <v>1000</v>
      </c>
      <c r="CJ95" s="51" t="n">
        <v>16000</v>
      </c>
      <c r="CK95" s="51" t="n">
        <v>1613000</v>
      </c>
      <c r="CL95" s="51" t="n">
        <v>0</v>
      </c>
      <c r="CM95" s="52" t="n">
        <v>0</v>
      </c>
      <c r="CN95" s="52" t="n">
        <v>75</v>
      </c>
      <c r="CO95" s="58" t="n">
        <v>0</v>
      </c>
      <c r="CP95" s="13" t="n">
        <v>45702958.61</v>
      </c>
      <c r="CQ95" s="13" t="n">
        <v>408279331.76</v>
      </c>
      <c r="CR95" s="13" t="n">
        <v>0</v>
      </c>
      <c r="CS95" s="13" t="n">
        <v>19341734.92</v>
      </c>
      <c r="CT95" s="13" t="n">
        <v>304268063.81</v>
      </c>
      <c r="CU95" s="58" t="n">
        <v>0.25</v>
      </c>
      <c r="CV95" s="53" t="n">
        <v>1</v>
      </c>
      <c r="CW95" s="53" t="n">
        <v>1</v>
      </c>
      <c r="CX95" s="53" t="n">
        <v>1</v>
      </c>
      <c r="CY95" s="53" t="n">
        <v>1</v>
      </c>
      <c r="CZ95" s="53" t="n">
        <v>6</v>
      </c>
      <c r="DA95" s="53" t="n">
        <v>0.5</v>
      </c>
      <c r="DB95" s="53" t="n">
        <v>1</v>
      </c>
      <c r="DC95" s="53" t="n">
        <v>1</v>
      </c>
      <c r="DD95" s="53" t="n">
        <v>0</v>
      </c>
      <c r="DE95" s="53" t="n">
        <v>1</v>
      </c>
      <c r="DF95" s="53" t="n">
        <v>1</v>
      </c>
      <c r="DG95" s="53" t="n">
        <v>1</v>
      </c>
      <c r="DH95" s="53" t="n">
        <v>1</v>
      </c>
      <c r="DI95" s="53" t="n">
        <v>1</v>
      </c>
      <c r="DJ95" s="53" t="n">
        <v>1</v>
      </c>
      <c r="DK95" s="53" t="n">
        <v>1</v>
      </c>
      <c r="DL95" s="53" t="n">
        <v>1</v>
      </c>
      <c r="DM95" s="53" t="n">
        <v>1</v>
      </c>
      <c r="DN95" s="53" t="n">
        <v>1</v>
      </c>
      <c r="DO95" s="53" t="n">
        <v>1</v>
      </c>
      <c r="DP95" s="53" t="n">
        <v>0</v>
      </c>
      <c r="DQ95" s="53" t="n">
        <v>1</v>
      </c>
      <c r="DR95" s="51" t="n">
        <v>5110</v>
      </c>
      <c r="DS95" s="51" t="n">
        <v>1504</v>
      </c>
      <c r="DT95" s="51" t="n">
        <v>14023.2978868739</v>
      </c>
      <c r="DU95" s="51" t="n">
        <v>0</v>
      </c>
      <c r="DV95" s="51" t="n">
        <v>0</v>
      </c>
      <c r="DW95" s="51" t="n">
        <v>1270</v>
      </c>
      <c r="DX95" s="51" t="n">
        <v>0</v>
      </c>
      <c r="DY95" s="51" t="n">
        <v>223049.45</v>
      </c>
      <c r="DZ95" s="51" t="n">
        <v>0</v>
      </c>
      <c r="EA95" s="51" t="n">
        <v>0</v>
      </c>
      <c r="EB95" s="51" t="n">
        <v>32</v>
      </c>
      <c r="EC95" s="59" t="n">
        <v>5486.3955</v>
      </c>
      <c r="ED95" s="51" t="n">
        <v>0</v>
      </c>
      <c r="EE95" s="51" t="n">
        <v>0</v>
      </c>
      <c r="EF95" s="51" t="n">
        <v>0</v>
      </c>
      <c r="EG95" s="51" t="n">
        <v>0</v>
      </c>
      <c r="EH95" s="60" t="n">
        <v>45.8611338585358</v>
      </c>
      <c r="EJ95" s="60" t="n">
        <v>50.649254340152</v>
      </c>
      <c r="EK95" s="60" t="n">
        <v>12.0366335511604</v>
      </c>
      <c r="EL95" s="60" t="n">
        <v>2.06434563225361</v>
      </c>
      <c r="EM95" s="60" t="n">
        <v>1.8583142869</v>
      </c>
      <c r="EN95" s="60" t="n">
        <v>95.3768104109</v>
      </c>
      <c r="ES95" s="51" t="n">
        <v>892237</v>
      </c>
      <c r="ET95" s="13" t="n">
        <v>26064.13</v>
      </c>
      <c r="EU95" s="13" t="n">
        <v>28516.94</v>
      </c>
      <c r="EV95" s="13" t="n">
        <v>29503.03</v>
      </c>
      <c r="EW95" s="13" t="n">
        <v>30369.2</v>
      </c>
      <c r="EX95" s="13" t="n">
        <v>12528.47</v>
      </c>
      <c r="EY95" s="58" t="n">
        <f aca="false">EX95/SUMIF($E$8:$E$210,E95,$EX$8:$EX$210)</f>
        <v>0.00481267460968658</v>
      </c>
      <c r="EZ95" s="13" t="s">
        <v>271</v>
      </c>
      <c r="FA95" s="13" t="s">
        <v>304</v>
      </c>
      <c r="FB95" s="51" t="n">
        <v>0</v>
      </c>
      <c r="FC95" s="13" t="n">
        <v>3920</v>
      </c>
    </row>
    <row r="96" customFormat="false" ht="15" hidden="false" customHeight="false" outlineLevel="0" collapsed="false">
      <c r="A96" s="49" t="n">
        <v>15075</v>
      </c>
      <c r="B96" s="50" t="n">
        <v>15075</v>
      </c>
      <c r="C96" s="9" t="s">
        <v>403</v>
      </c>
      <c r="D96" s="9" t="s">
        <v>355</v>
      </c>
      <c r="E96" s="50" t="n">
        <v>13</v>
      </c>
      <c r="F96" s="9" t="s">
        <v>303</v>
      </c>
      <c r="H96" s="51" t="n">
        <v>12461673</v>
      </c>
      <c r="I96" s="51" t="n">
        <v>12729324</v>
      </c>
      <c r="J96" s="51" t="n">
        <v>5444352</v>
      </c>
      <c r="K96" s="51" t="n">
        <v>12965872</v>
      </c>
      <c r="L96" s="51" t="n">
        <v>3837480</v>
      </c>
      <c r="M96" s="51" t="n">
        <v>4953813</v>
      </c>
      <c r="N96" s="51" t="n">
        <v>9</v>
      </c>
      <c r="O96" s="51" t="n">
        <v>0</v>
      </c>
      <c r="P96" s="51" t="n">
        <v>0</v>
      </c>
      <c r="Q96" s="52" t="n">
        <v>0</v>
      </c>
      <c r="R96" s="52" t="n">
        <v>0</v>
      </c>
      <c r="S96" s="13" t="n">
        <v>0</v>
      </c>
      <c r="T96" s="13" t="n">
        <v>0</v>
      </c>
      <c r="U96" s="13" t="n">
        <v>0</v>
      </c>
      <c r="V96" s="13" t="n">
        <v>0</v>
      </c>
      <c r="W96" s="13" t="n">
        <v>0</v>
      </c>
      <c r="X96" s="13" t="n">
        <v>0</v>
      </c>
      <c r="Y96" s="13" t="n">
        <v>0</v>
      </c>
      <c r="Z96" s="13" t="n">
        <v>0</v>
      </c>
      <c r="AA96" s="13" t="n">
        <v>0</v>
      </c>
      <c r="AB96" s="13" t="n">
        <v>0</v>
      </c>
      <c r="AC96" s="13" t="n">
        <v>0</v>
      </c>
      <c r="AD96" s="13" t="n">
        <v>0</v>
      </c>
      <c r="AE96" s="13" t="n">
        <v>0</v>
      </c>
      <c r="AF96" s="13" t="n">
        <v>0</v>
      </c>
      <c r="AG96" s="13" t="n">
        <v>89</v>
      </c>
      <c r="AH96" s="13" t="n">
        <v>1971</v>
      </c>
      <c r="AI96" s="51" t="n">
        <v>0</v>
      </c>
      <c r="AJ96" s="51" t="n">
        <v>340</v>
      </c>
      <c r="AK96" s="51" t="n">
        <v>1027</v>
      </c>
      <c r="AL96" s="51" t="n">
        <v>466</v>
      </c>
      <c r="AM96" s="51" t="n">
        <v>989</v>
      </c>
      <c r="AN96" s="51" t="n">
        <v>247</v>
      </c>
      <c r="AO96" s="51" t="n">
        <v>989</v>
      </c>
      <c r="AP96" s="51" t="n">
        <v>973</v>
      </c>
      <c r="AQ96" s="51" t="n">
        <v>986</v>
      </c>
      <c r="AR96" s="51" t="n">
        <v>966</v>
      </c>
      <c r="AS96" s="51" t="n">
        <v>984</v>
      </c>
      <c r="AT96" s="51" t="n">
        <v>921</v>
      </c>
      <c r="AU96" s="51" t="n">
        <v>970</v>
      </c>
      <c r="AV96" s="51" t="n">
        <v>147.75</v>
      </c>
      <c r="AW96" s="13" t="n">
        <v>155.1499718</v>
      </c>
      <c r="AX96" s="52" t="n">
        <v>3.003</v>
      </c>
      <c r="AY96" s="51" t="n">
        <v>3</v>
      </c>
      <c r="AZ96" s="52" t="n">
        <v>5.16666666666667</v>
      </c>
      <c r="BA96" s="52" t="n">
        <v>300.3</v>
      </c>
      <c r="BB96" s="54" t="n">
        <v>0.00759743309055527</v>
      </c>
      <c r="BC96" s="54" t="n">
        <v>0.000934059196613823</v>
      </c>
      <c r="BD96" s="61" t="n">
        <v>20200.1656866947</v>
      </c>
      <c r="BE96" s="13" t="n">
        <v>5301</v>
      </c>
      <c r="BF96" s="13" t="n">
        <v>14611</v>
      </c>
      <c r="BG96" s="51" t="n">
        <v>7663</v>
      </c>
      <c r="BH96" s="51" t="n">
        <v>2022</v>
      </c>
      <c r="BI96" s="51" t="n">
        <v>5</v>
      </c>
      <c r="BJ96" s="51" t="n">
        <v>5355</v>
      </c>
      <c r="BK96" s="51" t="n">
        <v>1906</v>
      </c>
      <c r="BL96" s="51" t="n">
        <v>14590</v>
      </c>
      <c r="BM96" s="51" t="n">
        <v>17308</v>
      </c>
      <c r="BN96" s="51" t="n">
        <v>4903</v>
      </c>
      <c r="BO96" s="51" t="n">
        <v>12812</v>
      </c>
      <c r="BP96" s="51" t="n">
        <v>7701</v>
      </c>
      <c r="BQ96" s="51" t="n">
        <v>8639</v>
      </c>
      <c r="BR96" s="13" t="n">
        <v>366.254041100146</v>
      </c>
      <c r="BS96" s="13" t="n">
        <v>2106.40933550876</v>
      </c>
      <c r="BT96" s="51" t="n">
        <v>0</v>
      </c>
      <c r="BU96" s="51" t="n">
        <v>0</v>
      </c>
      <c r="BV96" s="51" t="n">
        <v>19</v>
      </c>
      <c r="BW96" s="51" t="n">
        <v>365</v>
      </c>
      <c r="BX96" s="51" t="n">
        <v>29</v>
      </c>
      <c r="BY96" s="51" t="n">
        <v>365</v>
      </c>
      <c r="BZ96" s="51" t="n">
        <v>78</v>
      </c>
      <c r="CA96" s="51" t="n">
        <v>365</v>
      </c>
      <c r="CB96" s="51" t="n">
        <v>0</v>
      </c>
      <c r="CC96" s="51" t="n">
        <v>0</v>
      </c>
      <c r="CD96" s="51" t="n">
        <v>0</v>
      </c>
      <c r="CE96" s="51" t="n">
        <v>490</v>
      </c>
      <c r="CF96" s="51" t="n">
        <v>5977</v>
      </c>
      <c r="CG96" s="51" t="n">
        <v>1000</v>
      </c>
      <c r="CH96" s="51" t="n">
        <v>33000</v>
      </c>
      <c r="CI96" s="51" t="n">
        <v>3000</v>
      </c>
      <c r="CJ96" s="51" t="n">
        <v>255000</v>
      </c>
      <c r="CK96" s="51" t="n">
        <v>11928000</v>
      </c>
      <c r="CL96" s="51" t="n">
        <v>17</v>
      </c>
      <c r="CM96" s="52" t="n">
        <v>0</v>
      </c>
      <c r="CN96" s="52" t="n">
        <v>90</v>
      </c>
      <c r="CO96" s="58" t="n">
        <v>0</v>
      </c>
      <c r="CP96" s="13" t="n">
        <v>180577616.41</v>
      </c>
      <c r="CQ96" s="13" t="n">
        <v>3300163959.91</v>
      </c>
      <c r="CR96" s="13" t="n">
        <v>1185313151.02</v>
      </c>
      <c r="CS96" s="13" t="n">
        <v>332129803.98</v>
      </c>
      <c r="CT96" s="13" t="n">
        <v>1422827804.51</v>
      </c>
      <c r="CU96" s="58" t="n">
        <v>0.225</v>
      </c>
      <c r="CV96" s="53" t="n">
        <v>0.99742179423337</v>
      </c>
      <c r="CW96" s="53" t="n">
        <v>0.998710897116685</v>
      </c>
      <c r="CX96" s="53" t="n">
        <v>0.99742179423337</v>
      </c>
      <c r="CY96" s="53" t="n">
        <v>0.99742179423337</v>
      </c>
      <c r="CZ96" s="53" t="n">
        <v>5.99742179423337</v>
      </c>
      <c r="DA96" s="53" t="n">
        <v>0.661209603929893</v>
      </c>
      <c r="DB96" s="53" t="n">
        <v>1</v>
      </c>
      <c r="DC96" s="53" t="n">
        <v>1</v>
      </c>
      <c r="DD96" s="53" t="n">
        <v>0.323708310743102</v>
      </c>
      <c r="DE96" s="53" t="n">
        <v>1</v>
      </c>
      <c r="DF96" s="53" t="n">
        <v>0.99742179423337</v>
      </c>
      <c r="DG96" s="53" t="n">
        <v>0.99742179423337</v>
      </c>
      <c r="DH96" s="53" t="n">
        <v>0.99742179423337</v>
      </c>
      <c r="DI96" s="53" t="n">
        <v>0.998710897116685</v>
      </c>
      <c r="DJ96" s="53" t="n">
        <v>0.837501293186792</v>
      </c>
      <c r="DK96" s="53" t="n">
        <v>0.998710897116685</v>
      </c>
      <c r="DL96" s="53" t="n">
        <v>1</v>
      </c>
      <c r="DM96" s="53" t="n">
        <v>0.99742179423337</v>
      </c>
      <c r="DN96" s="53" t="n">
        <v>0.99742179423337</v>
      </c>
      <c r="DO96" s="53" t="n">
        <v>1.15863139816326</v>
      </c>
      <c r="DP96" s="53" t="n">
        <v>0.161209603929893</v>
      </c>
      <c r="DQ96" s="53" t="n">
        <v>0.99742179423337</v>
      </c>
      <c r="DR96" s="51" t="n">
        <v>2958</v>
      </c>
      <c r="DS96" s="51" t="n">
        <v>1727</v>
      </c>
      <c r="DT96" s="51" t="n">
        <v>34336.3622737353</v>
      </c>
      <c r="DU96" s="51" t="n">
        <v>0</v>
      </c>
      <c r="DV96" s="51" t="n">
        <v>0</v>
      </c>
      <c r="DW96" s="51" t="n">
        <v>1095</v>
      </c>
      <c r="DX96" s="51" t="n">
        <v>25506</v>
      </c>
      <c r="DY96" s="51" t="n">
        <v>4021451.44</v>
      </c>
      <c r="DZ96" s="51" t="n">
        <v>8248</v>
      </c>
      <c r="EA96" s="51" t="n">
        <v>31961</v>
      </c>
      <c r="EB96" s="51" t="n">
        <v>32</v>
      </c>
      <c r="EC96" s="59" t="n">
        <v>7253.0427</v>
      </c>
      <c r="ED96" s="51" t="n">
        <v>12372</v>
      </c>
      <c r="EE96" s="51" t="n">
        <v>31961</v>
      </c>
      <c r="EF96" s="51" t="n">
        <v>0</v>
      </c>
      <c r="EG96" s="51" t="n">
        <v>31961</v>
      </c>
      <c r="EH96" s="60" t="n">
        <v>55.7016773978954</v>
      </c>
      <c r="EJ96" s="60" t="n">
        <v>32.1540338003236</v>
      </c>
      <c r="EK96" s="60" t="n">
        <v>17.1096038373032</v>
      </c>
      <c r="EL96" s="60" t="n">
        <v>3.21947994750967</v>
      </c>
      <c r="EM96" s="60" t="n">
        <v>2.6168229891</v>
      </c>
      <c r="EN96" s="60" t="n">
        <v>92.9608809825</v>
      </c>
      <c r="ES96" s="51" t="n">
        <v>14643336</v>
      </c>
      <c r="ET96" s="13" t="n">
        <v>26757.57</v>
      </c>
      <c r="EU96" s="13" t="n">
        <v>27848.8</v>
      </c>
      <c r="EV96" s="13" t="n">
        <v>28349.9</v>
      </c>
      <c r="EW96" s="13" t="n">
        <v>28829.38</v>
      </c>
      <c r="EX96" s="13" t="n">
        <v>1553437</v>
      </c>
      <c r="EY96" s="58" t="n">
        <f aca="false">EX96/SUMIF($E$8:$E$210,E96,$EX$8:$EX$210)</f>
        <v>0.056842899754384</v>
      </c>
      <c r="EZ96" s="13" t="s">
        <v>271</v>
      </c>
      <c r="FA96" s="13" t="s">
        <v>304</v>
      </c>
      <c r="FB96" s="51" t="n">
        <v>0</v>
      </c>
      <c r="FC96" s="13" t="n">
        <v>7701</v>
      </c>
    </row>
    <row r="97" customFormat="false" ht="15" hidden="false" customHeight="false" outlineLevel="0" collapsed="false">
      <c r="A97" s="49" t="n">
        <v>15076</v>
      </c>
      <c r="B97" s="50" t="n">
        <v>15076</v>
      </c>
      <c r="C97" s="9" t="s">
        <v>404</v>
      </c>
      <c r="D97" s="9" t="s">
        <v>355</v>
      </c>
      <c r="E97" s="50" t="n">
        <v>23</v>
      </c>
      <c r="F97" s="9" t="s">
        <v>357</v>
      </c>
      <c r="H97" s="51" t="n">
        <v>764268</v>
      </c>
      <c r="I97" s="51" t="n">
        <v>750025</v>
      </c>
      <c r="J97" s="51" t="n">
        <v>346733</v>
      </c>
      <c r="K97" s="51" t="n">
        <v>797689</v>
      </c>
      <c r="L97" s="51" t="n">
        <v>276647</v>
      </c>
      <c r="M97" s="51" t="n">
        <v>483493</v>
      </c>
      <c r="N97" s="51" t="n">
        <v>40</v>
      </c>
      <c r="O97" s="51" t="n">
        <v>1</v>
      </c>
      <c r="P97" s="51" t="n">
        <v>0</v>
      </c>
      <c r="Q97" s="52" t="n">
        <v>3.85714285714286</v>
      </c>
      <c r="R97" s="52" t="n">
        <v>4.57142857142857</v>
      </c>
      <c r="S97" s="13" t="n">
        <v>9178</v>
      </c>
      <c r="T97" s="13" t="n">
        <v>18356</v>
      </c>
      <c r="U97" s="13" t="n">
        <v>13767</v>
      </c>
      <c r="V97" s="13" t="n">
        <v>18356</v>
      </c>
      <c r="W97" s="13" t="n">
        <v>4589</v>
      </c>
      <c r="X97" s="13" t="n">
        <v>18356</v>
      </c>
      <c r="Y97" s="13" t="n">
        <v>4589</v>
      </c>
      <c r="Z97" s="13" t="n">
        <v>36712</v>
      </c>
      <c r="AA97" s="13" t="n">
        <v>18356</v>
      </c>
      <c r="AB97" s="13" t="n">
        <v>18356</v>
      </c>
      <c r="AC97" s="13" t="n">
        <v>9178</v>
      </c>
      <c r="AD97" s="13" t="n">
        <v>18356</v>
      </c>
      <c r="AE97" s="13" t="n">
        <v>4589</v>
      </c>
      <c r="AF97" s="13" t="n">
        <v>18356</v>
      </c>
      <c r="AG97" s="13" t="n">
        <v>349</v>
      </c>
      <c r="AH97" s="13" t="n">
        <v>10024</v>
      </c>
      <c r="AI97" s="51" t="n">
        <v>0</v>
      </c>
      <c r="AJ97" s="51" t="n">
        <v>2656</v>
      </c>
      <c r="AK97" s="51" t="n">
        <v>5597</v>
      </c>
      <c r="AL97" s="51" t="n">
        <v>3172</v>
      </c>
      <c r="AM97" s="51" t="n">
        <v>5012</v>
      </c>
      <c r="AN97" s="51" t="n">
        <v>2323</v>
      </c>
      <c r="AO97" s="51" t="n">
        <v>5011</v>
      </c>
      <c r="AP97" s="51" t="n">
        <v>4913</v>
      </c>
      <c r="AQ97" s="51" t="n">
        <v>5011</v>
      </c>
      <c r="AR97" s="51" t="n">
        <v>4628</v>
      </c>
      <c r="AS97" s="51" t="n">
        <v>5012</v>
      </c>
      <c r="AT97" s="51" t="n">
        <v>4174</v>
      </c>
      <c r="AU97" s="51" t="n">
        <v>4721</v>
      </c>
      <c r="AV97" s="51" t="n">
        <v>23.9</v>
      </c>
      <c r="AW97" s="13" t="n">
        <v>292.3525863</v>
      </c>
      <c r="AX97" s="52" t="n">
        <v>17.0343</v>
      </c>
      <c r="AY97" s="51" t="n">
        <v>1</v>
      </c>
      <c r="AZ97" s="52" t="n">
        <v>2</v>
      </c>
      <c r="BA97" s="52" t="n">
        <v>1703.43</v>
      </c>
      <c r="BB97" s="54" t="n">
        <v>0.0179751521083753</v>
      </c>
      <c r="BC97" s="54" t="n">
        <v>0.00546839172627989</v>
      </c>
      <c r="BD97" s="61" t="n">
        <v>22285.5634497625</v>
      </c>
      <c r="BE97" s="13" t="n">
        <v>16443</v>
      </c>
      <c r="BF97" s="13" t="n">
        <v>47907</v>
      </c>
      <c r="BG97" s="51" t="n">
        <v>21683</v>
      </c>
      <c r="BH97" s="51" t="n">
        <v>9793</v>
      </c>
      <c r="BI97" s="51" t="n">
        <v>5</v>
      </c>
      <c r="BJ97" s="51" t="n">
        <v>18152</v>
      </c>
      <c r="BK97" s="51" t="n">
        <v>9534</v>
      </c>
      <c r="BL97" s="51" t="n">
        <v>49648</v>
      </c>
      <c r="BM97" s="51" t="n">
        <v>53304</v>
      </c>
      <c r="BN97" s="51" t="n">
        <v>34533</v>
      </c>
      <c r="BO97" s="51" t="n">
        <v>67890</v>
      </c>
      <c r="BP97" s="51" t="n">
        <v>24799</v>
      </c>
      <c r="BQ97" s="51" t="n">
        <v>27043</v>
      </c>
      <c r="BR97" s="13" t="n">
        <v>469.910859303021</v>
      </c>
      <c r="BS97" s="13" t="n">
        <v>2295.44167999618</v>
      </c>
      <c r="BT97" s="51" t="n">
        <v>0</v>
      </c>
      <c r="BU97" s="51" t="n">
        <v>8</v>
      </c>
      <c r="BV97" s="51" t="n">
        <v>71</v>
      </c>
      <c r="BW97" s="51" t="n">
        <v>365</v>
      </c>
      <c r="BX97" s="51" t="n">
        <v>9</v>
      </c>
      <c r="BY97" s="51" t="n">
        <v>365</v>
      </c>
      <c r="BZ97" s="51" t="n">
        <v>12</v>
      </c>
      <c r="CA97" s="51" t="n">
        <v>365</v>
      </c>
      <c r="CB97" s="51" t="n">
        <v>0</v>
      </c>
      <c r="CC97" s="51" t="n">
        <v>0</v>
      </c>
      <c r="CD97" s="51" t="n">
        <v>0</v>
      </c>
      <c r="CE97" s="51" t="n">
        <v>4910</v>
      </c>
      <c r="CF97" s="51" t="n">
        <v>19661</v>
      </c>
      <c r="CG97" s="51" t="n">
        <v>5000</v>
      </c>
      <c r="CH97" s="51" t="n">
        <v>476000</v>
      </c>
      <c r="CI97" s="51" t="n">
        <v>13000</v>
      </c>
      <c r="CJ97" s="51" t="n">
        <v>2790000</v>
      </c>
      <c r="CK97" s="51" t="n">
        <v>48082000</v>
      </c>
      <c r="CL97" s="51" t="n">
        <v>44</v>
      </c>
      <c r="CM97" s="52" t="n">
        <v>1.57142857142857</v>
      </c>
      <c r="CN97" s="52" t="n">
        <v>75</v>
      </c>
      <c r="CO97" s="58" t="n">
        <v>0</v>
      </c>
      <c r="CP97" s="13" t="n">
        <v>45702958.61</v>
      </c>
      <c r="CQ97" s="13" t="n">
        <v>408279331.76</v>
      </c>
      <c r="CR97" s="13" t="n">
        <v>0</v>
      </c>
      <c r="CS97" s="13" t="n">
        <v>19341734.92</v>
      </c>
      <c r="CT97" s="13" t="n">
        <v>304268063.81</v>
      </c>
      <c r="CU97" s="58" t="n">
        <v>0.2375</v>
      </c>
      <c r="CV97" s="53" t="n">
        <v>1</v>
      </c>
      <c r="CW97" s="53" t="n">
        <v>1</v>
      </c>
      <c r="CX97" s="53" t="n">
        <v>1</v>
      </c>
      <c r="CY97" s="53" t="n">
        <v>1</v>
      </c>
      <c r="CZ97" s="53" t="n">
        <v>6</v>
      </c>
      <c r="DA97" s="53" t="n">
        <v>0.5</v>
      </c>
      <c r="DB97" s="53" t="n">
        <v>1</v>
      </c>
      <c r="DC97" s="53" t="n">
        <v>1</v>
      </c>
      <c r="DD97" s="53" t="n">
        <v>0</v>
      </c>
      <c r="DE97" s="53" t="n">
        <v>1</v>
      </c>
      <c r="DF97" s="53" t="n">
        <v>1</v>
      </c>
      <c r="DG97" s="53" t="n">
        <v>1</v>
      </c>
      <c r="DH97" s="53" t="n">
        <v>1</v>
      </c>
      <c r="DI97" s="53" t="n">
        <v>1</v>
      </c>
      <c r="DJ97" s="53" t="n">
        <v>1</v>
      </c>
      <c r="DK97" s="53" t="n">
        <v>1</v>
      </c>
      <c r="DL97" s="53" t="n">
        <v>1</v>
      </c>
      <c r="DM97" s="53" t="n">
        <v>1</v>
      </c>
      <c r="DN97" s="53" t="n">
        <v>1</v>
      </c>
      <c r="DO97" s="53" t="n">
        <v>1</v>
      </c>
      <c r="DP97" s="53" t="n">
        <v>0</v>
      </c>
      <c r="DQ97" s="53" t="n">
        <v>1</v>
      </c>
      <c r="DR97" s="51" t="n">
        <v>41859</v>
      </c>
      <c r="DS97" s="51" t="n">
        <v>9390</v>
      </c>
      <c r="DT97" s="51" t="n">
        <v>1149671.90050331</v>
      </c>
      <c r="DU97" s="51" t="n">
        <v>0</v>
      </c>
      <c r="DV97" s="51" t="n">
        <v>0</v>
      </c>
      <c r="DW97" s="51" t="n">
        <v>6044</v>
      </c>
      <c r="DX97" s="51" t="n">
        <v>33242</v>
      </c>
      <c r="DY97" s="51" t="n">
        <v>223049.45</v>
      </c>
      <c r="DZ97" s="51" t="n">
        <v>6398</v>
      </c>
      <c r="EA97" s="51" t="n">
        <v>32754</v>
      </c>
      <c r="EB97" s="51" t="n">
        <v>108</v>
      </c>
      <c r="EC97" s="59" t="n">
        <v>5486.3955</v>
      </c>
      <c r="ED97" s="51" t="n">
        <v>10667</v>
      </c>
      <c r="EE97" s="51" t="n">
        <v>32754</v>
      </c>
      <c r="EF97" s="51" t="n">
        <v>1105</v>
      </c>
      <c r="EG97" s="51" t="n">
        <v>33859</v>
      </c>
      <c r="EH97" s="60" t="n">
        <v>45.8611338585358</v>
      </c>
      <c r="EJ97" s="60" t="n">
        <v>50.649254340152</v>
      </c>
      <c r="EK97" s="60" t="n">
        <v>12.0366335511604</v>
      </c>
      <c r="EL97" s="60" t="n">
        <v>2.06434563225361</v>
      </c>
      <c r="EM97" s="60" t="n">
        <v>1.8583142869</v>
      </c>
      <c r="EN97" s="60" t="n">
        <v>95.3768104109</v>
      </c>
      <c r="ES97" s="51" t="n">
        <v>892237</v>
      </c>
      <c r="ET97" s="13" t="n">
        <v>76796.2</v>
      </c>
      <c r="EU97" s="13" t="n">
        <v>79172.26</v>
      </c>
      <c r="EV97" s="13" t="n">
        <v>80373.37</v>
      </c>
      <c r="EW97" s="13" t="n">
        <v>81578.68</v>
      </c>
      <c r="EX97" s="13" t="n">
        <v>190465.2</v>
      </c>
      <c r="EY97" s="58" t="n">
        <f aca="false">EX97/SUMIF($E$8:$E$210,E97,$EX$8:$EX$210)</f>
        <v>0.0731651216843619</v>
      </c>
      <c r="EZ97" s="13" t="s">
        <v>271</v>
      </c>
      <c r="FA97" s="13" t="s">
        <v>304</v>
      </c>
      <c r="FB97" s="51" t="n">
        <v>1</v>
      </c>
      <c r="FC97" s="13" t="n">
        <v>24799</v>
      </c>
    </row>
    <row r="98" customFormat="false" ht="15" hidden="false" customHeight="false" outlineLevel="0" collapsed="false">
      <c r="A98" s="49" t="n">
        <v>15081</v>
      </c>
      <c r="B98" s="50" t="n">
        <v>15081</v>
      </c>
      <c r="C98" s="9" t="s">
        <v>405</v>
      </c>
      <c r="D98" s="9" t="s">
        <v>355</v>
      </c>
      <c r="E98" s="50" t="n">
        <v>13</v>
      </c>
      <c r="F98" s="9" t="s">
        <v>303</v>
      </c>
      <c r="H98" s="51" t="n">
        <v>12461673</v>
      </c>
      <c r="I98" s="51" t="n">
        <v>12729324</v>
      </c>
      <c r="J98" s="51" t="n">
        <v>5444352</v>
      </c>
      <c r="K98" s="51" t="n">
        <v>12965872</v>
      </c>
      <c r="L98" s="51" t="n">
        <v>3837480</v>
      </c>
      <c r="M98" s="51" t="n">
        <v>4953813</v>
      </c>
      <c r="N98" s="51" t="n">
        <v>195</v>
      </c>
      <c r="O98" s="51" t="n">
        <v>27</v>
      </c>
      <c r="P98" s="51" t="n">
        <v>37</v>
      </c>
      <c r="Q98" s="52" t="n">
        <v>3.4340616496125</v>
      </c>
      <c r="R98" s="52" t="n">
        <v>3.69695889495377</v>
      </c>
      <c r="S98" s="13" t="n">
        <v>323272</v>
      </c>
      <c r="T98" s="13" t="n">
        <v>448247</v>
      </c>
      <c r="U98" s="13" t="n">
        <v>274027</v>
      </c>
      <c r="V98" s="13" t="n">
        <v>422205</v>
      </c>
      <c r="W98" s="13" t="n">
        <v>194471</v>
      </c>
      <c r="X98" s="13" t="n">
        <v>441461</v>
      </c>
      <c r="Y98" s="13" t="n">
        <v>409923</v>
      </c>
      <c r="Z98" s="13" t="n">
        <v>896494</v>
      </c>
      <c r="AA98" s="13" t="n">
        <v>235049</v>
      </c>
      <c r="AB98" s="13" t="n">
        <v>448247</v>
      </c>
      <c r="AC98" s="13" t="n">
        <v>293334</v>
      </c>
      <c r="AD98" s="13" t="n">
        <v>448247</v>
      </c>
      <c r="AE98" s="13" t="n">
        <v>258399</v>
      </c>
      <c r="AF98" s="13" t="n">
        <v>448247</v>
      </c>
      <c r="AG98" s="13" t="n">
        <v>3130</v>
      </c>
      <c r="AH98" s="13" t="n">
        <v>47156</v>
      </c>
      <c r="AI98" s="51" t="n">
        <v>0</v>
      </c>
      <c r="AJ98" s="51" t="n">
        <v>3974</v>
      </c>
      <c r="AK98" s="51" t="n">
        <v>24799</v>
      </c>
      <c r="AL98" s="51" t="n">
        <v>5726</v>
      </c>
      <c r="AM98" s="51" t="n">
        <v>23629</v>
      </c>
      <c r="AN98" s="51" t="n">
        <v>4196</v>
      </c>
      <c r="AO98" s="51" t="n">
        <v>23622</v>
      </c>
      <c r="AP98" s="51" t="n">
        <v>18730</v>
      </c>
      <c r="AQ98" s="51" t="n">
        <v>23590</v>
      </c>
      <c r="AR98" s="51" t="n">
        <v>18434</v>
      </c>
      <c r="AS98" s="51" t="n">
        <v>23648</v>
      </c>
      <c r="AT98" s="51" t="n">
        <v>17393</v>
      </c>
      <c r="AU98" s="51" t="n">
        <v>23387</v>
      </c>
      <c r="AV98" s="51" t="n">
        <v>147.75</v>
      </c>
      <c r="AW98" s="13" t="n">
        <v>1204.868417</v>
      </c>
      <c r="AX98" s="52" t="n">
        <v>55.6786</v>
      </c>
      <c r="AY98" s="51" t="n">
        <v>3</v>
      </c>
      <c r="AZ98" s="52" t="n">
        <v>5.16666666666667</v>
      </c>
      <c r="BA98" s="52" t="n">
        <v>5567.86</v>
      </c>
      <c r="BB98" s="54" t="n">
        <v>0.00759743309055527</v>
      </c>
      <c r="BC98" s="54" t="n">
        <v>0.000934059196613823</v>
      </c>
      <c r="BD98" s="61" t="n">
        <v>20200.1656866947</v>
      </c>
      <c r="BE98" s="13" t="n">
        <v>133437</v>
      </c>
      <c r="BF98" s="13" t="n">
        <v>280158</v>
      </c>
      <c r="BG98" s="51" t="n">
        <v>113182</v>
      </c>
      <c r="BH98" s="51" t="n">
        <v>46487</v>
      </c>
      <c r="BI98" s="51" t="n">
        <v>5</v>
      </c>
      <c r="BJ98" s="51" t="n">
        <v>110767</v>
      </c>
      <c r="BK98" s="51" t="n">
        <v>42997</v>
      </c>
      <c r="BL98" s="51" t="n">
        <v>224405</v>
      </c>
      <c r="BM98" s="51" t="n">
        <v>311576</v>
      </c>
      <c r="BN98" s="51" t="n">
        <v>30831</v>
      </c>
      <c r="BO98" s="51" t="n">
        <v>353672</v>
      </c>
      <c r="BP98" s="51" t="n">
        <v>142558</v>
      </c>
      <c r="BQ98" s="51" t="n">
        <v>175171</v>
      </c>
      <c r="BR98" s="13" t="n">
        <v>366.254041100146</v>
      </c>
      <c r="BS98" s="13" t="n">
        <v>2106.40933550876</v>
      </c>
      <c r="BT98" s="51" t="n">
        <v>0</v>
      </c>
      <c r="BU98" s="51" t="n">
        <v>0</v>
      </c>
      <c r="BV98" s="51" t="n">
        <v>19</v>
      </c>
      <c r="BW98" s="51" t="n">
        <v>365</v>
      </c>
      <c r="BX98" s="51" t="n">
        <v>29</v>
      </c>
      <c r="BY98" s="51" t="n">
        <v>365</v>
      </c>
      <c r="BZ98" s="51" t="n">
        <v>78</v>
      </c>
      <c r="CA98" s="51" t="n">
        <v>365</v>
      </c>
      <c r="CB98" s="51" t="n">
        <v>0</v>
      </c>
      <c r="CC98" s="51" t="n">
        <v>0</v>
      </c>
      <c r="CD98" s="51" t="n">
        <v>0</v>
      </c>
      <c r="CE98" s="51" t="n">
        <v>9460</v>
      </c>
      <c r="CF98" s="51" t="n">
        <v>85952</v>
      </c>
      <c r="CG98" s="51" t="n">
        <v>10000</v>
      </c>
      <c r="CH98" s="51" t="n">
        <v>478000</v>
      </c>
      <c r="CI98" s="51" t="n">
        <v>33000</v>
      </c>
      <c r="CJ98" s="51" t="n">
        <v>3102000</v>
      </c>
      <c r="CK98" s="51" t="n">
        <v>141661000</v>
      </c>
      <c r="CL98" s="51" t="n">
        <v>133</v>
      </c>
      <c r="CM98" s="52" t="n">
        <v>1.73443759933797</v>
      </c>
      <c r="CN98" s="52" t="n">
        <v>90</v>
      </c>
      <c r="CO98" s="58" t="n">
        <v>0</v>
      </c>
      <c r="CP98" s="13" t="n">
        <v>180577616.41</v>
      </c>
      <c r="CQ98" s="13" t="n">
        <v>3300163959.91</v>
      </c>
      <c r="CR98" s="13" t="n">
        <v>1185313151.02</v>
      </c>
      <c r="CS98" s="13" t="n">
        <v>332129803.98</v>
      </c>
      <c r="CT98" s="13" t="n">
        <v>1422827804.51</v>
      </c>
      <c r="CU98" s="58" t="n">
        <v>0.0375</v>
      </c>
      <c r="CV98" s="53" t="n">
        <v>0.99742179423337</v>
      </c>
      <c r="CW98" s="53" t="n">
        <v>0.998710897116685</v>
      </c>
      <c r="CX98" s="53" t="n">
        <v>0.99742179423337</v>
      </c>
      <c r="CY98" s="53" t="n">
        <v>0.99742179423337</v>
      </c>
      <c r="CZ98" s="53" t="n">
        <v>5.99742179423337</v>
      </c>
      <c r="DA98" s="53" t="n">
        <v>0.661209603929893</v>
      </c>
      <c r="DB98" s="53" t="n">
        <v>1</v>
      </c>
      <c r="DC98" s="53" t="n">
        <v>1</v>
      </c>
      <c r="DD98" s="53" t="n">
        <v>0.323708310743102</v>
      </c>
      <c r="DE98" s="53" t="n">
        <v>1</v>
      </c>
      <c r="DF98" s="53" t="n">
        <v>0.99742179423337</v>
      </c>
      <c r="DG98" s="53" t="n">
        <v>0.99742179423337</v>
      </c>
      <c r="DH98" s="53" t="n">
        <v>0.99742179423337</v>
      </c>
      <c r="DI98" s="53" t="n">
        <v>0.998710897116685</v>
      </c>
      <c r="DJ98" s="53" t="n">
        <v>0.837501293186792</v>
      </c>
      <c r="DK98" s="53" t="n">
        <v>0.998710897116685</v>
      </c>
      <c r="DL98" s="53" t="n">
        <v>1</v>
      </c>
      <c r="DM98" s="53" t="n">
        <v>0.99742179423337</v>
      </c>
      <c r="DN98" s="53" t="n">
        <v>0.99742179423337</v>
      </c>
      <c r="DO98" s="53" t="n">
        <v>1.15863139816326</v>
      </c>
      <c r="DP98" s="53" t="n">
        <v>0.161209603929893</v>
      </c>
      <c r="DQ98" s="53" t="n">
        <v>0.99742179423337</v>
      </c>
      <c r="DR98" s="51" t="n">
        <v>257957</v>
      </c>
      <c r="DS98" s="51" t="n">
        <v>74525</v>
      </c>
      <c r="DT98" s="51" t="n">
        <v>37736.7301028035</v>
      </c>
      <c r="DU98" s="51" t="n">
        <v>91551</v>
      </c>
      <c r="DV98" s="51" t="n">
        <v>97117</v>
      </c>
      <c r="DW98" s="51" t="n">
        <v>15416</v>
      </c>
      <c r="DX98" s="51" t="n">
        <v>220528</v>
      </c>
      <c r="DY98" s="51" t="n">
        <v>4021451.44</v>
      </c>
      <c r="DZ98" s="51" t="n">
        <v>57736</v>
      </c>
      <c r="EA98" s="51" t="n">
        <v>181576</v>
      </c>
      <c r="EB98" s="51" t="n">
        <v>472</v>
      </c>
      <c r="EC98" s="59" t="n">
        <v>7253.0427</v>
      </c>
      <c r="ED98" s="51" t="n">
        <v>95420</v>
      </c>
      <c r="EE98" s="51" t="n">
        <v>181576</v>
      </c>
      <c r="EF98" s="51" t="n">
        <v>12418</v>
      </c>
      <c r="EG98" s="51" t="n">
        <v>193994</v>
      </c>
      <c r="EH98" s="60" t="n">
        <v>55.7016773978954</v>
      </c>
      <c r="EJ98" s="60" t="n">
        <v>32.1540338003236</v>
      </c>
      <c r="EK98" s="60" t="n">
        <v>17.1096038373032</v>
      </c>
      <c r="EL98" s="60" t="n">
        <v>3.21947994750967</v>
      </c>
      <c r="EM98" s="60" t="n">
        <v>2.6168229891</v>
      </c>
      <c r="EN98" s="60" t="n">
        <v>92.9608809825</v>
      </c>
      <c r="ES98" s="51" t="n">
        <v>14643336</v>
      </c>
      <c r="ET98" s="13" t="n">
        <v>407720.7</v>
      </c>
      <c r="EU98" s="13" t="n">
        <v>433596.1</v>
      </c>
      <c r="EV98" s="13" t="n">
        <v>444503</v>
      </c>
      <c r="EW98" s="13" t="n">
        <v>454427.4</v>
      </c>
      <c r="EX98" s="13" t="n">
        <v>853646</v>
      </c>
      <c r="EY98" s="58" t="n">
        <f aca="false">EX98/SUMIF($E$8:$E$210,E98,$EX$8:$EX$210)</f>
        <v>0.0312363578334563</v>
      </c>
      <c r="EZ98" s="13" t="s">
        <v>271</v>
      </c>
      <c r="FA98" s="13" t="s">
        <v>304</v>
      </c>
      <c r="FB98" s="51" t="n">
        <v>407</v>
      </c>
      <c r="FC98" s="13" t="n">
        <v>142558</v>
      </c>
    </row>
    <row r="99" customFormat="false" ht="15" hidden="false" customHeight="false" outlineLevel="0" collapsed="false">
      <c r="A99" s="49" t="n">
        <v>15083</v>
      </c>
      <c r="B99" s="50" t="n">
        <v>15083</v>
      </c>
      <c r="C99" s="9" t="s">
        <v>406</v>
      </c>
      <c r="D99" s="9" t="s">
        <v>355</v>
      </c>
      <c r="E99" s="50" t="n">
        <v>13</v>
      </c>
      <c r="F99" s="9" t="s">
        <v>303</v>
      </c>
      <c r="H99" s="51" t="n">
        <v>12461673</v>
      </c>
      <c r="I99" s="51" t="n">
        <v>12729324</v>
      </c>
      <c r="J99" s="51" t="n">
        <v>5444352</v>
      </c>
      <c r="K99" s="51" t="n">
        <v>12965872</v>
      </c>
      <c r="L99" s="51" t="n">
        <v>3837480</v>
      </c>
      <c r="M99" s="51" t="n">
        <v>4953813</v>
      </c>
      <c r="N99" s="51" t="n">
        <v>8</v>
      </c>
      <c r="O99" s="51" t="n">
        <v>0</v>
      </c>
      <c r="P99" s="51" t="n">
        <v>0</v>
      </c>
      <c r="Q99" s="52" t="n">
        <v>0</v>
      </c>
      <c r="R99" s="52" t="n">
        <v>0</v>
      </c>
      <c r="S99" s="13" t="n">
        <v>0</v>
      </c>
      <c r="T99" s="13" t="n">
        <v>0</v>
      </c>
      <c r="U99" s="13" t="n">
        <v>0</v>
      </c>
      <c r="V99" s="13" t="n">
        <v>0</v>
      </c>
      <c r="W99" s="13" t="n">
        <v>0</v>
      </c>
      <c r="X99" s="13" t="n">
        <v>0</v>
      </c>
      <c r="Y99" s="13" t="n">
        <v>0</v>
      </c>
      <c r="Z99" s="13" t="n">
        <v>0</v>
      </c>
      <c r="AA99" s="13" t="n">
        <v>0</v>
      </c>
      <c r="AB99" s="13" t="n">
        <v>0</v>
      </c>
      <c r="AC99" s="13" t="n">
        <v>0</v>
      </c>
      <c r="AD99" s="13" t="n">
        <v>0</v>
      </c>
      <c r="AE99" s="13" t="n">
        <v>0</v>
      </c>
      <c r="AF99" s="13" t="n">
        <v>0</v>
      </c>
      <c r="AG99" s="13" t="n">
        <v>66</v>
      </c>
      <c r="AH99" s="13" t="n">
        <v>1102</v>
      </c>
      <c r="AI99" s="51" t="n">
        <v>0</v>
      </c>
      <c r="AJ99" s="51" t="n">
        <v>115</v>
      </c>
      <c r="AK99" s="51" t="n">
        <v>597</v>
      </c>
      <c r="AL99" s="51" t="n">
        <v>316</v>
      </c>
      <c r="AM99" s="51" t="n">
        <v>551</v>
      </c>
      <c r="AN99" s="51" t="n">
        <v>135</v>
      </c>
      <c r="AO99" s="51" t="n">
        <v>553</v>
      </c>
      <c r="AP99" s="51" t="n">
        <v>547</v>
      </c>
      <c r="AQ99" s="51" t="n">
        <v>550</v>
      </c>
      <c r="AR99" s="51" t="n">
        <v>539</v>
      </c>
      <c r="AS99" s="51" t="n">
        <v>553</v>
      </c>
      <c r="AT99" s="51" t="n">
        <v>524</v>
      </c>
      <c r="AU99" s="51" t="n">
        <v>553</v>
      </c>
      <c r="AV99" s="51" t="n">
        <v>147.75</v>
      </c>
      <c r="AW99" s="13" t="n">
        <v>48.34435937</v>
      </c>
      <c r="AX99" s="52" t="n">
        <v>1.6601</v>
      </c>
      <c r="AY99" s="51" t="n">
        <v>3</v>
      </c>
      <c r="AZ99" s="52" t="n">
        <v>5.16666666666667</v>
      </c>
      <c r="BA99" s="52" t="n">
        <v>166.01</v>
      </c>
      <c r="BB99" s="54" t="n">
        <v>0.00759743309055527</v>
      </c>
      <c r="BC99" s="54" t="n">
        <v>0.000934059196613823</v>
      </c>
      <c r="BD99" s="61" t="n">
        <v>20200.1656866947</v>
      </c>
      <c r="BE99" s="13" t="n">
        <v>2850</v>
      </c>
      <c r="BF99" s="13" t="n">
        <v>7580</v>
      </c>
      <c r="BG99" s="51" t="n">
        <v>5243</v>
      </c>
      <c r="BH99" s="51" t="n">
        <v>732</v>
      </c>
      <c r="BI99" s="51" t="n">
        <v>5</v>
      </c>
      <c r="BJ99" s="51" t="n">
        <v>2480</v>
      </c>
      <c r="BK99" s="51" t="n">
        <v>689</v>
      </c>
      <c r="BL99" s="51" t="n">
        <v>6995</v>
      </c>
      <c r="BM99" s="51" t="n">
        <v>8316</v>
      </c>
      <c r="BN99" s="51" t="n">
        <v>0</v>
      </c>
      <c r="BO99" s="51" t="n">
        <v>5633</v>
      </c>
      <c r="BP99" s="51" t="n">
        <v>2953</v>
      </c>
      <c r="BQ99" s="51" t="n">
        <v>3345</v>
      </c>
      <c r="BR99" s="13" t="n">
        <v>366.254041100146</v>
      </c>
      <c r="BS99" s="13" t="n">
        <v>2106.40933550876</v>
      </c>
      <c r="BT99" s="51" t="n">
        <v>0</v>
      </c>
      <c r="BU99" s="51" t="n">
        <v>0</v>
      </c>
      <c r="BV99" s="51" t="n">
        <v>19</v>
      </c>
      <c r="BW99" s="51" t="n">
        <v>365</v>
      </c>
      <c r="BX99" s="51" t="n">
        <v>29</v>
      </c>
      <c r="BY99" s="51" t="n">
        <v>365</v>
      </c>
      <c r="BZ99" s="51" t="n">
        <v>78</v>
      </c>
      <c r="CA99" s="51" t="n">
        <v>365</v>
      </c>
      <c r="CB99" s="51" t="n">
        <v>0</v>
      </c>
      <c r="CC99" s="51" t="n">
        <v>0</v>
      </c>
      <c r="CD99" s="51" t="n">
        <v>0</v>
      </c>
      <c r="CE99" s="51" t="n">
        <v>10180</v>
      </c>
      <c r="CF99" s="51" t="n">
        <v>2275</v>
      </c>
      <c r="CG99" s="51" t="n">
        <v>10000</v>
      </c>
      <c r="CH99" s="51" t="n">
        <v>169000</v>
      </c>
      <c r="CI99" s="51" t="n">
        <v>4000</v>
      </c>
      <c r="CJ99" s="51" t="n">
        <v>120000</v>
      </c>
      <c r="CK99" s="51" t="n">
        <v>14580000</v>
      </c>
      <c r="CL99" s="51" t="n">
        <v>7</v>
      </c>
      <c r="CM99" s="52" t="n">
        <v>0</v>
      </c>
      <c r="CN99" s="52" t="n">
        <v>90</v>
      </c>
      <c r="CO99" s="58" t="n">
        <v>0</v>
      </c>
      <c r="CP99" s="13" t="n">
        <v>180577616.41</v>
      </c>
      <c r="CQ99" s="13" t="n">
        <v>3300163959.91</v>
      </c>
      <c r="CR99" s="13" t="n">
        <v>1185313151.02</v>
      </c>
      <c r="CS99" s="13" t="n">
        <v>332129803.98</v>
      </c>
      <c r="CT99" s="13" t="n">
        <v>1422827804.51</v>
      </c>
      <c r="CU99" s="58" t="n">
        <v>0.25</v>
      </c>
      <c r="CV99" s="53" t="n">
        <v>0.99742179423337</v>
      </c>
      <c r="CW99" s="53" t="n">
        <v>0.998710897116685</v>
      </c>
      <c r="CX99" s="53" t="n">
        <v>0.99742179423337</v>
      </c>
      <c r="CY99" s="53" t="n">
        <v>0.99742179423337</v>
      </c>
      <c r="CZ99" s="53" t="n">
        <v>5.99742179423337</v>
      </c>
      <c r="DA99" s="53" t="n">
        <v>0.661209603929893</v>
      </c>
      <c r="DB99" s="53" t="n">
        <v>1</v>
      </c>
      <c r="DC99" s="53" t="n">
        <v>1</v>
      </c>
      <c r="DD99" s="53" t="n">
        <v>0.323708310743102</v>
      </c>
      <c r="DE99" s="53" t="n">
        <v>1</v>
      </c>
      <c r="DF99" s="53" t="n">
        <v>0.99742179423337</v>
      </c>
      <c r="DG99" s="53" t="n">
        <v>0.99742179423337</v>
      </c>
      <c r="DH99" s="53" t="n">
        <v>0.99742179423337</v>
      </c>
      <c r="DI99" s="53" t="n">
        <v>0.998710897116685</v>
      </c>
      <c r="DJ99" s="53" t="n">
        <v>0.837501293186792</v>
      </c>
      <c r="DK99" s="53" t="n">
        <v>0.998710897116685</v>
      </c>
      <c r="DL99" s="53" t="n">
        <v>1</v>
      </c>
      <c r="DM99" s="53" t="n">
        <v>0.99742179423337</v>
      </c>
      <c r="DN99" s="53" t="n">
        <v>0.99742179423337</v>
      </c>
      <c r="DO99" s="53" t="n">
        <v>1.15863139816326</v>
      </c>
      <c r="DP99" s="53" t="n">
        <v>0.161209603929893</v>
      </c>
      <c r="DQ99" s="53" t="n">
        <v>0.99742179423337</v>
      </c>
      <c r="DR99" s="51" t="n">
        <v>1560</v>
      </c>
      <c r="DS99" s="51" t="n">
        <v>826</v>
      </c>
      <c r="DT99" s="51" t="n">
        <v>10400.1619854148</v>
      </c>
      <c r="DU99" s="51" t="n">
        <v>0</v>
      </c>
      <c r="DV99" s="51" t="n">
        <v>0</v>
      </c>
      <c r="DW99" s="51" t="n">
        <v>377</v>
      </c>
      <c r="DX99" s="51" t="n">
        <v>0</v>
      </c>
      <c r="DY99" s="51" t="n">
        <v>4021451.44</v>
      </c>
      <c r="DZ99" s="51" t="n">
        <v>0</v>
      </c>
      <c r="EA99" s="51" t="n">
        <v>0</v>
      </c>
      <c r="EB99" s="51" t="n">
        <v>11</v>
      </c>
      <c r="EC99" s="59" t="n">
        <v>7253.0427</v>
      </c>
      <c r="ED99" s="51" t="n">
        <v>0</v>
      </c>
      <c r="EE99" s="51" t="n">
        <v>0</v>
      </c>
      <c r="EF99" s="51" t="n">
        <v>0</v>
      </c>
      <c r="EG99" s="51" t="n">
        <v>0</v>
      </c>
      <c r="EH99" s="60" t="n">
        <v>55.7016773978954</v>
      </c>
      <c r="EJ99" s="60" t="n">
        <v>32.1540338003236</v>
      </c>
      <c r="EK99" s="60" t="n">
        <v>17.1096038373032</v>
      </c>
      <c r="EL99" s="60" t="n">
        <v>3.21947994750967</v>
      </c>
      <c r="EM99" s="60" t="n">
        <v>2.6168229891</v>
      </c>
      <c r="EN99" s="60" t="n">
        <v>92.9608809825</v>
      </c>
      <c r="ES99" s="51" t="n">
        <v>14643336</v>
      </c>
      <c r="ET99" s="13" t="n">
        <v>11906.7</v>
      </c>
      <c r="EU99" s="13" t="n">
        <v>12305.46</v>
      </c>
      <c r="EV99" s="13" t="n">
        <v>12504.37</v>
      </c>
      <c r="EW99" s="13" t="n">
        <v>12703.09</v>
      </c>
      <c r="EX99" s="13" t="n">
        <v>77098.07</v>
      </c>
      <c r="EY99" s="58" t="n">
        <f aca="false">EX99/SUMIF($E$8:$E$210,E99,$EX$8:$EX$210)</f>
        <v>0.00282114940243247</v>
      </c>
      <c r="EZ99" s="13" t="s">
        <v>271</v>
      </c>
      <c r="FA99" s="13" t="s">
        <v>304</v>
      </c>
      <c r="FB99" s="51" t="n">
        <v>0</v>
      </c>
      <c r="FC99" s="13" t="n">
        <v>2953</v>
      </c>
    </row>
    <row r="100" customFormat="false" ht="15" hidden="false" customHeight="false" outlineLevel="0" collapsed="false">
      <c r="A100" s="49" t="n">
        <v>15084</v>
      </c>
      <c r="B100" s="50" t="n">
        <v>15084</v>
      </c>
      <c r="C100" s="9" t="s">
        <v>407</v>
      </c>
      <c r="D100" s="9" t="s">
        <v>355</v>
      </c>
      <c r="E100" s="50" t="n">
        <v>13</v>
      </c>
      <c r="F100" s="9" t="s">
        <v>303</v>
      </c>
      <c r="H100" s="51" t="n">
        <v>12461673</v>
      </c>
      <c r="I100" s="51" t="n">
        <v>12729324</v>
      </c>
      <c r="J100" s="51" t="n">
        <v>5444352</v>
      </c>
      <c r="K100" s="51" t="n">
        <v>12965872</v>
      </c>
      <c r="L100" s="51" t="n">
        <v>3837480</v>
      </c>
      <c r="M100" s="51" t="n">
        <v>4953813</v>
      </c>
      <c r="N100" s="51" t="n">
        <v>12</v>
      </c>
      <c r="O100" s="51" t="n">
        <v>0</v>
      </c>
      <c r="P100" s="51" t="n">
        <v>0</v>
      </c>
      <c r="Q100" s="52" t="n">
        <v>0</v>
      </c>
      <c r="R100" s="52" t="n">
        <v>0</v>
      </c>
      <c r="S100" s="13" t="n">
        <v>0</v>
      </c>
      <c r="T100" s="13" t="n">
        <v>0</v>
      </c>
      <c r="U100" s="13" t="n">
        <v>0</v>
      </c>
      <c r="V100" s="13" t="n">
        <v>0</v>
      </c>
      <c r="W100" s="13" t="n">
        <v>0</v>
      </c>
      <c r="X100" s="13" t="n">
        <v>0</v>
      </c>
      <c r="Y100" s="13" t="n">
        <v>0</v>
      </c>
      <c r="Z100" s="13" t="n">
        <v>0</v>
      </c>
      <c r="AA100" s="13" t="n">
        <v>0</v>
      </c>
      <c r="AB100" s="13" t="n">
        <v>0</v>
      </c>
      <c r="AC100" s="13" t="n">
        <v>0</v>
      </c>
      <c r="AD100" s="13" t="n">
        <v>0</v>
      </c>
      <c r="AE100" s="13" t="n">
        <v>0</v>
      </c>
      <c r="AF100" s="13" t="n">
        <v>0</v>
      </c>
      <c r="AG100" s="13" t="n">
        <v>129</v>
      </c>
      <c r="AH100" s="13" t="n">
        <v>5947</v>
      </c>
      <c r="AI100" s="51" t="n">
        <v>0</v>
      </c>
      <c r="AJ100" s="51" t="n">
        <v>1479</v>
      </c>
      <c r="AK100" s="51" t="n">
        <v>3225</v>
      </c>
      <c r="AL100" s="51" t="n">
        <v>1769</v>
      </c>
      <c r="AM100" s="51" t="n">
        <v>2974</v>
      </c>
      <c r="AN100" s="51" t="n">
        <v>866</v>
      </c>
      <c r="AO100" s="51" t="n">
        <v>2974</v>
      </c>
      <c r="AP100" s="51" t="n">
        <v>2843</v>
      </c>
      <c r="AQ100" s="51" t="n">
        <v>2974</v>
      </c>
      <c r="AR100" s="51" t="n">
        <v>2949</v>
      </c>
      <c r="AS100" s="51" t="n">
        <v>2974</v>
      </c>
      <c r="AT100" s="51" t="n">
        <v>2807</v>
      </c>
      <c r="AU100" s="51" t="n">
        <v>2917</v>
      </c>
      <c r="AV100" s="51" t="n">
        <v>147.75</v>
      </c>
      <c r="AW100" s="13" t="n">
        <v>293.1914136</v>
      </c>
      <c r="AX100" s="52" t="n">
        <v>13.0937</v>
      </c>
      <c r="AY100" s="51" t="n">
        <v>3</v>
      </c>
      <c r="AZ100" s="52" t="n">
        <v>5.16666666666667</v>
      </c>
      <c r="BA100" s="52" t="n">
        <v>1309.37</v>
      </c>
      <c r="BB100" s="54" t="n">
        <v>0.00759743309055527</v>
      </c>
      <c r="BC100" s="54" t="n">
        <v>0.000934059196613823</v>
      </c>
      <c r="BD100" s="61" t="n">
        <v>20200.1656866947</v>
      </c>
      <c r="BE100" s="13" t="n">
        <v>9463</v>
      </c>
      <c r="BF100" s="13" t="n">
        <v>22654</v>
      </c>
      <c r="BG100" s="51" t="n">
        <v>10916</v>
      </c>
      <c r="BH100" s="51" t="n">
        <v>2081</v>
      </c>
      <c r="BI100" s="51" t="n">
        <v>5</v>
      </c>
      <c r="BJ100" s="51" t="n">
        <v>4195</v>
      </c>
      <c r="BK100" s="51" t="n">
        <v>2026</v>
      </c>
      <c r="BL100" s="51" t="n">
        <v>21697</v>
      </c>
      <c r="BM100" s="51" t="n">
        <v>25143</v>
      </c>
      <c r="BN100" s="51" t="n">
        <v>0</v>
      </c>
      <c r="BO100" s="51" t="n">
        <v>17789</v>
      </c>
      <c r="BP100" s="51" t="n">
        <v>5946</v>
      </c>
      <c r="BQ100" s="51" t="n">
        <v>6875</v>
      </c>
      <c r="BR100" s="13" t="n">
        <v>366.254041100146</v>
      </c>
      <c r="BS100" s="13" t="n">
        <v>2106.40933550876</v>
      </c>
      <c r="BT100" s="51" t="n">
        <v>0</v>
      </c>
      <c r="BU100" s="51" t="n">
        <v>269</v>
      </c>
      <c r="BV100" s="51" t="n">
        <v>19</v>
      </c>
      <c r="BW100" s="51" t="n">
        <v>365</v>
      </c>
      <c r="BX100" s="51" t="n">
        <v>29</v>
      </c>
      <c r="BY100" s="51" t="n">
        <v>365</v>
      </c>
      <c r="BZ100" s="51" t="n">
        <v>78</v>
      </c>
      <c r="CA100" s="51" t="n">
        <v>365</v>
      </c>
      <c r="CB100" s="51" t="n">
        <v>0</v>
      </c>
      <c r="CC100" s="51" t="n">
        <v>0</v>
      </c>
      <c r="CD100" s="51" t="n">
        <v>0</v>
      </c>
      <c r="CE100" s="51" t="n">
        <v>1700</v>
      </c>
      <c r="CF100" s="51" t="n">
        <v>4281</v>
      </c>
      <c r="CG100" s="51" t="n">
        <v>2000</v>
      </c>
      <c r="CH100" s="51" t="n">
        <v>35000</v>
      </c>
      <c r="CI100" s="51" t="n">
        <v>2000</v>
      </c>
      <c r="CJ100" s="51" t="n">
        <v>122000</v>
      </c>
      <c r="CK100" s="51" t="n">
        <v>6468000</v>
      </c>
      <c r="CL100" s="51" t="n">
        <v>22</v>
      </c>
      <c r="CM100" s="52" t="n">
        <v>0</v>
      </c>
      <c r="CN100" s="52" t="n">
        <v>90</v>
      </c>
      <c r="CO100" s="58" t="n">
        <v>0</v>
      </c>
      <c r="CP100" s="13" t="n">
        <v>180577616.41</v>
      </c>
      <c r="CQ100" s="13" t="n">
        <v>3300163959.91</v>
      </c>
      <c r="CR100" s="13" t="n">
        <v>1185313151.02</v>
      </c>
      <c r="CS100" s="13" t="n">
        <v>332129803.98</v>
      </c>
      <c r="CT100" s="13" t="n">
        <v>1422827804.51</v>
      </c>
      <c r="CU100" s="58" t="n">
        <v>0.0375</v>
      </c>
      <c r="CV100" s="53" t="n">
        <v>0.99742179423337</v>
      </c>
      <c r="CW100" s="53" t="n">
        <v>0.998710897116685</v>
      </c>
      <c r="CX100" s="53" t="n">
        <v>0.99742179423337</v>
      </c>
      <c r="CY100" s="53" t="n">
        <v>0.99742179423337</v>
      </c>
      <c r="CZ100" s="53" t="n">
        <v>5.99742179423337</v>
      </c>
      <c r="DA100" s="53" t="n">
        <v>0.661209603929893</v>
      </c>
      <c r="DB100" s="53" t="n">
        <v>1</v>
      </c>
      <c r="DC100" s="53" t="n">
        <v>1</v>
      </c>
      <c r="DD100" s="53" t="n">
        <v>0.323708310743102</v>
      </c>
      <c r="DE100" s="53" t="n">
        <v>1</v>
      </c>
      <c r="DF100" s="53" t="n">
        <v>0.99742179423337</v>
      </c>
      <c r="DG100" s="53" t="n">
        <v>0.99742179423337</v>
      </c>
      <c r="DH100" s="53" t="n">
        <v>0.99742179423337</v>
      </c>
      <c r="DI100" s="53" t="n">
        <v>0.998710897116685</v>
      </c>
      <c r="DJ100" s="53" t="n">
        <v>0.837501293186792</v>
      </c>
      <c r="DK100" s="53" t="n">
        <v>0.998710897116685</v>
      </c>
      <c r="DL100" s="53" t="n">
        <v>1</v>
      </c>
      <c r="DM100" s="53" t="n">
        <v>0.99742179423337</v>
      </c>
      <c r="DN100" s="53" t="n">
        <v>0.99742179423337</v>
      </c>
      <c r="DO100" s="53" t="n">
        <v>1.15863139816326</v>
      </c>
      <c r="DP100" s="53" t="n">
        <v>0.161209603929893</v>
      </c>
      <c r="DQ100" s="53" t="n">
        <v>0.99742179423337</v>
      </c>
      <c r="DR100" s="51" t="n">
        <v>6260</v>
      </c>
      <c r="DS100" s="51" t="n">
        <v>1094</v>
      </c>
      <c r="DT100" s="51" t="n">
        <v>71542.2518027306</v>
      </c>
      <c r="DU100" s="51" t="n">
        <v>0</v>
      </c>
      <c r="DV100" s="51" t="n">
        <v>0</v>
      </c>
      <c r="DW100" s="51" t="n">
        <v>1526</v>
      </c>
      <c r="DX100" s="51" t="n">
        <v>32637</v>
      </c>
      <c r="DY100" s="51" t="n">
        <v>4021451.44</v>
      </c>
      <c r="DZ100" s="51" t="n">
        <v>9324</v>
      </c>
      <c r="EA100" s="51" t="n">
        <v>35224</v>
      </c>
      <c r="EB100" s="51" t="n">
        <v>35</v>
      </c>
      <c r="EC100" s="59" t="n">
        <v>7253.0427</v>
      </c>
      <c r="ED100" s="51" t="n">
        <v>20720</v>
      </c>
      <c r="EE100" s="51" t="n">
        <v>35224</v>
      </c>
      <c r="EF100" s="51" t="n">
        <v>0</v>
      </c>
      <c r="EG100" s="51" t="n">
        <v>35224</v>
      </c>
      <c r="EH100" s="60" t="n">
        <v>55.7016773978954</v>
      </c>
      <c r="EJ100" s="60" t="n">
        <v>32.1540338003236</v>
      </c>
      <c r="EK100" s="60" t="n">
        <v>17.1096038373032</v>
      </c>
      <c r="EL100" s="60" t="n">
        <v>3.21947994750967</v>
      </c>
      <c r="EM100" s="60" t="n">
        <v>2.6168229891</v>
      </c>
      <c r="EN100" s="60" t="n">
        <v>92.9608809825</v>
      </c>
      <c r="ES100" s="51" t="n">
        <v>14643336</v>
      </c>
      <c r="ET100" s="13" t="n">
        <v>38068.23</v>
      </c>
      <c r="EU100" s="13" t="n">
        <v>39175.79</v>
      </c>
      <c r="EV100" s="13" t="n">
        <v>39730.15</v>
      </c>
      <c r="EW100" s="13" t="n">
        <v>40284.28</v>
      </c>
      <c r="EX100" s="13" t="n">
        <v>1521740</v>
      </c>
      <c r="EY100" s="58" t="n">
        <f aca="false">EX100/SUMIF($E$8:$E$210,E100,$EX$8:$EX$210)</f>
        <v>0.0556830526582258</v>
      </c>
      <c r="EZ100" s="13" t="s">
        <v>271</v>
      </c>
      <c r="FA100" s="13" t="s">
        <v>304</v>
      </c>
      <c r="FB100" s="51" t="n">
        <v>0</v>
      </c>
      <c r="FC100" s="13" t="n">
        <v>5946</v>
      </c>
    </row>
    <row r="101" customFormat="false" ht="15" hidden="false" customHeight="false" outlineLevel="0" collapsed="false">
      <c r="A101" s="49" t="n">
        <v>15087</v>
      </c>
      <c r="B101" s="50" t="n">
        <v>15087</v>
      </c>
      <c r="C101" s="9" t="s">
        <v>408</v>
      </c>
      <c r="D101" s="9" t="s">
        <v>355</v>
      </c>
      <c r="E101" s="50" t="n">
        <v>23</v>
      </c>
      <c r="F101" s="9" t="s">
        <v>357</v>
      </c>
      <c r="H101" s="51" t="n">
        <v>764268</v>
      </c>
      <c r="I101" s="51" t="n">
        <v>750025</v>
      </c>
      <c r="J101" s="51" t="n">
        <v>346733</v>
      </c>
      <c r="K101" s="51" t="n">
        <v>797689</v>
      </c>
      <c r="L101" s="51" t="n">
        <v>276647</v>
      </c>
      <c r="M101" s="51" t="n">
        <v>483493</v>
      </c>
      <c r="N101" s="51" t="n">
        <v>16</v>
      </c>
      <c r="O101" s="51" t="n">
        <v>0</v>
      </c>
      <c r="P101" s="51" t="n">
        <v>0</v>
      </c>
      <c r="Q101" s="52" t="n">
        <v>0</v>
      </c>
      <c r="R101" s="52" t="n">
        <v>0</v>
      </c>
      <c r="S101" s="13" t="n">
        <v>0</v>
      </c>
      <c r="T101" s="13" t="n">
        <v>0</v>
      </c>
      <c r="U101" s="13" t="n">
        <v>0</v>
      </c>
      <c r="V101" s="13" t="n">
        <v>0</v>
      </c>
      <c r="W101" s="13" t="n">
        <v>0</v>
      </c>
      <c r="X101" s="13" t="n">
        <v>0</v>
      </c>
      <c r="Y101" s="13" t="n">
        <v>0</v>
      </c>
      <c r="Z101" s="13" t="n">
        <v>0</v>
      </c>
      <c r="AA101" s="13" t="n">
        <v>0</v>
      </c>
      <c r="AB101" s="13" t="n">
        <v>0</v>
      </c>
      <c r="AC101" s="13" t="n">
        <v>0</v>
      </c>
      <c r="AD101" s="13" t="n">
        <v>0</v>
      </c>
      <c r="AE101" s="13" t="n">
        <v>0</v>
      </c>
      <c r="AF101" s="13" t="n">
        <v>0</v>
      </c>
      <c r="AG101" s="13" t="n">
        <v>42</v>
      </c>
      <c r="AH101" s="13" t="n">
        <v>5352</v>
      </c>
      <c r="AI101" s="51" t="n">
        <v>0</v>
      </c>
      <c r="AJ101" s="51" t="n">
        <v>475</v>
      </c>
      <c r="AK101" s="51" t="n">
        <v>2766</v>
      </c>
      <c r="AL101" s="51" t="n">
        <v>1403</v>
      </c>
      <c r="AM101" s="51" t="n">
        <v>2676</v>
      </c>
      <c r="AN101" s="51" t="n">
        <v>646</v>
      </c>
      <c r="AO101" s="51" t="n">
        <v>2676</v>
      </c>
      <c r="AP101" s="51" t="n">
        <v>2504</v>
      </c>
      <c r="AQ101" s="51" t="n">
        <v>2676</v>
      </c>
      <c r="AR101" s="51" t="n">
        <v>2440</v>
      </c>
      <c r="AS101" s="51" t="n">
        <v>2676</v>
      </c>
      <c r="AT101" s="51" t="n">
        <v>2312</v>
      </c>
      <c r="AU101" s="51" t="n">
        <v>2584</v>
      </c>
      <c r="AV101" s="51" t="n">
        <v>23.9</v>
      </c>
      <c r="AW101" s="13" t="n">
        <v>465.9255577</v>
      </c>
      <c r="AX101" s="52" t="n">
        <v>11.6882</v>
      </c>
      <c r="AY101" s="51" t="n">
        <v>1</v>
      </c>
      <c r="AZ101" s="52" t="n">
        <v>2</v>
      </c>
      <c r="BA101" s="52" t="n">
        <v>1168.82</v>
      </c>
      <c r="BB101" s="54" t="n">
        <v>0.0179751521083753</v>
      </c>
      <c r="BC101" s="54" t="n">
        <v>0.00546839172627989</v>
      </c>
      <c r="BD101" s="61" t="n">
        <v>22285.5634497625</v>
      </c>
      <c r="BE101" s="13" t="n">
        <v>22576</v>
      </c>
      <c r="BF101" s="13" t="n">
        <v>58874</v>
      </c>
      <c r="BG101" s="51" t="n">
        <v>30652</v>
      </c>
      <c r="BH101" s="51" t="n">
        <v>5420</v>
      </c>
      <c r="BI101" s="51" t="n">
        <v>5</v>
      </c>
      <c r="BJ101" s="51" t="n">
        <v>8421</v>
      </c>
      <c r="BK101" s="51" t="n">
        <v>5226</v>
      </c>
      <c r="BL101" s="51" t="n">
        <v>56646</v>
      </c>
      <c r="BM101" s="51" t="n">
        <v>62944</v>
      </c>
      <c r="BN101" s="51" t="n">
        <v>0</v>
      </c>
      <c r="BO101" s="51" t="n">
        <v>17913</v>
      </c>
      <c r="BP101" s="51" t="n">
        <v>15643</v>
      </c>
      <c r="BQ101" s="51" t="n">
        <v>16732</v>
      </c>
      <c r="BR101" s="13" t="n">
        <v>469.910859303021</v>
      </c>
      <c r="BS101" s="13" t="n">
        <v>2295.44167999618</v>
      </c>
      <c r="BT101" s="51" t="n">
        <v>0</v>
      </c>
      <c r="BU101" s="51" t="n">
        <v>516</v>
      </c>
      <c r="BV101" s="51" t="n">
        <v>71</v>
      </c>
      <c r="BW101" s="51" t="n">
        <v>365</v>
      </c>
      <c r="BX101" s="51" t="n">
        <v>9</v>
      </c>
      <c r="BY101" s="51" t="n">
        <v>365</v>
      </c>
      <c r="BZ101" s="51" t="n">
        <v>12</v>
      </c>
      <c r="CA101" s="51" t="n">
        <v>365</v>
      </c>
      <c r="CB101" s="51" t="n">
        <v>0</v>
      </c>
      <c r="CC101" s="51" t="n">
        <v>0</v>
      </c>
      <c r="CD101" s="51" t="n">
        <v>0</v>
      </c>
      <c r="CE101" s="51" t="n">
        <v>2720</v>
      </c>
      <c r="CF101" s="51" t="n">
        <v>13788</v>
      </c>
      <c r="CG101" s="51" t="n">
        <v>3000</v>
      </c>
      <c r="CH101" s="51" t="n">
        <v>89000</v>
      </c>
      <c r="CI101" s="51" t="n">
        <v>10000</v>
      </c>
      <c r="CJ101" s="51" t="n">
        <v>828000</v>
      </c>
      <c r="CK101" s="51" t="n">
        <v>40003000</v>
      </c>
      <c r="CL101" s="51" t="n">
        <v>34</v>
      </c>
      <c r="CM101" s="52" t="n">
        <v>0</v>
      </c>
      <c r="CN101" s="52" t="n">
        <v>75</v>
      </c>
      <c r="CO101" s="58" t="n">
        <v>0</v>
      </c>
      <c r="CP101" s="13" t="n">
        <v>45702958.61</v>
      </c>
      <c r="CQ101" s="13" t="n">
        <v>408279331.76</v>
      </c>
      <c r="CR101" s="13" t="n">
        <v>0</v>
      </c>
      <c r="CS101" s="13" t="n">
        <v>19341734.92</v>
      </c>
      <c r="CT101" s="13" t="n">
        <v>304268063.81</v>
      </c>
      <c r="CU101" s="58" t="n">
        <v>0.05</v>
      </c>
      <c r="CV101" s="53" t="n">
        <v>1</v>
      </c>
      <c r="CW101" s="53" t="n">
        <v>1</v>
      </c>
      <c r="CX101" s="53" t="n">
        <v>1</v>
      </c>
      <c r="CY101" s="53" t="n">
        <v>1</v>
      </c>
      <c r="CZ101" s="53" t="n">
        <v>6</v>
      </c>
      <c r="DA101" s="53" t="n">
        <v>0.5</v>
      </c>
      <c r="DB101" s="53" t="n">
        <v>1</v>
      </c>
      <c r="DC101" s="53" t="n">
        <v>1</v>
      </c>
      <c r="DD101" s="53" t="n">
        <v>0</v>
      </c>
      <c r="DE101" s="53" t="n">
        <v>1</v>
      </c>
      <c r="DF101" s="53" t="n">
        <v>1</v>
      </c>
      <c r="DG101" s="53" t="n">
        <v>1</v>
      </c>
      <c r="DH101" s="53" t="n">
        <v>1</v>
      </c>
      <c r="DI101" s="53" t="n">
        <v>1</v>
      </c>
      <c r="DJ101" s="53" t="n">
        <v>1</v>
      </c>
      <c r="DK101" s="53" t="n">
        <v>1</v>
      </c>
      <c r="DL101" s="53" t="n">
        <v>1</v>
      </c>
      <c r="DM101" s="53" t="n">
        <v>1</v>
      </c>
      <c r="DN101" s="53" t="n">
        <v>1</v>
      </c>
      <c r="DO101" s="53" t="n">
        <v>1</v>
      </c>
      <c r="DP101" s="53" t="n">
        <v>0</v>
      </c>
      <c r="DQ101" s="53" t="n">
        <v>1</v>
      </c>
      <c r="DR101" s="51" t="n">
        <v>14661</v>
      </c>
      <c r="DS101" s="51" t="n">
        <v>1297</v>
      </c>
      <c r="DT101" s="51" t="n">
        <v>35985.2069776531</v>
      </c>
      <c r="DU101" s="51" t="n">
        <v>31369</v>
      </c>
      <c r="DV101" s="51" t="n">
        <v>45847</v>
      </c>
      <c r="DW101" s="51" t="n">
        <v>2272</v>
      </c>
      <c r="DX101" s="51" t="n">
        <v>37765</v>
      </c>
      <c r="DY101" s="51" t="n">
        <v>223049.45</v>
      </c>
      <c r="DZ101" s="51" t="n">
        <v>10620</v>
      </c>
      <c r="EA101" s="51" t="n">
        <v>30680</v>
      </c>
      <c r="EB101" s="51" t="n">
        <v>55</v>
      </c>
      <c r="EC101" s="59" t="n">
        <v>5486.3955</v>
      </c>
      <c r="ED101" s="51" t="n">
        <v>4720</v>
      </c>
      <c r="EE101" s="51" t="n">
        <v>30680</v>
      </c>
      <c r="EF101" s="51" t="n">
        <v>1180</v>
      </c>
      <c r="EG101" s="51" t="n">
        <v>31860</v>
      </c>
      <c r="EH101" s="60" t="n">
        <v>45.8611338585358</v>
      </c>
      <c r="EJ101" s="60" t="n">
        <v>50.649254340152</v>
      </c>
      <c r="EK101" s="60" t="n">
        <v>12.0366335511604</v>
      </c>
      <c r="EL101" s="60" t="n">
        <v>2.06434563225361</v>
      </c>
      <c r="EM101" s="60" t="n">
        <v>1.8583142869</v>
      </c>
      <c r="EN101" s="60" t="n">
        <v>95.3768104109</v>
      </c>
      <c r="ES101" s="51" t="n">
        <v>892237</v>
      </c>
      <c r="ET101" s="13" t="n">
        <v>96366.6</v>
      </c>
      <c r="EU101" s="13" t="n">
        <v>100094.2</v>
      </c>
      <c r="EV101" s="13" t="n">
        <v>101916.7</v>
      </c>
      <c r="EW101" s="13" t="n">
        <v>103723.8</v>
      </c>
      <c r="EX101" s="13" t="n">
        <v>56328.13</v>
      </c>
      <c r="EY101" s="58" t="n">
        <f aca="false">EX101/SUMIF($E$8:$E$210,E101,$EX$8:$EX$210)</f>
        <v>0.0216378345529921</v>
      </c>
      <c r="EZ101" s="13" t="s">
        <v>271</v>
      </c>
      <c r="FA101" s="13" t="s">
        <v>304</v>
      </c>
      <c r="FB101" s="51" t="n">
        <v>0</v>
      </c>
      <c r="FC101" s="13" t="n">
        <v>15643</v>
      </c>
    </row>
    <row r="102" customFormat="false" ht="15" hidden="false" customHeight="false" outlineLevel="0" collapsed="false">
      <c r="A102" s="49" t="n">
        <v>15089</v>
      </c>
      <c r="B102" s="50" t="n">
        <v>15089</v>
      </c>
      <c r="C102" s="9" t="s">
        <v>409</v>
      </c>
      <c r="D102" s="9" t="s">
        <v>355</v>
      </c>
      <c r="E102" s="50" t="n">
        <v>13</v>
      </c>
      <c r="F102" s="9" t="s">
        <v>303</v>
      </c>
      <c r="H102" s="51" t="n">
        <v>12461673</v>
      </c>
      <c r="I102" s="51" t="n">
        <v>12729324</v>
      </c>
      <c r="J102" s="51" t="n">
        <v>5444352</v>
      </c>
      <c r="K102" s="51" t="n">
        <v>12965872</v>
      </c>
      <c r="L102" s="51" t="n">
        <v>3837480</v>
      </c>
      <c r="M102" s="51" t="n">
        <v>4953813</v>
      </c>
      <c r="N102" s="51" t="n">
        <v>1</v>
      </c>
      <c r="O102" s="51" t="n">
        <v>0</v>
      </c>
      <c r="P102" s="51" t="n">
        <v>0</v>
      </c>
      <c r="Q102" s="52" t="n">
        <v>0</v>
      </c>
      <c r="R102" s="52" t="n">
        <v>0</v>
      </c>
      <c r="S102" s="13" t="n">
        <v>0</v>
      </c>
      <c r="T102" s="13" t="n">
        <v>0</v>
      </c>
      <c r="U102" s="13" t="n">
        <v>0</v>
      </c>
      <c r="V102" s="13" t="n">
        <v>0</v>
      </c>
      <c r="W102" s="13" t="n">
        <v>0</v>
      </c>
      <c r="X102" s="13" t="n">
        <v>0</v>
      </c>
      <c r="Y102" s="13" t="n">
        <v>0</v>
      </c>
      <c r="Z102" s="13" t="n">
        <v>0</v>
      </c>
      <c r="AA102" s="13" t="n">
        <v>0</v>
      </c>
      <c r="AB102" s="13" t="n">
        <v>0</v>
      </c>
      <c r="AC102" s="13" t="n">
        <v>0</v>
      </c>
      <c r="AD102" s="13" t="n">
        <v>0</v>
      </c>
      <c r="AE102" s="13" t="n">
        <v>0</v>
      </c>
      <c r="AF102" s="13" t="n">
        <v>0</v>
      </c>
      <c r="AG102" s="13" t="n">
        <v>15</v>
      </c>
      <c r="AH102" s="13" t="n">
        <v>960</v>
      </c>
      <c r="AI102" s="51" t="n">
        <v>0</v>
      </c>
      <c r="AJ102" s="51" t="n">
        <v>120</v>
      </c>
      <c r="AK102" s="51" t="n">
        <v>509</v>
      </c>
      <c r="AL102" s="51" t="n">
        <v>278</v>
      </c>
      <c r="AM102" s="51" t="n">
        <v>480</v>
      </c>
      <c r="AN102" s="51" t="n">
        <v>132</v>
      </c>
      <c r="AO102" s="51" t="n">
        <v>480</v>
      </c>
      <c r="AP102" s="51" t="n">
        <v>475</v>
      </c>
      <c r="AQ102" s="51" t="n">
        <v>480</v>
      </c>
      <c r="AR102" s="51" t="n">
        <v>461</v>
      </c>
      <c r="AS102" s="51" t="n">
        <v>479</v>
      </c>
      <c r="AT102" s="51" t="n">
        <v>438</v>
      </c>
      <c r="AU102" s="51" t="n">
        <v>476</v>
      </c>
      <c r="AV102" s="51" t="n">
        <v>147.75</v>
      </c>
      <c r="AW102" s="13" t="n">
        <v>51.8753817</v>
      </c>
      <c r="AX102" s="52" t="n">
        <v>1.6004</v>
      </c>
      <c r="AY102" s="51" t="n">
        <v>3</v>
      </c>
      <c r="AZ102" s="52" t="n">
        <v>5.16666666666667</v>
      </c>
      <c r="BA102" s="52" t="n">
        <v>160.04</v>
      </c>
      <c r="BB102" s="54" t="n">
        <v>0.00759743309055527</v>
      </c>
      <c r="BC102" s="54" t="n">
        <v>0.000934059196613823</v>
      </c>
      <c r="BD102" s="61" t="n">
        <v>20200.1656866947</v>
      </c>
      <c r="BE102" s="13" t="n">
        <v>2580</v>
      </c>
      <c r="BF102" s="13" t="n">
        <v>7140</v>
      </c>
      <c r="BG102" s="51" t="n">
        <v>4190</v>
      </c>
      <c r="BH102" s="51" t="n">
        <v>494</v>
      </c>
      <c r="BI102" s="51" t="n">
        <v>5</v>
      </c>
      <c r="BJ102" s="51" t="n">
        <v>1562</v>
      </c>
      <c r="BK102" s="51" t="n">
        <v>470</v>
      </c>
      <c r="BL102" s="51" t="n">
        <v>6370</v>
      </c>
      <c r="BM102" s="51" t="n">
        <v>7934</v>
      </c>
      <c r="BN102" s="51" t="n">
        <v>0</v>
      </c>
      <c r="BO102" s="51" t="n">
        <v>5915</v>
      </c>
      <c r="BP102" s="51" t="n">
        <v>2297</v>
      </c>
      <c r="BQ102" s="51" t="n">
        <v>2535</v>
      </c>
      <c r="BR102" s="13" t="n">
        <v>366.254041100146</v>
      </c>
      <c r="BS102" s="13" t="n">
        <v>2106.40933550876</v>
      </c>
      <c r="BT102" s="51" t="n">
        <v>0</v>
      </c>
      <c r="BU102" s="51" t="n">
        <v>0</v>
      </c>
      <c r="BV102" s="51" t="n">
        <v>19</v>
      </c>
      <c r="BW102" s="51" t="n">
        <v>365</v>
      </c>
      <c r="BX102" s="51" t="n">
        <v>29</v>
      </c>
      <c r="BY102" s="51" t="n">
        <v>365</v>
      </c>
      <c r="BZ102" s="51" t="n">
        <v>78</v>
      </c>
      <c r="CA102" s="51" t="n">
        <v>365</v>
      </c>
      <c r="CB102" s="51" t="n">
        <v>0</v>
      </c>
      <c r="CC102" s="51" t="n">
        <v>0</v>
      </c>
      <c r="CD102" s="51" t="n">
        <v>0</v>
      </c>
      <c r="CE102" s="51" t="n">
        <v>300</v>
      </c>
      <c r="CF102" s="51" t="n">
        <v>1836</v>
      </c>
      <c r="CG102" s="51" t="n">
        <v>0</v>
      </c>
      <c r="CH102" s="51" t="n">
        <v>11000</v>
      </c>
      <c r="CI102" s="51" t="n">
        <v>1000</v>
      </c>
      <c r="CJ102" s="51" t="n">
        <v>58000</v>
      </c>
      <c r="CK102" s="51" t="n">
        <v>3342000</v>
      </c>
      <c r="CL102" s="51" t="n">
        <v>0</v>
      </c>
      <c r="CM102" s="52" t="n">
        <v>0</v>
      </c>
      <c r="CN102" s="52" t="n">
        <v>90</v>
      </c>
      <c r="CO102" s="58" t="n">
        <v>0</v>
      </c>
      <c r="CP102" s="13" t="n">
        <v>180577616.41</v>
      </c>
      <c r="CQ102" s="13" t="n">
        <v>3300163959.91</v>
      </c>
      <c r="CR102" s="13" t="n">
        <v>1185313151.02</v>
      </c>
      <c r="CS102" s="13" t="n">
        <v>332129803.98</v>
      </c>
      <c r="CT102" s="13" t="n">
        <v>1422827804.51</v>
      </c>
      <c r="CU102" s="58" t="n">
        <v>0.025</v>
      </c>
      <c r="CV102" s="53" t="n">
        <v>0.99742179423337</v>
      </c>
      <c r="CW102" s="53" t="n">
        <v>0.998710897116685</v>
      </c>
      <c r="CX102" s="53" t="n">
        <v>0.99742179423337</v>
      </c>
      <c r="CY102" s="53" t="n">
        <v>0.99742179423337</v>
      </c>
      <c r="CZ102" s="53" t="n">
        <v>5.99742179423337</v>
      </c>
      <c r="DA102" s="53" t="n">
        <v>0.661209603929893</v>
      </c>
      <c r="DB102" s="53" t="n">
        <v>1</v>
      </c>
      <c r="DC102" s="53" t="n">
        <v>1</v>
      </c>
      <c r="DD102" s="53" t="n">
        <v>0.323708310743102</v>
      </c>
      <c r="DE102" s="53" t="n">
        <v>1</v>
      </c>
      <c r="DF102" s="53" t="n">
        <v>0.99742179423337</v>
      </c>
      <c r="DG102" s="53" t="n">
        <v>0.99742179423337</v>
      </c>
      <c r="DH102" s="53" t="n">
        <v>0.99742179423337</v>
      </c>
      <c r="DI102" s="53" t="n">
        <v>0.998710897116685</v>
      </c>
      <c r="DJ102" s="53" t="n">
        <v>0.837501293186792</v>
      </c>
      <c r="DK102" s="53" t="n">
        <v>0.998710897116685</v>
      </c>
      <c r="DL102" s="53" t="n">
        <v>1</v>
      </c>
      <c r="DM102" s="53" t="n">
        <v>0.99742179423337</v>
      </c>
      <c r="DN102" s="53" t="n">
        <v>0.99742179423337</v>
      </c>
      <c r="DO102" s="53" t="n">
        <v>1.15863139816326</v>
      </c>
      <c r="DP102" s="53" t="n">
        <v>0.161209603929893</v>
      </c>
      <c r="DQ102" s="53" t="n">
        <v>0.99742179423337</v>
      </c>
      <c r="DR102" s="51" t="n">
        <v>1091</v>
      </c>
      <c r="DS102" s="51" t="n">
        <v>403</v>
      </c>
      <c r="DT102" s="51" t="n">
        <v>209211.416428753</v>
      </c>
      <c r="DU102" s="51" t="n">
        <v>0</v>
      </c>
      <c r="DV102" s="51" t="n">
        <v>0</v>
      </c>
      <c r="DW102" s="51" t="n">
        <v>385</v>
      </c>
      <c r="DX102" s="51" t="n">
        <v>0</v>
      </c>
      <c r="DY102" s="51" t="n">
        <v>4021451.44</v>
      </c>
      <c r="DZ102" s="51" t="n">
        <v>0</v>
      </c>
      <c r="EA102" s="51" t="n">
        <v>0</v>
      </c>
      <c r="EB102" s="51" t="n">
        <v>10</v>
      </c>
      <c r="EC102" s="59" t="n">
        <v>7253.0427</v>
      </c>
      <c r="ED102" s="51" t="n">
        <v>0</v>
      </c>
      <c r="EE102" s="51" t="n">
        <v>0</v>
      </c>
      <c r="EF102" s="51" t="n">
        <v>0</v>
      </c>
      <c r="EG102" s="51" t="n">
        <v>0</v>
      </c>
      <c r="EH102" s="60" t="n">
        <v>55.7016773978954</v>
      </c>
      <c r="EJ102" s="60" t="n">
        <v>32.1540338003236</v>
      </c>
      <c r="EK102" s="60" t="n">
        <v>17.1096038373032</v>
      </c>
      <c r="EL102" s="60" t="n">
        <v>3.21947994750967</v>
      </c>
      <c r="EM102" s="60" t="n">
        <v>2.6168229891</v>
      </c>
      <c r="EN102" s="60" t="n">
        <v>92.9608809825</v>
      </c>
      <c r="ES102" s="51" t="n">
        <v>14643336</v>
      </c>
      <c r="ET102" s="13" t="n">
        <v>11319.91</v>
      </c>
      <c r="EU102" s="13" t="n">
        <v>11721.1</v>
      </c>
      <c r="EV102" s="13" t="n">
        <v>11911.12</v>
      </c>
      <c r="EW102" s="13" t="n">
        <v>12095.82</v>
      </c>
      <c r="EX102" s="13" t="n">
        <v>14562.91</v>
      </c>
      <c r="EY102" s="58" t="n">
        <f aca="false">EX102/SUMIF($E$8:$E$210,E102,$EX$8:$EX$210)</f>
        <v>0.000532881625236245</v>
      </c>
      <c r="EZ102" s="13" t="s">
        <v>271</v>
      </c>
      <c r="FA102" s="13" t="s">
        <v>304</v>
      </c>
      <c r="FB102" s="51" t="n">
        <v>0</v>
      </c>
      <c r="FC102" s="13" t="n">
        <v>2297</v>
      </c>
    </row>
    <row r="103" customFormat="false" ht="15" hidden="false" customHeight="false" outlineLevel="0" collapsed="false">
      <c r="A103" s="49" t="n">
        <v>15091</v>
      </c>
      <c r="B103" s="50" t="n">
        <v>15091</v>
      </c>
      <c r="C103" s="9" t="s">
        <v>410</v>
      </c>
      <c r="D103" s="9" t="s">
        <v>355</v>
      </c>
      <c r="E103" s="50" t="n">
        <v>13</v>
      </c>
      <c r="F103" s="9" t="s">
        <v>303</v>
      </c>
      <c r="H103" s="51" t="n">
        <v>12461673</v>
      </c>
      <c r="I103" s="51" t="n">
        <v>12729324</v>
      </c>
      <c r="J103" s="51" t="n">
        <v>5444352</v>
      </c>
      <c r="K103" s="51" t="n">
        <v>12965872</v>
      </c>
      <c r="L103" s="51" t="n">
        <v>3837480</v>
      </c>
      <c r="M103" s="51" t="n">
        <v>4953813</v>
      </c>
      <c r="N103" s="51" t="n">
        <v>34</v>
      </c>
      <c r="O103" s="51" t="n">
        <v>0</v>
      </c>
      <c r="P103" s="51" t="n">
        <v>0</v>
      </c>
      <c r="Q103" s="52" t="n">
        <v>4.59277585878065</v>
      </c>
      <c r="R103" s="52" t="n">
        <v>4.73093305643264</v>
      </c>
      <c r="S103" s="13" t="n">
        <v>38134</v>
      </c>
      <c r="T103" s="13" t="n">
        <v>66052</v>
      </c>
      <c r="U103" s="13" t="n">
        <v>14228</v>
      </c>
      <c r="V103" s="13" t="n">
        <v>75710</v>
      </c>
      <c r="W103" s="13" t="n">
        <v>0</v>
      </c>
      <c r="X103" s="13" t="n">
        <v>75710</v>
      </c>
      <c r="Y103" s="13" t="n">
        <v>9658</v>
      </c>
      <c r="Z103" s="13" t="n">
        <v>151420</v>
      </c>
      <c r="AA103" s="13" t="n">
        <v>26151</v>
      </c>
      <c r="AB103" s="13" t="n">
        <v>75710</v>
      </c>
      <c r="AC103" s="13" t="n">
        <v>26410</v>
      </c>
      <c r="AD103" s="13" t="n">
        <v>75710</v>
      </c>
      <c r="AE103" s="13" t="n">
        <v>14009</v>
      </c>
      <c r="AF103" s="13" t="n">
        <v>75710</v>
      </c>
      <c r="AG103" s="13" t="n">
        <v>96</v>
      </c>
      <c r="AH103" s="13" t="n">
        <v>8305</v>
      </c>
      <c r="AI103" s="51" t="n">
        <v>0</v>
      </c>
      <c r="AJ103" s="51" t="n">
        <v>2262</v>
      </c>
      <c r="AK103" s="51" t="n">
        <v>4369</v>
      </c>
      <c r="AL103" s="51" t="n">
        <v>3089</v>
      </c>
      <c r="AM103" s="51" t="n">
        <v>4161</v>
      </c>
      <c r="AN103" s="51" t="n">
        <v>1248</v>
      </c>
      <c r="AO103" s="51" t="n">
        <v>4162</v>
      </c>
      <c r="AP103" s="51" t="n">
        <v>4151</v>
      </c>
      <c r="AQ103" s="51" t="n">
        <v>4160</v>
      </c>
      <c r="AR103" s="51" t="n">
        <v>3993</v>
      </c>
      <c r="AS103" s="51" t="n">
        <v>4164</v>
      </c>
      <c r="AT103" s="51" t="n">
        <v>3636</v>
      </c>
      <c r="AU103" s="51" t="n">
        <v>4067</v>
      </c>
      <c r="AV103" s="51" t="n">
        <v>147.75</v>
      </c>
      <c r="AW103" s="13" t="n">
        <v>221.7475293</v>
      </c>
      <c r="AX103" s="52" t="n">
        <v>14.1561</v>
      </c>
      <c r="AY103" s="51" t="n">
        <v>3</v>
      </c>
      <c r="AZ103" s="52" t="n">
        <v>5.16666666666667</v>
      </c>
      <c r="BA103" s="52" t="n">
        <v>1415.61</v>
      </c>
      <c r="BB103" s="54" t="n">
        <v>0.00759743309055527</v>
      </c>
      <c r="BC103" s="54" t="n">
        <v>0.000934059196613823</v>
      </c>
      <c r="BD103" s="61" t="n">
        <v>20200.1656866947</v>
      </c>
      <c r="BE103" s="13" t="n">
        <v>16379</v>
      </c>
      <c r="BF103" s="13" t="n">
        <v>40293</v>
      </c>
      <c r="BG103" s="51" t="n">
        <v>19592</v>
      </c>
      <c r="BH103" s="51" t="n">
        <v>3846</v>
      </c>
      <c r="BI103" s="51" t="n">
        <v>5</v>
      </c>
      <c r="BJ103" s="51" t="n">
        <v>15525</v>
      </c>
      <c r="BK103" s="51" t="n">
        <v>3643</v>
      </c>
      <c r="BL103" s="51" t="n">
        <v>35421</v>
      </c>
      <c r="BM103" s="51" t="n">
        <v>44712</v>
      </c>
      <c r="BN103" s="51" t="n">
        <v>0</v>
      </c>
      <c r="BO103" s="51" t="n">
        <v>57659</v>
      </c>
      <c r="BP103" s="51" t="n">
        <v>21251</v>
      </c>
      <c r="BQ103" s="51" t="n">
        <v>23371</v>
      </c>
      <c r="BR103" s="13" t="n">
        <v>366.254041100146</v>
      </c>
      <c r="BS103" s="13" t="n">
        <v>2106.40933550876</v>
      </c>
      <c r="BT103" s="51" t="n">
        <v>0</v>
      </c>
      <c r="BU103" s="51" t="n">
        <v>0</v>
      </c>
      <c r="BV103" s="51" t="n">
        <v>19</v>
      </c>
      <c r="BW103" s="51" t="n">
        <v>365</v>
      </c>
      <c r="BX103" s="51" t="n">
        <v>29</v>
      </c>
      <c r="BY103" s="51" t="n">
        <v>365</v>
      </c>
      <c r="BZ103" s="51" t="n">
        <v>78</v>
      </c>
      <c r="CA103" s="51" t="n">
        <v>365</v>
      </c>
      <c r="CB103" s="51" t="n">
        <v>0</v>
      </c>
      <c r="CC103" s="51" t="n">
        <v>0</v>
      </c>
      <c r="CD103" s="51" t="n">
        <v>0</v>
      </c>
      <c r="CE103" s="51" t="n">
        <v>201260</v>
      </c>
      <c r="CF103" s="51" t="n">
        <v>17239</v>
      </c>
      <c r="CG103" s="51" t="n">
        <v>205000</v>
      </c>
      <c r="CH103" s="51" t="n">
        <v>3394000</v>
      </c>
      <c r="CI103" s="51" t="n">
        <v>76000</v>
      </c>
      <c r="CJ103" s="51" t="n">
        <v>1800000</v>
      </c>
      <c r="CK103" s="51" t="n">
        <v>263891000</v>
      </c>
      <c r="CL103" s="51" t="n">
        <v>0</v>
      </c>
      <c r="CM103" s="52" t="n">
        <v>2.19683470905246</v>
      </c>
      <c r="CN103" s="52" t="n">
        <v>90</v>
      </c>
      <c r="CO103" s="58" t="n">
        <v>0</v>
      </c>
      <c r="CP103" s="13" t="n">
        <v>180577616.41</v>
      </c>
      <c r="CQ103" s="13" t="n">
        <v>3300163959.91</v>
      </c>
      <c r="CR103" s="13" t="n">
        <v>1185313151.02</v>
      </c>
      <c r="CS103" s="13" t="n">
        <v>332129803.98</v>
      </c>
      <c r="CT103" s="13" t="n">
        <v>1422827804.51</v>
      </c>
      <c r="CU103" s="58" t="n">
        <v>0.35</v>
      </c>
      <c r="CV103" s="53" t="n">
        <v>0.99742179423337</v>
      </c>
      <c r="CW103" s="53" t="n">
        <v>0.998710897116685</v>
      </c>
      <c r="CX103" s="53" t="n">
        <v>0.99742179423337</v>
      </c>
      <c r="CY103" s="53" t="n">
        <v>0.99742179423337</v>
      </c>
      <c r="CZ103" s="53" t="n">
        <v>5.99742179423337</v>
      </c>
      <c r="DA103" s="53" t="n">
        <v>0.661209603929893</v>
      </c>
      <c r="DB103" s="53" t="n">
        <v>1</v>
      </c>
      <c r="DC103" s="53" t="n">
        <v>1</v>
      </c>
      <c r="DD103" s="53" t="n">
        <v>0.323708310743102</v>
      </c>
      <c r="DE103" s="53" t="n">
        <v>1</v>
      </c>
      <c r="DF103" s="53" t="n">
        <v>0.99742179423337</v>
      </c>
      <c r="DG103" s="53" t="n">
        <v>0.99742179423337</v>
      </c>
      <c r="DH103" s="53" t="n">
        <v>0.99742179423337</v>
      </c>
      <c r="DI103" s="53" t="n">
        <v>0.998710897116685</v>
      </c>
      <c r="DJ103" s="53" t="n">
        <v>0.837501293186792</v>
      </c>
      <c r="DK103" s="53" t="n">
        <v>0.998710897116685</v>
      </c>
      <c r="DL103" s="53" t="n">
        <v>1</v>
      </c>
      <c r="DM103" s="53" t="n">
        <v>0.99742179423337</v>
      </c>
      <c r="DN103" s="53" t="n">
        <v>0.99742179423337</v>
      </c>
      <c r="DO103" s="53" t="n">
        <v>1.15863139816326</v>
      </c>
      <c r="DP103" s="53" t="n">
        <v>0.161209603929893</v>
      </c>
      <c r="DQ103" s="53" t="n">
        <v>0.99742179423337</v>
      </c>
      <c r="DR103" s="51" t="n">
        <v>53520</v>
      </c>
      <c r="DS103" s="51" t="n">
        <v>10464</v>
      </c>
      <c r="DT103" s="51" t="n">
        <v>110441.482394298</v>
      </c>
      <c r="DU103" s="51" t="n">
        <v>27145</v>
      </c>
      <c r="DV103" s="51" t="n">
        <v>33895</v>
      </c>
      <c r="DW103" s="51" t="n">
        <v>2913</v>
      </c>
      <c r="DX103" s="51" t="n">
        <v>65466</v>
      </c>
      <c r="DY103" s="51" t="n">
        <v>4021451.44</v>
      </c>
      <c r="DZ103" s="51" t="n">
        <v>15014</v>
      </c>
      <c r="EA103" s="51" t="n">
        <v>47837</v>
      </c>
      <c r="EB103" s="51" t="n">
        <v>71</v>
      </c>
      <c r="EC103" s="59" t="n">
        <v>7253.0427</v>
      </c>
      <c r="ED103" s="51" t="n">
        <v>14272</v>
      </c>
      <c r="EE103" s="51" t="n">
        <v>47837</v>
      </c>
      <c r="EF103" s="51" t="n">
        <v>1642</v>
      </c>
      <c r="EG103" s="51" t="n">
        <v>49479</v>
      </c>
      <c r="EH103" s="60" t="n">
        <v>55.7016773978954</v>
      </c>
      <c r="EJ103" s="60" t="n">
        <v>32.1540338003236</v>
      </c>
      <c r="EK103" s="60" t="n">
        <v>17.1096038373032</v>
      </c>
      <c r="EL103" s="60" t="n">
        <v>3.21947994750967</v>
      </c>
      <c r="EM103" s="60" t="n">
        <v>2.6168229891</v>
      </c>
      <c r="EN103" s="60" t="n">
        <v>92.9608809825</v>
      </c>
      <c r="ES103" s="51" t="n">
        <v>14643336</v>
      </c>
      <c r="ET103" s="13" t="n">
        <v>62745.88</v>
      </c>
      <c r="EU103" s="13" t="n">
        <v>62403.18</v>
      </c>
      <c r="EV103" s="13" t="n">
        <v>62604.51</v>
      </c>
      <c r="EW103" s="13" t="n">
        <v>62967.93</v>
      </c>
      <c r="EX103" s="13" t="n">
        <v>162270.2</v>
      </c>
      <c r="EY103" s="58" t="n">
        <f aca="false">EX103/SUMIF($E$8:$E$210,E103,$EX$8:$EX$210)</f>
        <v>0.0059377423813929</v>
      </c>
      <c r="EZ103" s="13" t="s">
        <v>271</v>
      </c>
      <c r="FA103" s="13" t="s">
        <v>304</v>
      </c>
      <c r="FB103" s="51" t="n">
        <v>0</v>
      </c>
      <c r="FC103" s="13" t="n">
        <v>21251</v>
      </c>
    </row>
    <row r="104" customFormat="false" ht="15" hidden="false" customHeight="false" outlineLevel="0" collapsed="false">
      <c r="A104" s="49" t="n">
        <v>15092</v>
      </c>
      <c r="B104" s="50" t="n">
        <v>15092</v>
      </c>
      <c r="C104" s="9" t="s">
        <v>411</v>
      </c>
      <c r="D104" s="9" t="s">
        <v>355</v>
      </c>
      <c r="E104" s="50" t="n">
        <v>13</v>
      </c>
      <c r="F104" s="9" t="s">
        <v>303</v>
      </c>
      <c r="H104" s="51" t="n">
        <v>12461673</v>
      </c>
      <c r="I104" s="51" t="n">
        <v>12729324</v>
      </c>
      <c r="J104" s="51" t="n">
        <v>5444352</v>
      </c>
      <c r="K104" s="51" t="n">
        <v>12965872</v>
      </c>
      <c r="L104" s="51" t="n">
        <v>3837480</v>
      </c>
      <c r="M104" s="51" t="n">
        <v>4953813</v>
      </c>
      <c r="N104" s="51" t="n">
        <v>22</v>
      </c>
      <c r="O104" s="51" t="n">
        <v>0</v>
      </c>
      <c r="P104" s="51" t="n">
        <v>0</v>
      </c>
      <c r="Q104" s="52" t="n">
        <v>2</v>
      </c>
      <c r="R104" s="52" t="n">
        <v>2.5</v>
      </c>
      <c r="S104" s="13" t="n">
        <v>15134</v>
      </c>
      <c r="T104" s="13" t="n">
        <v>30268</v>
      </c>
      <c r="U104" s="13" t="n">
        <v>15134</v>
      </c>
      <c r="V104" s="13" t="n">
        <v>30268</v>
      </c>
      <c r="W104" s="13" t="n">
        <v>0</v>
      </c>
      <c r="X104" s="13" t="n">
        <v>30268</v>
      </c>
      <c r="Y104" s="13" t="n">
        <v>0</v>
      </c>
      <c r="Z104" s="13" t="n">
        <v>60536</v>
      </c>
      <c r="AA104" s="13" t="n">
        <v>15134</v>
      </c>
      <c r="AB104" s="13" t="n">
        <v>30268</v>
      </c>
      <c r="AC104" s="13" t="n">
        <v>30268</v>
      </c>
      <c r="AD104" s="13" t="n">
        <v>30268</v>
      </c>
      <c r="AE104" s="13" t="n">
        <v>0</v>
      </c>
      <c r="AF104" s="13" t="n">
        <v>30268</v>
      </c>
      <c r="AG104" s="13" t="n">
        <v>205</v>
      </c>
      <c r="AH104" s="13" t="n">
        <v>7848</v>
      </c>
      <c r="AI104" s="51" t="n">
        <v>0</v>
      </c>
      <c r="AJ104" s="51" t="n">
        <v>1583</v>
      </c>
      <c r="AK104" s="51" t="n">
        <v>4096</v>
      </c>
      <c r="AL104" s="51" t="n">
        <v>2246</v>
      </c>
      <c r="AM104" s="51" t="n">
        <v>3925</v>
      </c>
      <c r="AN104" s="51" t="n">
        <v>1166</v>
      </c>
      <c r="AO104" s="51" t="n">
        <v>3926</v>
      </c>
      <c r="AP104" s="51" t="n">
        <v>3902</v>
      </c>
      <c r="AQ104" s="51" t="n">
        <v>3924</v>
      </c>
      <c r="AR104" s="51" t="n">
        <v>3671</v>
      </c>
      <c r="AS104" s="51" t="n">
        <v>3948</v>
      </c>
      <c r="AT104" s="51" t="n">
        <v>3237</v>
      </c>
      <c r="AU104" s="51" t="n">
        <v>3615</v>
      </c>
      <c r="AV104" s="51" t="n">
        <v>147.75</v>
      </c>
      <c r="AW104" s="13" t="n">
        <v>298.29141</v>
      </c>
      <c r="AX104" s="52" t="n">
        <v>11.942</v>
      </c>
      <c r="AY104" s="51" t="n">
        <v>3</v>
      </c>
      <c r="AZ104" s="52" t="n">
        <v>5.16666666666667</v>
      </c>
      <c r="BA104" s="52" t="n">
        <v>1194.2</v>
      </c>
      <c r="BB104" s="54" t="n">
        <v>0.00759743309055527</v>
      </c>
      <c r="BC104" s="54" t="n">
        <v>0.000934059196613823</v>
      </c>
      <c r="BD104" s="61" t="n">
        <v>20200.1656866947</v>
      </c>
      <c r="BE104" s="13" t="n">
        <v>13704</v>
      </c>
      <c r="BF104" s="13" t="n">
        <v>33222</v>
      </c>
      <c r="BG104" s="51" t="n">
        <v>15572</v>
      </c>
      <c r="BH104" s="51" t="n">
        <v>4288</v>
      </c>
      <c r="BI104" s="51" t="n">
        <v>5</v>
      </c>
      <c r="BJ104" s="51" t="n">
        <v>16808</v>
      </c>
      <c r="BK104" s="51" t="n">
        <v>4130</v>
      </c>
      <c r="BL104" s="51" t="n">
        <v>32701</v>
      </c>
      <c r="BM104" s="51" t="n">
        <v>38377</v>
      </c>
      <c r="BN104" s="51" t="n">
        <v>7898</v>
      </c>
      <c r="BO104" s="51" t="n">
        <v>34094</v>
      </c>
      <c r="BP104" s="51" t="n">
        <v>22191</v>
      </c>
      <c r="BQ104" s="51" t="n">
        <v>26094</v>
      </c>
      <c r="BR104" s="13" t="n">
        <v>366.254041100146</v>
      </c>
      <c r="BS104" s="13" t="n">
        <v>2106.40933550876</v>
      </c>
      <c r="BT104" s="51" t="n">
        <v>0</v>
      </c>
      <c r="BU104" s="51" t="n">
        <v>0</v>
      </c>
      <c r="BV104" s="51" t="n">
        <v>19</v>
      </c>
      <c r="BW104" s="51" t="n">
        <v>365</v>
      </c>
      <c r="BX104" s="51" t="n">
        <v>29</v>
      </c>
      <c r="BY104" s="51" t="n">
        <v>365</v>
      </c>
      <c r="BZ104" s="51" t="n">
        <v>78</v>
      </c>
      <c r="CA104" s="51" t="n">
        <v>365</v>
      </c>
      <c r="CB104" s="51" t="n">
        <v>0</v>
      </c>
      <c r="CC104" s="51" t="n">
        <v>0</v>
      </c>
      <c r="CD104" s="51" t="n">
        <v>0</v>
      </c>
      <c r="CE104" s="51" t="n">
        <v>2370</v>
      </c>
      <c r="CF104" s="51" t="n">
        <v>15649</v>
      </c>
      <c r="CG104" s="51" t="n">
        <v>3000</v>
      </c>
      <c r="CH104" s="51" t="n">
        <v>137000</v>
      </c>
      <c r="CI104" s="51" t="n">
        <v>10000</v>
      </c>
      <c r="CJ104" s="51" t="n">
        <v>939000</v>
      </c>
      <c r="CK104" s="51" t="n">
        <v>42999000</v>
      </c>
      <c r="CL104" s="51" t="n">
        <v>26</v>
      </c>
      <c r="CM104" s="52" t="n">
        <v>1.14285714285714</v>
      </c>
      <c r="CN104" s="52" t="n">
        <v>90</v>
      </c>
      <c r="CO104" s="58" t="n">
        <v>0</v>
      </c>
      <c r="CP104" s="13" t="n">
        <v>180577616.41</v>
      </c>
      <c r="CQ104" s="13" t="n">
        <v>3300163959.91</v>
      </c>
      <c r="CR104" s="13" t="n">
        <v>1185313151.02</v>
      </c>
      <c r="CS104" s="13" t="n">
        <v>332129803.98</v>
      </c>
      <c r="CT104" s="13" t="n">
        <v>1422827804.51</v>
      </c>
      <c r="CU104" s="58" t="n">
        <v>0.3125</v>
      </c>
      <c r="CV104" s="53" t="n">
        <v>0.99742179423337</v>
      </c>
      <c r="CW104" s="53" t="n">
        <v>0.998710897116685</v>
      </c>
      <c r="CX104" s="53" t="n">
        <v>0.99742179423337</v>
      </c>
      <c r="CY104" s="53" t="n">
        <v>0.99742179423337</v>
      </c>
      <c r="CZ104" s="53" t="n">
        <v>5.99742179423337</v>
      </c>
      <c r="DA104" s="53" t="n">
        <v>0.661209603929893</v>
      </c>
      <c r="DB104" s="53" t="n">
        <v>1</v>
      </c>
      <c r="DC104" s="53" t="n">
        <v>1</v>
      </c>
      <c r="DD104" s="53" t="n">
        <v>0.323708310743102</v>
      </c>
      <c r="DE104" s="53" t="n">
        <v>1</v>
      </c>
      <c r="DF104" s="53" t="n">
        <v>0.99742179423337</v>
      </c>
      <c r="DG104" s="53" t="n">
        <v>0.99742179423337</v>
      </c>
      <c r="DH104" s="53" t="n">
        <v>0.99742179423337</v>
      </c>
      <c r="DI104" s="53" t="n">
        <v>0.998710897116685</v>
      </c>
      <c r="DJ104" s="53" t="n">
        <v>0.837501293186792</v>
      </c>
      <c r="DK104" s="53" t="n">
        <v>0.998710897116685</v>
      </c>
      <c r="DL104" s="53" t="n">
        <v>1</v>
      </c>
      <c r="DM104" s="53" t="n">
        <v>0.99742179423337</v>
      </c>
      <c r="DN104" s="53" t="n">
        <v>0.99742179423337</v>
      </c>
      <c r="DO104" s="53" t="n">
        <v>1.15863139816326</v>
      </c>
      <c r="DP104" s="53" t="n">
        <v>0.161209603929893</v>
      </c>
      <c r="DQ104" s="53" t="n">
        <v>0.99742179423337</v>
      </c>
      <c r="DR104" s="51" t="n">
        <v>49520</v>
      </c>
      <c r="DS104" s="51" t="n">
        <v>13230</v>
      </c>
      <c r="DT104" s="51" t="n">
        <v>375819.078478934</v>
      </c>
      <c r="DU104" s="51" t="n">
        <v>0</v>
      </c>
      <c r="DV104" s="51" t="n">
        <v>0</v>
      </c>
      <c r="DW104" s="51" t="n">
        <v>2810</v>
      </c>
      <c r="DX104" s="51" t="n">
        <v>12649</v>
      </c>
      <c r="DY104" s="51" t="n">
        <v>4021451.44</v>
      </c>
      <c r="DZ104" s="51" t="n">
        <v>3950</v>
      </c>
      <c r="EA104" s="51" t="n">
        <v>11850</v>
      </c>
      <c r="EB104" s="51" t="n">
        <v>101</v>
      </c>
      <c r="EC104" s="59" t="n">
        <v>7253.0427</v>
      </c>
      <c r="ED104" s="51" t="n">
        <v>5925</v>
      </c>
      <c r="EE104" s="51" t="n">
        <v>11850</v>
      </c>
      <c r="EF104" s="51" t="n">
        <v>3950</v>
      </c>
      <c r="EG104" s="51" t="n">
        <v>15800</v>
      </c>
      <c r="EH104" s="60" t="n">
        <v>55.7016773978954</v>
      </c>
      <c r="EJ104" s="60" t="n">
        <v>32.1540338003236</v>
      </c>
      <c r="EK104" s="60" t="n">
        <v>17.1096038373032</v>
      </c>
      <c r="EL104" s="60" t="n">
        <v>3.21947994750967</v>
      </c>
      <c r="EM104" s="60" t="n">
        <v>2.6168229891</v>
      </c>
      <c r="EN104" s="60" t="n">
        <v>92.9608809825</v>
      </c>
      <c r="ES104" s="51" t="n">
        <v>14643336</v>
      </c>
      <c r="ET104" s="13" t="n">
        <v>56781.87</v>
      </c>
      <c r="EU104" s="13" t="n">
        <v>58902.06</v>
      </c>
      <c r="EV104" s="13" t="n">
        <v>59893.21</v>
      </c>
      <c r="EW104" s="13" t="n">
        <v>60850.1</v>
      </c>
      <c r="EX104" s="13" t="n">
        <v>568682.9</v>
      </c>
      <c r="EY104" s="58" t="n">
        <f aca="false">EX104/SUMIF($E$8:$E$210,E104,$EX$8:$EX$210)</f>
        <v>0.0208090737356793</v>
      </c>
      <c r="EZ104" s="13" t="s">
        <v>271</v>
      </c>
      <c r="FA104" s="13" t="s">
        <v>304</v>
      </c>
      <c r="FB104" s="51" t="n">
        <v>0</v>
      </c>
      <c r="FC104" s="13" t="n">
        <v>22191</v>
      </c>
    </row>
    <row r="105" customFormat="false" ht="15" hidden="false" customHeight="false" outlineLevel="0" collapsed="false">
      <c r="A105" s="49" t="n">
        <v>15093</v>
      </c>
      <c r="B105" s="50" t="n">
        <v>15093</v>
      </c>
      <c r="C105" s="9" t="s">
        <v>412</v>
      </c>
      <c r="D105" s="9" t="s">
        <v>355</v>
      </c>
      <c r="E105" s="50" t="n">
        <v>13</v>
      </c>
      <c r="F105" s="9" t="s">
        <v>303</v>
      </c>
      <c r="H105" s="51" t="n">
        <v>12461673</v>
      </c>
      <c r="I105" s="51" t="n">
        <v>12729324</v>
      </c>
      <c r="J105" s="51" t="n">
        <v>5444352</v>
      </c>
      <c r="K105" s="51" t="n">
        <v>12965872</v>
      </c>
      <c r="L105" s="51" t="n">
        <v>3837480</v>
      </c>
      <c r="M105" s="51" t="n">
        <v>4953813</v>
      </c>
      <c r="N105" s="51" t="n">
        <v>1</v>
      </c>
      <c r="O105" s="51" t="n">
        <v>0</v>
      </c>
      <c r="P105" s="51" t="n">
        <v>0</v>
      </c>
      <c r="Q105" s="52" t="n">
        <v>0</v>
      </c>
      <c r="R105" s="52" t="n">
        <v>0</v>
      </c>
      <c r="S105" s="13" t="n">
        <v>0</v>
      </c>
      <c r="T105" s="13" t="n">
        <v>0</v>
      </c>
      <c r="U105" s="13" t="n">
        <v>0</v>
      </c>
      <c r="V105" s="13" t="n">
        <v>0</v>
      </c>
      <c r="W105" s="13" t="n">
        <v>0</v>
      </c>
      <c r="X105" s="13" t="n">
        <v>0</v>
      </c>
      <c r="Y105" s="13" t="n">
        <v>0</v>
      </c>
      <c r="Z105" s="13" t="n">
        <v>0</v>
      </c>
      <c r="AA105" s="13" t="n">
        <v>0</v>
      </c>
      <c r="AB105" s="13" t="n">
        <v>0</v>
      </c>
      <c r="AC105" s="13" t="n">
        <v>0</v>
      </c>
      <c r="AD105" s="13" t="n">
        <v>0</v>
      </c>
      <c r="AE105" s="13" t="n">
        <v>0</v>
      </c>
      <c r="AF105" s="13" t="n">
        <v>0</v>
      </c>
      <c r="AG105" s="13" t="n">
        <v>18</v>
      </c>
      <c r="AH105" s="13" t="n">
        <v>4242</v>
      </c>
      <c r="AI105" s="51" t="n">
        <v>0</v>
      </c>
      <c r="AJ105" s="51" t="n">
        <v>986</v>
      </c>
      <c r="AK105" s="51" t="n">
        <v>2232</v>
      </c>
      <c r="AL105" s="51" t="n">
        <v>1542</v>
      </c>
      <c r="AM105" s="51" t="n">
        <v>2118</v>
      </c>
      <c r="AN105" s="51" t="n">
        <v>726</v>
      </c>
      <c r="AO105" s="51" t="n">
        <v>2118</v>
      </c>
      <c r="AP105" s="51" t="n">
        <v>2120</v>
      </c>
      <c r="AQ105" s="51" t="n">
        <v>2121</v>
      </c>
      <c r="AR105" s="51" t="n">
        <v>2102</v>
      </c>
      <c r="AS105" s="51" t="n">
        <v>2119</v>
      </c>
      <c r="AT105" s="51" t="n">
        <v>1979</v>
      </c>
      <c r="AU105" s="51" t="n">
        <v>2055</v>
      </c>
      <c r="AV105" s="51" t="n">
        <v>147.75</v>
      </c>
      <c r="AW105" s="13" t="n">
        <v>212.7505975</v>
      </c>
      <c r="AX105" s="52" t="n">
        <v>9.8967</v>
      </c>
      <c r="AY105" s="51" t="n">
        <v>3</v>
      </c>
      <c r="AZ105" s="52" t="n">
        <v>5.16666666666667</v>
      </c>
      <c r="BA105" s="52" t="n">
        <v>989.67</v>
      </c>
      <c r="BB105" s="54" t="n">
        <v>0.00759743309055527</v>
      </c>
      <c r="BC105" s="54" t="n">
        <v>0.000934059196613823</v>
      </c>
      <c r="BD105" s="61" t="n">
        <v>20200.1656866947</v>
      </c>
      <c r="BE105" s="13" t="n">
        <v>6470</v>
      </c>
      <c r="BF105" s="13" t="n">
        <v>16511</v>
      </c>
      <c r="BG105" s="51" t="n">
        <v>8393</v>
      </c>
      <c r="BH105" s="51" t="n">
        <v>1970</v>
      </c>
      <c r="BI105" s="51" t="n">
        <v>5</v>
      </c>
      <c r="BJ105" s="51" t="n">
        <v>5285</v>
      </c>
      <c r="BK105" s="51" t="n">
        <v>1872</v>
      </c>
      <c r="BL105" s="51" t="n">
        <v>17133</v>
      </c>
      <c r="BM105" s="51" t="n">
        <v>19338</v>
      </c>
      <c r="BN105" s="51" t="n">
        <v>0</v>
      </c>
      <c r="BO105" s="51" t="n">
        <v>11884</v>
      </c>
      <c r="BP105" s="51" t="n">
        <v>7488</v>
      </c>
      <c r="BQ105" s="51" t="n">
        <v>8151</v>
      </c>
      <c r="BR105" s="13" t="n">
        <v>366.254041100146</v>
      </c>
      <c r="BS105" s="13" t="n">
        <v>2106.40933550876</v>
      </c>
      <c r="BT105" s="51" t="n">
        <v>0</v>
      </c>
      <c r="BU105" s="51" t="n">
        <v>0</v>
      </c>
      <c r="BV105" s="51" t="n">
        <v>19</v>
      </c>
      <c r="BW105" s="51" t="n">
        <v>365</v>
      </c>
      <c r="BX105" s="51" t="n">
        <v>29</v>
      </c>
      <c r="BY105" s="51" t="n">
        <v>365</v>
      </c>
      <c r="BZ105" s="51" t="n">
        <v>78</v>
      </c>
      <c r="CA105" s="51" t="n">
        <v>365</v>
      </c>
      <c r="CB105" s="51" t="n">
        <v>0</v>
      </c>
      <c r="CC105" s="51" t="n">
        <v>0</v>
      </c>
      <c r="CD105" s="51" t="n">
        <v>0</v>
      </c>
      <c r="CE105" s="51" t="n">
        <v>41930</v>
      </c>
      <c r="CF105" s="51" t="n">
        <v>6244</v>
      </c>
      <c r="CG105" s="51" t="n">
        <v>43000</v>
      </c>
      <c r="CH105" s="51" t="n">
        <v>888000</v>
      </c>
      <c r="CI105" s="51" t="n">
        <v>19000</v>
      </c>
      <c r="CJ105" s="51" t="n">
        <v>548000</v>
      </c>
      <c r="CK105" s="51" t="n">
        <v>43952000</v>
      </c>
      <c r="CL105" s="51" t="n">
        <v>0</v>
      </c>
      <c r="CM105" s="52" t="n">
        <v>0</v>
      </c>
      <c r="CN105" s="52" t="n">
        <v>90</v>
      </c>
      <c r="CO105" s="58" t="n">
        <v>0</v>
      </c>
      <c r="CP105" s="13" t="n">
        <v>180577616.41</v>
      </c>
      <c r="CQ105" s="13" t="n">
        <v>3300163959.91</v>
      </c>
      <c r="CR105" s="13" t="n">
        <v>1185313151.02</v>
      </c>
      <c r="CS105" s="13" t="n">
        <v>332129803.98</v>
      </c>
      <c r="CT105" s="13" t="n">
        <v>1422827804.51</v>
      </c>
      <c r="CU105" s="58" t="n">
        <v>0.225</v>
      </c>
      <c r="CV105" s="53" t="n">
        <v>0.99742179423337</v>
      </c>
      <c r="CW105" s="53" t="n">
        <v>0.998710897116685</v>
      </c>
      <c r="CX105" s="53" t="n">
        <v>0.99742179423337</v>
      </c>
      <c r="CY105" s="53" t="n">
        <v>0.99742179423337</v>
      </c>
      <c r="CZ105" s="53" t="n">
        <v>5.99742179423337</v>
      </c>
      <c r="DA105" s="53" t="n">
        <v>0.661209603929893</v>
      </c>
      <c r="DB105" s="53" t="n">
        <v>1</v>
      </c>
      <c r="DC105" s="53" t="n">
        <v>1</v>
      </c>
      <c r="DD105" s="53" t="n">
        <v>0.323708310743102</v>
      </c>
      <c r="DE105" s="53" t="n">
        <v>1</v>
      </c>
      <c r="DF105" s="53" t="n">
        <v>0.99742179423337</v>
      </c>
      <c r="DG105" s="53" t="n">
        <v>0.99742179423337</v>
      </c>
      <c r="DH105" s="53" t="n">
        <v>0.99742179423337</v>
      </c>
      <c r="DI105" s="53" t="n">
        <v>0.998710897116685</v>
      </c>
      <c r="DJ105" s="53" t="n">
        <v>0.837501293186792</v>
      </c>
      <c r="DK105" s="53" t="n">
        <v>0.998710897116685</v>
      </c>
      <c r="DL105" s="53" t="n">
        <v>1</v>
      </c>
      <c r="DM105" s="53" t="n">
        <v>0.99742179423337</v>
      </c>
      <c r="DN105" s="53" t="n">
        <v>0.99742179423337</v>
      </c>
      <c r="DO105" s="53" t="n">
        <v>1.15863139816326</v>
      </c>
      <c r="DP105" s="53" t="n">
        <v>0.161209603929893</v>
      </c>
      <c r="DQ105" s="53" t="n">
        <v>0.99742179423337</v>
      </c>
      <c r="DR105" s="51" t="n">
        <v>3037</v>
      </c>
      <c r="DS105" s="51" t="n">
        <v>1399</v>
      </c>
      <c r="DT105" s="51" t="n">
        <v>471015.911701636</v>
      </c>
      <c r="DU105" s="51" t="n">
        <v>0</v>
      </c>
      <c r="DV105" s="51" t="n">
        <v>0</v>
      </c>
      <c r="DW105" s="51" t="n">
        <v>821</v>
      </c>
      <c r="DX105" s="51" t="n">
        <v>0</v>
      </c>
      <c r="DY105" s="51" t="n">
        <v>4021451.44</v>
      </c>
      <c r="DZ105" s="51" t="n">
        <v>0</v>
      </c>
      <c r="EA105" s="51" t="n">
        <v>0</v>
      </c>
      <c r="EB105" s="51" t="n">
        <v>21</v>
      </c>
      <c r="EC105" s="59" t="n">
        <v>7253.0427</v>
      </c>
      <c r="ED105" s="51" t="n">
        <v>0</v>
      </c>
      <c r="EE105" s="51" t="n">
        <v>0</v>
      </c>
      <c r="EF105" s="51" t="n">
        <v>0</v>
      </c>
      <c r="EG105" s="51" t="n">
        <v>0</v>
      </c>
      <c r="EH105" s="60" t="n">
        <v>55.7016773978954</v>
      </c>
      <c r="EJ105" s="60" t="n">
        <v>32.1540338003236</v>
      </c>
      <c r="EK105" s="60" t="n">
        <v>17.1096038373032</v>
      </c>
      <c r="EL105" s="60" t="n">
        <v>3.21947994750967</v>
      </c>
      <c r="EM105" s="60" t="n">
        <v>2.6168229891</v>
      </c>
      <c r="EN105" s="60" t="n">
        <v>92.9608809825</v>
      </c>
      <c r="ES105" s="51" t="n">
        <v>14643336</v>
      </c>
      <c r="ET105" s="13" t="n">
        <v>29606.07</v>
      </c>
      <c r="EU105" s="13" t="n">
        <v>30499.17</v>
      </c>
      <c r="EV105" s="13" t="n">
        <v>30945.21</v>
      </c>
      <c r="EW105" s="13" t="n">
        <v>31390.55</v>
      </c>
      <c r="EX105" s="13" t="n">
        <v>667256.5</v>
      </c>
      <c r="EY105" s="58" t="n">
        <f aca="false">EX105/SUMIF($E$8:$E$210,E105,$EX$8:$EX$210)</f>
        <v>0.0244160492765147</v>
      </c>
      <c r="EZ105" s="13" t="s">
        <v>271</v>
      </c>
      <c r="FA105" s="13" t="s">
        <v>304</v>
      </c>
      <c r="FB105" s="51" t="n">
        <v>0</v>
      </c>
      <c r="FC105" s="13" t="n">
        <v>7488</v>
      </c>
    </row>
    <row r="106" customFormat="false" ht="15" hidden="false" customHeight="false" outlineLevel="0" collapsed="false">
      <c r="A106" s="49" t="n">
        <v>15094</v>
      </c>
      <c r="B106" s="50" t="n">
        <v>15094</v>
      </c>
      <c r="C106" s="9" t="s">
        <v>413</v>
      </c>
      <c r="D106" s="9" t="s">
        <v>355</v>
      </c>
      <c r="E106" s="50" t="n">
        <v>13</v>
      </c>
      <c r="F106" s="9" t="s">
        <v>303</v>
      </c>
      <c r="H106" s="51" t="n">
        <v>12461673</v>
      </c>
      <c r="I106" s="51" t="n">
        <v>12729324</v>
      </c>
      <c r="J106" s="51" t="n">
        <v>5444352</v>
      </c>
      <c r="K106" s="51" t="n">
        <v>12965872</v>
      </c>
      <c r="L106" s="51" t="n">
        <v>3837480</v>
      </c>
      <c r="M106" s="51" t="n">
        <v>4953813</v>
      </c>
      <c r="N106" s="51" t="n">
        <v>0</v>
      </c>
      <c r="O106" s="51" t="n">
        <v>0</v>
      </c>
      <c r="P106" s="51" t="n">
        <v>0</v>
      </c>
      <c r="Q106" s="52" t="n">
        <v>0</v>
      </c>
      <c r="R106" s="52" t="n">
        <v>0</v>
      </c>
      <c r="S106" s="13" t="n">
        <v>0</v>
      </c>
      <c r="T106" s="13" t="n">
        <v>0</v>
      </c>
      <c r="U106" s="13" t="n">
        <v>0</v>
      </c>
      <c r="V106" s="13" t="n">
        <v>0</v>
      </c>
      <c r="W106" s="13" t="n">
        <v>0</v>
      </c>
      <c r="X106" s="13" t="n">
        <v>0</v>
      </c>
      <c r="Y106" s="13" t="n">
        <v>0</v>
      </c>
      <c r="Z106" s="13" t="n">
        <v>0</v>
      </c>
      <c r="AA106" s="13" t="n">
        <v>0</v>
      </c>
      <c r="AB106" s="13" t="n">
        <v>0</v>
      </c>
      <c r="AC106" s="13" t="n">
        <v>0</v>
      </c>
      <c r="AD106" s="13" t="n">
        <v>0</v>
      </c>
      <c r="AE106" s="13" t="n">
        <v>0</v>
      </c>
      <c r="AF106" s="13" t="n">
        <v>0</v>
      </c>
      <c r="AG106" s="13" t="n">
        <v>61</v>
      </c>
      <c r="AH106" s="13" t="n">
        <v>1878</v>
      </c>
      <c r="AI106" s="51" t="n">
        <v>0</v>
      </c>
      <c r="AJ106" s="51" t="n">
        <v>313</v>
      </c>
      <c r="AK106" s="51" t="n">
        <v>977</v>
      </c>
      <c r="AL106" s="51" t="n">
        <v>635</v>
      </c>
      <c r="AM106" s="51" t="n">
        <v>930</v>
      </c>
      <c r="AN106" s="51" t="n">
        <v>249</v>
      </c>
      <c r="AO106" s="51" t="n">
        <v>938</v>
      </c>
      <c r="AP106" s="51" t="n">
        <v>939</v>
      </c>
      <c r="AQ106" s="51" t="n">
        <v>939</v>
      </c>
      <c r="AR106" s="51" t="n">
        <v>937</v>
      </c>
      <c r="AS106" s="51" t="n">
        <v>940</v>
      </c>
      <c r="AT106" s="51" t="n">
        <v>769</v>
      </c>
      <c r="AU106" s="51" t="n">
        <v>786</v>
      </c>
      <c r="AV106" s="51" t="n">
        <v>147.75</v>
      </c>
      <c r="AW106" s="13" t="n">
        <v>108.4946049</v>
      </c>
      <c r="AX106" s="52" t="n">
        <v>7.0725</v>
      </c>
      <c r="AY106" s="51" t="n">
        <v>3</v>
      </c>
      <c r="AZ106" s="52" t="n">
        <v>5.16666666666667</v>
      </c>
      <c r="BA106" s="52" t="n">
        <v>707.25</v>
      </c>
      <c r="BB106" s="54" t="n">
        <v>0.00759743309055527</v>
      </c>
      <c r="BC106" s="54" t="n">
        <v>0.000934059196613823</v>
      </c>
      <c r="BD106" s="61" t="n">
        <v>20200.1656866947</v>
      </c>
      <c r="BE106" s="13" t="n">
        <v>3672</v>
      </c>
      <c r="BF106" s="13" t="n">
        <v>11334</v>
      </c>
      <c r="BG106" s="51" t="n">
        <v>6599</v>
      </c>
      <c r="BH106" s="51" t="n">
        <v>1011</v>
      </c>
      <c r="BI106" s="51" t="n">
        <v>5</v>
      </c>
      <c r="BJ106" s="51" t="n">
        <v>1710</v>
      </c>
      <c r="BK106" s="51" t="n">
        <v>950</v>
      </c>
      <c r="BL106" s="51" t="n">
        <v>9713</v>
      </c>
      <c r="BM106" s="51" t="n">
        <v>12271</v>
      </c>
      <c r="BN106" s="51" t="n">
        <v>0</v>
      </c>
      <c r="BO106" s="51" t="n">
        <v>13239</v>
      </c>
      <c r="BP106" s="51" t="n">
        <v>2622</v>
      </c>
      <c r="BQ106" s="51" t="n">
        <v>2865</v>
      </c>
      <c r="BR106" s="13" t="n">
        <v>366.254041100146</v>
      </c>
      <c r="BS106" s="13" t="n">
        <v>2106.40933550876</v>
      </c>
      <c r="BT106" s="51" t="n">
        <v>0</v>
      </c>
      <c r="BU106" s="51" t="n">
        <v>0</v>
      </c>
      <c r="BV106" s="51" t="n">
        <v>19</v>
      </c>
      <c r="BW106" s="51" t="n">
        <v>365</v>
      </c>
      <c r="BX106" s="51" t="n">
        <v>29</v>
      </c>
      <c r="BY106" s="51" t="n">
        <v>365</v>
      </c>
      <c r="BZ106" s="51" t="n">
        <v>78</v>
      </c>
      <c r="CA106" s="51" t="n">
        <v>365</v>
      </c>
      <c r="CB106" s="51" t="n">
        <v>0</v>
      </c>
      <c r="CC106" s="51" t="n">
        <v>0</v>
      </c>
      <c r="CD106" s="51" t="n">
        <v>0</v>
      </c>
      <c r="CE106" s="51" t="n">
        <v>300</v>
      </c>
      <c r="CF106" s="51" t="n">
        <v>2198</v>
      </c>
      <c r="CG106" s="51" t="n">
        <v>0</v>
      </c>
      <c r="CH106" s="51" t="n">
        <v>12000</v>
      </c>
      <c r="CI106" s="51" t="n">
        <v>1000</v>
      </c>
      <c r="CJ106" s="51" t="n">
        <v>75000</v>
      </c>
      <c r="CK106" s="51" t="n">
        <v>4117000</v>
      </c>
      <c r="CL106" s="51" t="n">
        <v>0</v>
      </c>
      <c r="CM106" s="52" t="n">
        <v>0</v>
      </c>
      <c r="CN106" s="52" t="n">
        <v>90</v>
      </c>
      <c r="CO106" s="58" t="n">
        <v>0</v>
      </c>
      <c r="CP106" s="13" t="n">
        <v>180577616.41</v>
      </c>
      <c r="CQ106" s="13" t="n">
        <v>3300163959.91</v>
      </c>
      <c r="CR106" s="13" t="n">
        <v>1185313151.02</v>
      </c>
      <c r="CS106" s="13" t="n">
        <v>332129803.98</v>
      </c>
      <c r="CT106" s="13" t="n">
        <v>1422827804.51</v>
      </c>
      <c r="CU106" s="58" t="n">
        <v>0.0375</v>
      </c>
      <c r="CV106" s="53" t="n">
        <v>0.99742179423337</v>
      </c>
      <c r="CW106" s="53" t="n">
        <v>0.998710897116685</v>
      </c>
      <c r="CX106" s="53" t="n">
        <v>0.99742179423337</v>
      </c>
      <c r="CY106" s="53" t="n">
        <v>0.99742179423337</v>
      </c>
      <c r="CZ106" s="53" t="n">
        <v>5.99742179423337</v>
      </c>
      <c r="DA106" s="53" t="n">
        <v>0.661209603929893</v>
      </c>
      <c r="DB106" s="53" t="n">
        <v>1</v>
      </c>
      <c r="DC106" s="53" t="n">
        <v>1</v>
      </c>
      <c r="DD106" s="53" t="n">
        <v>0.323708310743102</v>
      </c>
      <c r="DE106" s="53" t="n">
        <v>1</v>
      </c>
      <c r="DF106" s="53" t="n">
        <v>0.99742179423337</v>
      </c>
      <c r="DG106" s="53" t="n">
        <v>0.99742179423337</v>
      </c>
      <c r="DH106" s="53" t="n">
        <v>0.99742179423337</v>
      </c>
      <c r="DI106" s="53" t="n">
        <v>0.998710897116685</v>
      </c>
      <c r="DJ106" s="53" t="n">
        <v>0.837501293186792</v>
      </c>
      <c r="DK106" s="53" t="n">
        <v>0.998710897116685</v>
      </c>
      <c r="DL106" s="53" t="n">
        <v>1</v>
      </c>
      <c r="DM106" s="53" t="n">
        <v>0.99742179423337</v>
      </c>
      <c r="DN106" s="53" t="n">
        <v>0.99742179423337</v>
      </c>
      <c r="DO106" s="53" t="n">
        <v>1.15863139816326</v>
      </c>
      <c r="DP106" s="53" t="n">
        <v>0.161209603929893</v>
      </c>
      <c r="DQ106" s="53" t="n">
        <v>0.99742179423337</v>
      </c>
      <c r="DR106" s="51" t="n">
        <v>1357</v>
      </c>
      <c r="DS106" s="51" t="n">
        <v>494</v>
      </c>
      <c r="DT106" s="51" t="n">
        <v>382861.665108856</v>
      </c>
      <c r="DU106" s="51" t="n">
        <v>0</v>
      </c>
      <c r="DV106" s="51" t="n">
        <v>0</v>
      </c>
      <c r="DW106" s="51" t="n">
        <v>830</v>
      </c>
      <c r="DX106" s="51" t="n">
        <v>36480</v>
      </c>
      <c r="DY106" s="51" t="n">
        <v>4021451.44</v>
      </c>
      <c r="DZ106" s="51" t="n">
        <v>13575</v>
      </c>
      <c r="EA106" s="51" t="n">
        <v>36200</v>
      </c>
      <c r="EB106" s="51" t="n">
        <v>32</v>
      </c>
      <c r="EC106" s="59" t="n">
        <v>7253.0427</v>
      </c>
      <c r="ED106" s="51" t="n">
        <v>17195</v>
      </c>
      <c r="EE106" s="51" t="n">
        <v>36200</v>
      </c>
      <c r="EF106" s="51" t="n">
        <v>0</v>
      </c>
      <c r="EG106" s="51" t="n">
        <v>36200</v>
      </c>
      <c r="EH106" s="60" t="n">
        <v>55.7016773978954</v>
      </c>
      <c r="EJ106" s="60" t="n">
        <v>32.1540338003236</v>
      </c>
      <c r="EK106" s="60" t="n">
        <v>17.1096038373032</v>
      </c>
      <c r="EL106" s="60" t="n">
        <v>3.21947994750967</v>
      </c>
      <c r="EM106" s="60" t="n">
        <v>2.6168229891</v>
      </c>
      <c r="EN106" s="60" t="n">
        <v>92.9608809825</v>
      </c>
      <c r="ES106" s="51" t="n">
        <v>14643336</v>
      </c>
      <c r="ET106" s="13" t="n">
        <v>19409.88</v>
      </c>
      <c r="EU106" s="13" t="n">
        <v>19996.04</v>
      </c>
      <c r="EV106" s="13" t="n">
        <v>20283.81</v>
      </c>
      <c r="EW106" s="13" t="n">
        <v>20567.91</v>
      </c>
      <c r="EX106" s="13" t="n">
        <v>547145.8</v>
      </c>
      <c r="EY106" s="58" t="n">
        <f aca="false">EX106/SUMIF($E$8:$E$210,E106,$EX$8:$EX$210)</f>
        <v>0.0200209946463437</v>
      </c>
      <c r="EZ106" s="13" t="s">
        <v>271</v>
      </c>
      <c r="FA106" s="13" t="s">
        <v>304</v>
      </c>
      <c r="FB106" s="51" t="n">
        <v>0</v>
      </c>
      <c r="FC106" s="13" t="n">
        <v>2622</v>
      </c>
    </row>
    <row r="107" customFormat="false" ht="15" hidden="false" customHeight="false" outlineLevel="0" collapsed="false">
      <c r="A107" s="49" t="n">
        <v>15095</v>
      </c>
      <c r="B107" s="50" t="n">
        <v>15095</v>
      </c>
      <c r="C107" s="9" t="s">
        <v>414</v>
      </c>
      <c r="D107" s="9" t="s">
        <v>355</v>
      </c>
      <c r="E107" s="50" t="n">
        <v>13</v>
      </c>
      <c r="F107" s="9" t="s">
        <v>303</v>
      </c>
      <c r="H107" s="51" t="n">
        <v>12461673</v>
      </c>
      <c r="I107" s="51" t="n">
        <v>12729324</v>
      </c>
      <c r="J107" s="51" t="n">
        <v>5444352</v>
      </c>
      <c r="K107" s="51" t="n">
        <v>12965872</v>
      </c>
      <c r="L107" s="51" t="n">
        <v>3837480</v>
      </c>
      <c r="M107" s="51" t="n">
        <v>4953813</v>
      </c>
      <c r="N107" s="51" t="n">
        <v>26</v>
      </c>
      <c r="O107" s="51" t="n">
        <v>0</v>
      </c>
      <c r="P107" s="51" t="n">
        <v>0</v>
      </c>
      <c r="Q107" s="52" t="n">
        <v>0</v>
      </c>
      <c r="R107" s="52" t="n">
        <v>0</v>
      </c>
      <c r="S107" s="13" t="n">
        <v>0</v>
      </c>
      <c r="T107" s="13" t="n">
        <v>0</v>
      </c>
      <c r="U107" s="13" t="n">
        <v>0</v>
      </c>
      <c r="V107" s="13" t="n">
        <v>0</v>
      </c>
      <c r="W107" s="13" t="n">
        <v>0</v>
      </c>
      <c r="X107" s="13" t="n">
        <v>0</v>
      </c>
      <c r="Y107" s="13" t="n">
        <v>0</v>
      </c>
      <c r="Z107" s="13" t="n">
        <v>0</v>
      </c>
      <c r="AA107" s="13" t="n">
        <v>0</v>
      </c>
      <c r="AB107" s="13" t="n">
        <v>0</v>
      </c>
      <c r="AC107" s="13" t="n">
        <v>0</v>
      </c>
      <c r="AD107" s="13" t="n">
        <v>0</v>
      </c>
      <c r="AE107" s="13" t="n">
        <v>0</v>
      </c>
      <c r="AF107" s="13" t="n">
        <v>0</v>
      </c>
      <c r="AG107" s="13" t="n">
        <v>244</v>
      </c>
      <c r="AH107" s="13" t="n">
        <v>10482</v>
      </c>
      <c r="AI107" s="51" t="n">
        <v>0</v>
      </c>
      <c r="AJ107" s="51" t="n">
        <v>2358</v>
      </c>
      <c r="AK107" s="51" t="n">
        <v>5917</v>
      </c>
      <c r="AL107" s="51" t="n">
        <v>3323</v>
      </c>
      <c r="AM107" s="51" t="n">
        <v>5238</v>
      </c>
      <c r="AN107" s="51" t="n">
        <v>1302</v>
      </c>
      <c r="AO107" s="51" t="n">
        <v>5242</v>
      </c>
      <c r="AP107" s="51" t="n">
        <v>5148</v>
      </c>
      <c r="AQ107" s="51" t="n">
        <v>5243</v>
      </c>
      <c r="AR107" s="51" t="n">
        <v>5145</v>
      </c>
      <c r="AS107" s="51" t="n">
        <v>5270</v>
      </c>
      <c r="AT107" s="51" t="n">
        <v>4839</v>
      </c>
      <c r="AU107" s="51" t="n">
        <v>5176</v>
      </c>
      <c r="AV107" s="51" t="n">
        <v>147.75</v>
      </c>
      <c r="AW107" s="13" t="n">
        <v>489.293428</v>
      </c>
      <c r="AX107" s="52" t="n">
        <v>26.1157</v>
      </c>
      <c r="AY107" s="51" t="n">
        <v>3</v>
      </c>
      <c r="AZ107" s="52" t="n">
        <v>5.16666666666667</v>
      </c>
      <c r="BA107" s="52" t="n">
        <v>2611.57</v>
      </c>
      <c r="BB107" s="54" t="n">
        <v>0.00759743309055527</v>
      </c>
      <c r="BC107" s="54" t="n">
        <v>0.000934059196613823</v>
      </c>
      <c r="BD107" s="61" t="n">
        <v>20200.1656866947</v>
      </c>
      <c r="BE107" s="13" t="n">
        <v>26388</v>
      </c>
      <c r="BF107" s="13" t="n">
        <v>53187</v>
      </c>
      <c r="BG107" s="51" t="n">
        <v>18700</v>
      </c>
      <c r="BH107" s="51" t="n">
        <v>8285</v>
      </c>
      <c r="BI107" s="51" t="n">
        <v>5</v>
      </c>
      <c r="BJ107" s="51" t="n">
        <v>20411</v>
      </c>
      <c r="BK107" s="51" t="n">
        <v>7871</v>
      </c>
      <c r="BL107" s="51" t="n">
        <v>54632</v>
      </c>
      <c r="BM107" s="51" t="n">
        <v>61287</v>
      </c>
      <c r="BN107" s="51" t="n">
        <v>11325</v>
      </c>
      <c r="BO107" s="51" t="n">
        <v>70829</v>
      </c>
      <c r="BP107" s="51" t="n">
        <v>27393</v>
      </c>
      <c r="BQ107" s="51" t="n">
        <v>29757</v>
      </c>
      <c r="BR107" s="13" t="n">
        <v>366.254041100146</v>
      </c>
      <c r="BS107" s="13" t="n">
        <v>2106.40933550876</v>
      </c>
      <c r="BT107" s="51" t="n">
        <v>0</v>
      </c>
      <c r="BU107" s="51" t="n">
        <v>0</v>
      </c>
      <c r="BV107" s="51" t="n">
        <v>19</v>
      </c>
      <c r="BW107" s="51" t="n">
        <v>365</v>
      </c>
      <c r="BX107" s="51" t="n">
        <v>29</v>
      </c>
      <c r="BY107" s="51" t="n">
        <v>365</v>
      </c>
      <c r="BZ107" s="51" t="n">
        <v>78</v>
      </c>
      <c r="CA107" s="51" t="n">
        <v>365</v>
      </c>
      <c r="CB107" s="51" t="n">
        <v>0</v>
      </c>
      <c r="CC107" s="51" t="n">
        <v>0</v>
      </c>
      <c r="CD107" s="51" t="n">
        <v>0</v>
      </c>
      <c r="CE107" s="51" t="n">
        <v>15770</v>
      </c>
      <c r="CF107" s="51" t="n">
        <v>23052</v>
      </c>
      <c r="CG107" s="51" t="n">
        <v>16000</v>
      </c>
      <c r="CH107" s="51" t="n">
        <v>381000</v>
      </c>
      <c r="CI107" s="51" t="n">
        <v>17000</v>
      </c>
      <c r="CJ107" s="51" t="n">
        <v>1302000</v>
      </c>
      <c r="CK107" s="51" t="n">
        <v>70640000</v>
      </c>
      <c r="CL107" s="51" t="n">
        <v>0</v>
      </c>
      <c r="CM107" s="52" t="n">
        <v>0</v>
      </c>
      <c r="CN107" s="52" t="n">
        <v>90</v>
      </c>
      <c r="CO107" s="58" t="n">
        <v>0</v>
      </c>
      <c r="CP107" s="13" t="n">
        <v>180577616.41</v>
      </c>
      <c r="CQ107" s="13" t="n">
        <v>3300163959.91</v>
      </c>
      <c r="CR107" s="13" t="n">
        <v>1185313151.02</v>
      </c>
      <c r="CS107" s="13" t="n">
        <v>332129803.98</v>
      </c>
      <c r="CT107" s="13" t="n">
        <v>1422827804.51</v>
      </c>
      <c r="CU107" s="58" t="n">
        <v>0.0625</v>
      </c>
      <c r="CV107" s="53" t="n">
        <v>0.99742179423337</v>
      </c>
      <c r="CW107" s="53" t="n">
        <v>0.998710897116685</v>
      </c>
      <c r="CX107" s="53" t="n">
        <v>0.99742179423337</v>
      </c>
      <c r="CY107" s="53" t="n">
        <v>0.99742179423337</v>
      </c>
      <c r="CZ107" s="53" t="n">
        <v>5.99742179423337</v>
      </c>
      <c r="DA107" s="53" t="n">
        <v>0.661209603929893</v>
      </c>
      <c r="DB107" s="53" t="n">
        <v>1</v>
      </c>
      <c r="DC107" s="53" t="n">
        <v>1</v>
      </c>
      <c r="DD107" s="53" t="n">
        <v>0.323708310743102</v>
      </c>
      <c r="DE107" s="53" t="n">
        <v>1</v>
      </c>
      <c r="DF107" s="53" t="n">
        <v>0.99742179423337</v>
      </c>
      <c r="DG107" s="53" t="n">
        <v>0.99742179423337</v>
      </c>
      <c r="DH107" s="53" t="n">
        <v>0.99742179423337</v>
      </c>
      <c r="DI107" s="53" t="n">
        <v>0.998710897116685</v>
      </c>
      <c r="DJ107" s="53" t="n">
        <v>0.837501293186792</v>
      </c>
      <c r="DK107" s="53" t="n">
        <v>0.998710897116685</v>
      </c>
      <c r="DL107" s="53" t="n">
        <v>1</v>
      </c>
      <c r="DM107" s="53" t="n">
        <v>0.99742179423337</v>
      </c>
      <c r="DN107" s="53" t="n">
        <v>0.99742179423337</v>
      </c>
      <c r="DO107" s="53" t="n">
        <v>1.15863139816326</v>
      </c>
      <c r="DP107" s="53" t="n">
        <v>0.161209603929893</v>
      </c>
      <c r="DQ107" s="53" t="n">
        <v>0.99742179423337</v>
      </c>
      <c r="DR107" s="51" t="n">
        <v>49989</v>
      </c>
      <c r="DS107" s="51" t="n">
        <v>16649</v>
      </c>
      <c r="DT107" s="51" t="n">
        <v>997063.216797723</v>
      </c>
      <c r="DU107" s="51" t="n">
        <v>0</v>
      </c>
      <c r="DV107" s="51" t="n">
        <v>0</v>
      </c>
      <c r="DW107" s="51" t="n">
        <v>3551</v>
      </c>
      <c r="DX107" s="51" t="n">
        <v>0</v>
      </c>
      <c r="DY107" s="51" t="n">
        <v>4021451.44</v>
      </c>
      <c r="DZ107" s="51" t="n">
        <v>0</v>
      </c>
      <c r="EA107" s="51" t="n">
        <v>0</v>
      </c>
      <c r="EB107" s="51" t="n">
        <v>224</v>
      </c>
      <c r="EC107" s="59" t="n">
        <v>7253.0427</v>
      </c>
      <c r="ED107" s="51" t="n">
        <v>0</v>
      </c>
      <c r="EE107" s="51" t="n">
        <v>0</v>
      </c>
      <c r="EF107" s="51" t="n">
        <v>0</v>
      </c>
      <c r="EG107" s="51" t="n">
        <v>0</v>
      </c>
      <c r="EH107" s="60" t="n">
        <v>55.7016773978954</v>
      </c>
      <c r="EJ107" s="60" t="n">
        <v>32.1540338003236</v>
      </c>
      <c r="EK107" s="60" t="n">
        <v>17.1096038373032</v>
      </c>
      <c r="EL107" s="60" t="n">
        <v>3.21947994750967</v>
      </c>
      <c r="EM107" s="60" t="n">
        <v>2.6168229891</v>
      </c>
      <c r="EN107" s="60" t="n">
        <v>92.9608809825</v>
      </c>
      <c r="ES107" s="51" t="n">
        <v>14643336</v>
      </c>
      <c r="ET107" s="13" t="n">
        <v>98447.84</v>
      </c>
      <c r="EU107" s="13" t="n">
        <v>104255.7</v>
      </c>
      <c r="EV107" s="13" t="n">
        <v>106720.9</v>
      </c>
      <c r="EW107" s="13" t="n">
        <v>108973.7</v>
      </c>
      <c r="EX107" s="13" t="n">
        <v>1371300</v>
      </c>
      <c r="EY107" s="58" t="n">
        <f aca="false">EX107/SUMIF($E$8:$E$210,E107,$EX$8:$EX$210)</f>
        <v>0.050178197399178</v>
      </c>
      <c r="EZ107" s="13" t="s">
        <v>271</v>
      </c>
      <c r="FA107" s="13" t="s">
        <v>304</v>
      </c>
      <c r="FB107" s="51" t="n">
        <v>0</v>
      </c>
      <c r="FC107" s="13" t="n">
        <v>27393</v>
      </c>
    </row>
    <row r="108" customFormat="false" ht="15" hidden="false" customHeight="false" outlineLevel="0" collapsed="false">
      <c r="A108" s="49" t="n">
        <v>15096</v>
      </c>
      <c r="B108" s="50" t="n">
        <v>15096</v>
      </c>
      <c r="C108" s="9" t="s">
        <v>415</v>
      </c>
      <c r="D108" s="9" t="s">
        <v>355</v>
      </c>
      <c r="E108" s="50" t="n">
        <v>13</v>
      </c>
      <c r="F108" s="9" t="s">
        <v>303</v>
      </c>
      <c r="H108" s="51" t="n">
        <v>12461673</v>
      </c>
      <c r="I108" s="51" t="n">
        <v>12729324</v>
      </c>
      <c r="J108" s="51" t="n">
        <v>5444352</v>
      </c>
      <c r="K108" s="51" t="n">
        <v>12965872</v>
      </c>
      <c r="L108" s="51" t="n">
        <v>3837480</v>
      </c>
      <c r="M108" s="51" t="n">
        <v>4953813</v>
      </c>
      <c r="N108" s="51" t="n">
        <v>2</v>
      </c>
      <c r="O108" s="51" t="n">
        <v>0</v>
      </c>
      <c r="P108" s="51" t="n">
        <v>0</v>
      </c>
      <c r="Q108" s="52" t="n">
        <v>0</v>
      </c>
      <c r="R108" s="52" t="n">
        <v>0</v>
      </c>
      <c r="S108" s="13" t="n">
        <v>0</v>
      </c>
      <c r="T108" s="13" t="n">
        <v>0</v>
      </c>
      <c r="U108" s="13" t="n">
        <v>0</v>
      </c>
      <c r="V108" s="13" t="n">
        <v>0</v>
      </c>
      <c r="W108" s="13" t="n">
        <v>0</v>
      </c>
      <c r="X108" s="13" t="n">
        <v>0</v>
      </c>
      <c r="Y108" s="13" t="n">
        <v>0</v>
      </c>
      <c r="Z108" s="13" t="n">
        <v>0</v>
      </c>
      <c r="AA108" s="13" t="n">
        <v>0</v>
      </c>
      <c r="AB108" s="13" t="n">
        <v>0</v>
      </c>
      <c r="AC108" s="13" t="n">
        <v>0</v>
      </c>
      <c r="AD108" s="13" t="n">
        <v>0</v>
      </c>
      <c r="AE108" s="13" t="n">
        <v>0</v>
      </c>
      <c r="AF108" s="13" t="n">
        <v>0</v>
      </c>
      <c r="AG108" s="13" t="n">
        <v>28</v>
      </c>
      <c r="AH108" s="13" t="n">
        <v>6418</v>
      </c>
      <c r="AI108" s="51" t="n">
        <v>0</v>
      </c>
      <c r="AJ108" s="51" t="n">
        <v>2085</v>
      </c>
      <c r="AK108" s="51" t="n">
        <v>3283</v>
      </c>
      <c r="AL108" s="51" t="n">
        <v>2080</v>
      </c>
      <c r="AM108" s="51" t="n">
        <v>3210</v>
      </c>
      <c r="AN108" s="51" t="n">
        <v>1322</v>
      </c>
      <c r="AO108" s="51" t="n">
        <v>3211</v>
      </c>
      <c r="AP108" s="51" t="n">
        <v>3137</v>
      </c>
      <c r="AQ108" s="51" t="n">
        <v>3205</v>
      </c>
      <c r="AR108" s="51" t="n">
        <v>3211</v>
      </c>
      <c r="AS108" s="51" t="n">
        <v>3213</v>
      </c>
      <c r="AT108" s="51" t="n">
        <v>3150</v>
      </c>
      <c r="AU108" s="51" t="n">
        <v>3175</v>
      </c>
      <c r="AV108" s="51" t="n">
        <v>147.75</v>
      </c>
      <c r="AW108" s="13" t="n">
        <v>259.2736671</v>
      </c>
      <c r="AX108" s="52" t="n">
        <v>19.3123</v>
      </c>
      <c r="AY108" s="51" t="n">
        <v>3</v>
      </c>
      <c r="AZ108" s="52" t="n">
        <v>5.16666666666667</v>
      </c>
      <c r="BA108" s="52" t="n">
        <v>1931.23</v>
      </c>
      <c r="BB108" s="54" t="n">
        <v>0.00759743309055527</v>
      </c>
      <c r="BC108" s="54" t="n">
        <v>0.000934059196613823</v>
      </c>
      <c r="BD108" s="61" t="n">
        <v>20200.1656866947</v>
      </c>
      <c r="BE108" s="13" t="n">
        <v>8000</v>
      </c>
      <c r="BF108" s="13" t="n">
        <v>21376</v>
      </c>
      <c r="BG108" s="51" t="n">
        <v>10012</v>
      </c>
      <c r="BH108" s="51" t="n">
        <v>3007</v>
      </c>
      <c r="BI108" s="51" t="n">
        <v>5</v>
      </c>
      <c r="BJ108" s="51" t="n">
        <v>5428</v>
      </c>
      <c r="BK108" s="51" t="n">
        <v>2914</v>
      </c>
      <c r="BL108" s="51" t="n">
        <v>19995</v>
      </c>
      <c r="BM108" s="51" t="n">
        <v>23836</v>
      </c>
      <c r="BN108" s="51" t="n">
        <v>2193</v>
      </c>
      <c r="BO108" s="51" t="n">
        <v>29142</v>
      </c>
      <c r="BP108" s="51" t="n">
        <v>8047</v>
      </c>
      <c r="BQ108" s="51" t="n">
        <v>8849</v>
      </c>
      <c r="BR108" s="13" t="n">
        <v>366.254041100146</v>
      </c>
      <c r="BS108" s="13" t="n">
        <v>2106.40933550876</v>
      </c>
      <c r="BT108" s="51" t="n">
        <v>0</v>
      </c>
      <c r="BU108" s="51" t="n">
        <v>0</v>
      </c>
      <c r="BV108" s="51" t="n">
        <v>19</v>
      </c>
      <c r="BW108" s="51" t="n">
        <v>365</v>
      </c>
      <c r="BX108" s="51" t="n">
        <v>29</v>
      </c>
      <c r="BY108" s="51" t="n">
        <v>365</v>
      </c>
      <c r="BZ108" s="51" t="n">
        <v>78</v>
      </c>
      <c r="CA108" s="51" t="n">
        <v>365</v>
      </c>
      <c r="CB108" s="51" t="n">
        <v>0</v>
      </c>
      <c r="CC108" s="51" t="n">
        <v>0</v>
      </c>
      <c r="CD108" s="51" t="n">
        <v>0</v>
      </c>
      <c r="CE108" s="51" t="n">
        <v>70910</v>
      </c>
      <c r="CF108" s="51" t="n">
        <v>6398</v>
      </c>
      <c r="CG108" s="51" t="n">
        <v>72000</v>
      </c>
      <c r="CH108" s="51" t="n">
        <v>1172000</v>
      </c>
      <c r="CI108" s="51" t="n">
        <v>25000</v>
      </c>
      <c r="CJ108" s="51" t="n">
        <v>577000</v>
      </c>
      <c r="CK108" s="51" t="n">
        <v>87114000</v>
      </c>
      <c r="CL108" s="51" t="n">
        <v>22</v>
      </c>
      <c r="CM108" s="52" t="n">
        <v>0</v>
      </c>
      <c r="CN108" s="52" t="n">
        <v>90</v>
      </c>
      <c r="CO108" s="58" t="n">
        <v>0</v>
      </c>
      <c r="CP108" s="13" t="n">
        <v>180577616.41</v>
      </c>
      <c r="CQ108" s="13" t="n">
        <v>3300163959.91</v>
      </c>
      <c r="CR108" s="13" t="n">
        <v>1185313151.02</v>
      </c>
      <c r="CS108" s="13" t="n">
        <v>332129803.98</v>
      </c>
      <c r="CT108" s="13" t="n">
        <v>1422827804.51</v>
      </c>
      <c r="CU108" s="58" t="n">
        <v>0.2375</v>
      </c>
      <c r="CV108" s="53" t="n">
        <v>0.99742179423337</v>
      </c>
      <c r="CW108" s="53" t="n">
        <v>0.998710897116685</v>
      </c>
      <c r="CX108" s="53" t="n">
        <v>0.99742179423337</v>
      </c>
      <c r="CY108" s="53" t="n">
        <v>0.99742179423337</v>
      </c>
      <c r="CZ108" s="53" t="n">
        <v>5.99742179423337</v>
      </c>
      <c r="DA108" s="53" t="n">
        <v>0.661209603929893</v>
      </c>
      <c r="DB108" s="53" t="n">
        <v>1</v>
      </c>
      <c r="DC108" s="53" t="n">
        <v>1</v>
      </c>
      <c r="DD108" s="53" t="n">
        <v>0.323708310743102</v>
      </c>
      <c r="DE108" s="53" t="n">
        <v>1</v>
      </c>
      <c r="DF108" s="53" t="n">
        <v>0.99742179423337</v>
      </c>
      <c r="DG108" s="53" t="n">
        <v>0.99742179423337</v>
      </c>
      <c r="DH108" s="53" t="n">
        <v>0.99742179423337</v>
      </c>
      <c r="DI108" s="53" t="n">
        <v>0.998710897116685</v>
      </c>
      <c r="DJ108" s="53" t="n">
        <v>0.837501293186792</v>
      </c>
      <c r="DK108" s="53" t="n">
        <v>0.998710897116685</v>
      </c>
      <c r="DL108" s="53" t="n">
        <v>1</v>
      </c>
      <c r="DM108" s="53" t="n">
        <v>0.99742179423337</v>
      </c>
      <c r="DN108" s="53" t="n">
        <v>0.99742179423337</v>
      </c>
      <c r="DO108" s="53" t="n">
        <v>1.15863139816326</v>
      </c>
      <c r="DP108" s="53" t="n">
        <v>0.161209603929893</v>
      </c>
      <c r="DQ108" s="53" t="n">
        <v>0.99742179423337</v>
      </c>
      <c r="DR108" s="51" t="n">
        <v>7792</v>
      </c>
      <c r="DS108" s="51" t="n">
        <v>1253</v>
      </c>
      <c r="DT108" s="51" t="n">
        <v>134165.036873563</v>
      </c>
      <c r="DU108" s="51" t="n">
        <v>30151</v>
      </c>
      <c r="DV108" s="51" t="n">
        <v>52079</v>
      </c>
      <c r="DW108" s="51" t="n">
        <v>1669</v>
      </c>
      <c r="DX108" s="51" t="n">
        <v>37224</v>
      </c>
      <c r="DY108" s="51" t="n">
        <v>4021451.44</v>
      </c>
      <c r="DZ108" s="51" t="n">
        <v>16848</v>
      </c>
      <c r="EA108" s="51" t="n">
        <v>41067</v>
      </c>
      <c r="EB108" s="51" t="n">
        <v>48</v>
      </c>
      <c r="EC108" s="59" t="n">
        <v>7253.0427</v>
      </c>
      <c r="ED108" s="51" t="n">
        <v>18954</v>
      </c>
      <c r="EE108" s="51" t="n">
        <v>41067</v>
      </c>
      <c r="EF108" s="51" t="n">
        <v>1053</v>
      </c>
      <c r="EG108" s="51" t="n">
        <v>42120</v>
      </c>
      <c r="EH108" s="60" t="n">
        <v>55.7016773978954</v>
      </c>
      <c r="EJ108" s="60" t="n">
        <v>32.1540338003236</v>
      </c>
      <c r="EK108" s="60" t="n">
        <v>17.1096038373032</v>
      </c>
      <c r="EL108" s="60" t="n">
        <v>3.21947994750967</v>
      </c>
      <c r="EM108" s="60" t="n">
        <v>2.6168229891</v>
      </c>
      <c r="EN108" s="60" t="n">
        <v>92.9608809825</v>
      </c>
      <c r="ES108" s="51" t="n">
        <v>14643336</v>
      </c>
      <c r="ET108" s="13" t="n">
        <v>35937.51</v>
      </c>
      <c r="EU108" s="13" t="n">
        <v>37036</v>
      </c>
      <c r="EV108" s="13" t="n">
        <v>37580.38</v>
      </c>
      <c r="EW108" s="13" t="n">
        <v>38121.79</v>
      </c>
      <c r="EX108" s="13" t="n">
        <v>174211.8</v>
      </c>
      <c r="EY108" s="58" t="n">
        <f aca="false">EX108/SUMIF($E$8:$E$210,E108,$EX$8:$EX$210)</f>
        <v>0.00637470581905208</v>
      </c>
      <c r="EZ108" s="13" t="s">
        <v>271</v>
      </c>
      <c r="FA108" s="13" t="s">
        <v>304</v>
      </c>
      <c r="FB108" s="51" t="n">
        <v>0</v>
      </c>
      <c r="FC108" s="13" t="n">
        <v>8047</v>
      </c>
    </row>
    <row r="109" customFormat="false" ht="15" hidden="false" customHeight="false" outlineLevel="0" collapsed="false">
      <c r="A109" s="49" t="n">
        <v>15099</v>
      </c>
      <c r="B109" s="50" t="n">
        <v>15099</v>
      </c>
      <c r="C109" s="9" t="s">
        <v>416</v>
      </c>
      <c r="D109" s="9" t="s">
        <v>355</v>
      </c>
      <c r="E109" s="50" t="n">
        <v>13</v>
      </c>
      <c r="F109" s="9" t="s">
        <v>303</v>
      </c>
      <c r="H109" s="51" t="n">
        <v>12461673</v>
      </c>
      <c r="I109" s="51" t="n">
        <v>12729324</v>
      </c>
      <c r="J109" s="51" t="n">
        <v>5444352</v>
      </c>
      <c r="K109" s="51" t="n">
        <v>12965872</v>
      </c>
      <c r="L109" s="51" t="n">
        <v>3837480</v>
      </c>
      <c r="M109" s="51" t="n">
        <v>4953813</v>
      </c>
      <c r="N109" s="51" t="n">
        <v>151</v>
      </c>
      <c r="O109" s="51" t="n">
        <v>0</v>
      </c>
      <c r="P109" s="51" t="n">
        <v>0</v>
      </c>
      <c r="Q109" s="52" t="n">
        <v>3.10876705083473</v>
      </c>
      <c r="R109" s="52" t="n">
        <v>4.06800713170624</v>
      </c>
      <c r="S109" s="13" t="n">
        <v>79939</v>
      </c>
      <c r="T109" s="13" t="n">
        <v>114630</v>
      </c>
      <c r="U109" s="13" t="n">
        <v>47658</v>
      </c>
      <c r="V109" s="13" t="n">
        <v>104901</v>
      </c>
      <c r="W109" s="13" t="n">
        <v>31904</v>
      </c>
      <c r="X109" s="13" t="n">
        <v>114630</v>
      </c>
      <c r="Y109" s="13" t="n">
        <v>83549</v>
      </c>
      <c r="Z109" s="13" t="n">
        <v>229260</v>
      </c>
      <c r="AA109" s="13" t="n">
        <v>48781</v>
      </c>
      <c r="AB109" s="13" t="n">
        <v>114630</v>
      </c>
      <c r="AC109" s="13" t="n">
        <v>91632</v>
      </c>
      <c r="AD109" s="13" t="n">
        <v>108782</v>
      </c>
      <c r="AE109" s="13" t="n">
        <v>45763</v>
      </c>
      <c r="AF109" s="13" t="n">
        <v>114630</v>
      </c>
      <c r="AG109" s="13" t="n">
        <v>448</v>
      </c>
      <c r="AH109" s="13" t="n">
        <v>33579</v>
      </c>
      <c r="AI109" s="51" t="n">
        <v>0</v>
      </c>
      <c r="AJ109" s="51" t="n">
        <v>7373</v>
      </c>
      <c r="AK109" s="51" t="n">
        <v>17447</v>
      </c>
      <c r="AL109" s="51" t="n">
        <v>10911</v>
      </c>
      <c r="AM109" s="51" t="n">
        <v>16810</v>
      </c>
      <c r="AN109" s="51" t="n">
        <v>5517</v>
      </c>
      <c r="AO109" s="51" t="n">
        <v>16798</v>
      </c>
      <c r="AP109" s="51" t="n">
        <v>16546</v>
      </c>
      <c r="AQ109" s="51" t="n">
        <v>16794</v>
      </c>
      <c r="AR109" s="51" t="n">
        <v>16068</v>
      </c>
      <c r="AS109" s="51" t="n">
        <v>16827</v>
      </c>
      <c r="AT109" s="51" t="n">
        <v>14953</v>
      </c>
      <c r="AU109" s="51" t="n">
        <v>16275</v>
      </c>
      <c r="AV109" s="51" t="n">
        <v>147.75</v>
      </c>
      <c r="AW109" s="13" t="n">
        <v>1222.790382</v>
      </c>
      <c r="AX109" s="52" t="n">
        <v>61.26</v>
      </c>
      <c r="AY109" s="51" t="n">
        <v>3</v>
      </c>
      <c r="AZ109" s="52" t="n">
        <v>5.16666666666667</v>
      </c>
      <c r="BA109" s="52" t="n">
        <v>6126</v>
      </c>
      <c r="BB109" s="54" t="n">
        <v>0.00759743309055527</v>
      </c>
      <c r="BC109" s="54" t="n">
        <v>0.000934059196613823</v>
      </c>
      <c r="BD109" s="61" t="n">
        <v>20200.1656866947</v>
      </c>
      <c r="BE109" s="13" t="n">
        <v>58520</v>
      </c>
      <c r="BF109" s="13" t="n">
        <v>139665</v>
      </c>
      <c r="BG109" s="51" t="n">
        <v>56143</v>
      </c>
      <c r="BH109" s="51" t="n">
        <v>24910</v>
      </c>
      <c r="BI109" s="51" t="n">
        <v>5</v>
      </c>
      <c r="BJ109" s="51" t="n">
        <v>83060</v>
      </c>
      <c r="BK109" s="51" t="n">
        <v>23794</v>
      </c>
      <c r="BL109" s="51" t="n">
        <v>143005</v>
      </c>
      <c r="BM109" s="51" t="n">
        <v>163849</v>
      </c>
      <c r="BN109" s="51" t="n">
        <v>26480</v>
      </c>
      <c r="BO109" s="51" t="n">
        <v>210298</v>
      </c>
      <c r="BP109" s="51" t="n">
        <v>109283</v>
      </c>
      <c r="BQ109" s="51" t="n">
        <v>120569</v>
      </c>
      <c r="BR109" s="13" t="n">
        <v>366.254041100146</v>
      </c>
      <c r="BS109" s="13" t="n">
        <v>2106.40933550876</v>
      </c>
      <c r="BT109" s="51" t="n">
        <v>207</v>
      </c>
      <c r="BU109" s="51" t="n">
        <v>259</v>
      </c>
      <c r="BV109" s="51" t="n">
        <v>19</v>
      </c>
      <c r="BW109" s="51" t="n">
        <v>365</v>
      </c>
      <c r="BX109" s="51" t="n">
        <v>29</v>
      </c>
      <c r="BY109" s="51" t="n">
        <v>365</v>
      </c>
      <c r="BZ109" s="51" t="n">
        <v>78</v>
      </c>
      <c r="CA109" s="51" t="n">
        <v>365</v>
      </c>
      <c r="CB109" s="51" t="n">
        <v>0</v>
      </c>
      <c r="CC109" s="51" t="n">
        <v>0</v>
      </c>
      <c r="CD109" s="51" t="n">
        <v>0</v>
      </c>
      <c r="CE109" s="51" t="n">
        <v>14470</v>
      </c>
      <c r="CF109" s="51" t="n">
        <v>89047</v>
      </c>
      <c r="CG109" s="51" t="n">
        <v>16000</v>
      </c>
      <c r="CH109" s="51" t="n">
        <v>772000</v>
      </c>
      <c r="CI109" s="51" t="n">
        <v>54000</v>
      </c>
      <c r="CJ109" s="51" t="n">
        <v>5104000</v>
      </c>
      <c r="CK109" s="51" t="n">
        <v>232386000</v>
      </c>
      <c r="CL109" s="51" t="n">
        <v>120</v>
      </c>
      <c r="CM109" s="52" t="n">
        <v>1.53364953976609</v>
      </c>
      <c r="CN109" s="52" t="n">
        <v>90</v>
      </c>
      <c r="CO109" s="58" t="n">
        <v>0</v>
      </c>
      <c r="CP109" s="13" t="n">
        <v>180577616.41</v>
      </c>
      <c r="CQ109" s="13" t="n">
        <v>3300163959.91</v>
      </c>
      <c r="CR109" s="13" t="n">
        <v>1185313151.02</v>
      </c>
      <c r="CS109" s="13" t="n">
        <v>332129803.98</v>
      </c>
      <c r="CT109" s="13" t="n">
        <v>1422827804.51</v>
      </c>
      <c r="CU109" s="58" t="n">
        <v>0.0375</v>
      </c>
      <c r="CV109" s="53" t="n">
        <v>0.99742179423337</v>
      </c>
      <c r="CW109" s="53" t="n">
        <v>0.998710897116685</v>
      </c>
      <c r="CX109" s="53" t="n">
        <v>0.99742179423337</v>
      </c>
      <c r="CY109" s="53" t="n">
        <v>0.99742179423337</v>
      </c>
      <c r="CZ109" s="53" t="n">
        <v>5.99742179423337</v>
      </c>
      <c r="DA109" s="53" t="n">
        <v>0.661209603929893</v>
      </c>
      <c r="DB109" s="53" t="n">
        <v>1</v>
      </c>
      <c r="DC109" s="53" t="n">
        <v>1</v>
      </c>
      <c r="DD109" s="53" t="n">
        <v>0.323708310743102</v>
      </c>
      <c r="DE109" s="53" t="n">
        <v>1</v>
      </c>
      <c r="DF109" s="53" t="n">
        <v>0.99742179423337</v>
      </c>
      <c r="DG109" s="53" t="n">
        <v>0.99742179423337</v>
      </c>
      <c r="DH109" s="53" t="n">
        <v>0.99742179423337</v>
      </c>
      <c r="DI109" s="53" t="n">
        <v>0.998710897116685</v>
      </c>
      <c r="DJ109" s="53" t="n">
        <v>0.837501293186792</v>
      </c>
      <c r="DK109" s="53" t="n">
        <v>0.998710897116685</v>
      </c>
      <c r="DL109" s="53" t="n">
        <v>1</v>
      </c>
      <c r="DM109" s="53" t="n">
        <v>0.99742179423337</v>
      </c>
      <c r="DN109" s="53" t="n">
        <v>0.99742179423337</v>
      </c>
      <c r="DO109" s="53" t="n">
        <v>1.15863139816326</v>
      </c>
      <c r="DP109" s="53" t="n">
        <v>0.161209603929893</v>
      </c>
      <c r="DQ109" s="53" t="n">
        <v>0.99742179423337</v>
      </c>
      <c r="DR109" s="51" t="n">
        <v>250200</v>
      </c>
      <c r="DS109" s="51" t="n">
        <v>66857</v>
      </c>
      <c r="DT109" s="51" t="n">
        <v>120336.798136046</v>
      </c>
      <c r="DU109" s="51" t="n">
        <v>32283</v>
      </c>
      <c r="DV109" s="51" t="n">
        <v>51155</v>
      </c>
      <c r="DW109" s="51" t="n">
        <v>11368</v>
      </c>
      <c r="DX109" s="51" t="n">
        <v>69401</v>
      </c>
      <c r="DY109" s="51" t="n">
        <v>4021451.44</v>
      </c>
      <c r="DZ109" s="51" t="n">
        <v>16931</v>
      </c>
      <c r="EA109" s="51" t="n">
        <v>44497</v>
      </c>
      <c r="EB109" s="51" t="n">
        <v>552</v>
      </c>
      <c r="EC109" s="59" t="n">
        <v>7253.0427</v>
      </c>
      <c r="ED109" s="51" t="n">
        <v>19050</v>
      </c>
      <c r="EE109" s="51" t="n">
        <v>44497</v>
      </c>
      <c r="EF109" s="51" t="n">
        <v>2098</v>
      </c>
      <c r="EG109" s="51" t="n">
        <v>46595</v>
      </c>
      <c r="EH109" s="60" t="n">
        <v>55.7016773978954</v>
      </c>
      <c r="EJ109" s="60" t="n">
        <v>32.1540338003236</v>
      </c>
      <c r="EK109" s="60" t="n">
        <v>17.1096038373032</v>
      </c>
      <c r="EL109" s="60" t="n">
        <v>3.21947994750967</v>
      </c>
      <c r="EM109" s="60" t="n">
        <v>2.6168229891</v>
      </c>
      <c r="EN109" s="60" t="n">
        <v>92.9608809825</v>
      </c>
      <c r="ES109" s="51" t="n">
        <v>14643336</v>
      </c>
      <c r="ET109" s="13" t="n">
        <v>251886.4</v>
      </c>
      <c r="EU109" s="13" t="n">
        <v>261164.4</v>
      </c>
      <c r="EV109" s="13" t="n">
        <v>265491.6</v>
      </c>
      <c r="EW109" s="13" t="n">
        <v>269660.6</v>
      </c>
      <c r="EX109" s="13" t="n">
        <v>56564.57</v>
      </c>
      <c r="EY109" s="58" t="n">
        <f aca="false">EX109/SUMIF($E$8:$E$210,E109,$EX$8:$EX$210)</f>
        <v>0.00206979374262351</v>
      </c>
      <c r="EZ109" s="13" t="s">
        <v>271</v>
      </c>
      <c r="FA109" s="13" t="s">
        <v>304</v>
      </c>
      <c r="FB109" s="51" t="n">
        <v>1</v>
      </c>
      <c r="FC109" s="13" t="n">
        <v>109283</v>
      </c>
    </row>
    <row r="110" customFormat="false" ht="15" hidden="false" customHeight="false" outlineLevel="0" collapsed="false">
      <c r="A110" s="49" t="n">
        <v>15100</v>
      </c>
      <c r="B110" s="50" t="n">
        <v>15100</v>
      </c>
      <c r="C110" s="9" t="s">
        <v>417</v>
      </c>
      <c r="D110" s="9" t="s">
        <v>355</v>
      </c>
      <c r="E110" s="50" t="n">
        <v>13</v>
      </c>
      <c r="F110" s="9" t="s">
        <v>303</v>
      </c>
      <c r="H110" s="51" t="n">
        <v>12461673</v>
      </c>
      <c r="I110" s="51" t="n">
        <v>12729324</v>
      </c>
      <c r="J110" s="51" t="n">
        <v>5444352</v>
      </c>
      <c r="K110" s="51" t="n">
        <v>12965872</v>
      </c>
      <c r="L110" s="51" t="n">
        <v>3837480</v>
      </c>
      <c r="M110" s="51" t="n">
        <v>4953813</v>
      </c>
      <c r="N110" s="51" t="n">
        <v>3</v>
      </c>
      <c r="O110" s="51" t="n">
        <v>0</v>
      </c>
      <c r="P110" s="51" t="n">
        <v>0</v>
      </c>
      <c r="Q110" s="52" t="n">
        <v>5.90015296717089</v>
      </c>
      <c r="R110" s="52" t="n">
        <v>5.90015296717089</v>
      </c>
      <c r="S110" s="13" t="n">
        <v>53754</v>
      </c>
      <c r="T110" s="13" t="n">
        <v>67962</v>
      </c>
      <c r="U110" s="13" t="n">
        <v>31731</v>
      </c>
      <c r="V110" s="13" t="n">
        <v>67962</v>
      </c>
      <c r="W110" s="13" t="n">
        <v>16162</v>
      </c>
      <c r="X110" s="13" t="n">
        <v>67962</v>
      </c>
      <c r="Y110" s="13" t="n">
        <v>0</v>
      </c>
      <c r="Z110" s="13" t="n">
        <v>135924</v>
      </c>
      <c r="AA110" s="13" t="n">
        <v>10182</v>
      </c>
      <c r="AB110" s="13" t="n">
        <v>67962</v>
      </c>
      <c r="AC110" s="13" t="n">
        <v>54642</v>
      </c>
      <c r="AD110" s="13" t="n">
        <v>67962</v>
      </c>
      <c r="AE110" s="13" t="n">
        <v>25456</v>
      </c>
      <c r="AF110" s="13" t="n">
        <v>67962</v>
      </c>
      <c r="AG110" s="13" t="n">
        <v>113</v>
      </c>
      <c r="AH110" s="13" t="n">
        <v>6002</v>
      </c>
      <c r="AI110" s="51" t="n">
        <v>0</v>
      </c>
      <c r="AJ110" s="51" t="n">
        <v>2038</v>
      </c>
      <c r="AK110" s="51" t="n">
        <v>3075</v>
      </c>
      <c r="AL110" s="51" t="n">
        <v>2247</v>
      </c>
      <c r="AM110" s="51" t="n">
        <v>3005</v>
      </c>
      <c r="AN110" s="51" t="n">
        <v>1515</v>
      </c>
      <c r="AO110" s="51" t="n">
        <v>2993</v>
      </c>
      <c r="AP110" s="51" t="n">
        <v>2989</v>
      </c>
      <c r="AQ110" s="51" t="n">
        <v>2998</v>
      </c>
      <c r="AR110" s="51" t="n">
        <v>2913</v>
      </c>
      <c r="AS110" s="51" t="n">
        <v>2995</v>
      </c>
      <c r="AT110" s="51" t="n">
        <v>2764</v>
      </c>
      <c r="AU110" s="51" t="n">
        <v>2818</v>
      </c>
      <c r="AV110" s="51" t="n">
        <v>147.75</v>
      </c>
      <c r="AW110" s="13" t="n">
        <v>214.5544988</v>
      </c>
      <c r="AX110" s="52" t="n">
        <v>9.351</v>
      </c>
      <c r="AY110" s="51" t="n">
        <v>3</v>
      </c>
      <c r="AZ110" s="52" t="n">
        <v>5.16666666666667</v>
      </c>
      <c r="BA110" s="52" t="n">
        <v>935.1</v>
      </c>
      <c r="BB110" s="54" t="n">
        <v>0.00759743309055527</v>
      </c>
      <c r="BC110" s="54" t="n">
        <v>0.000934059196613823</v>
      </c>
      <c r="BD110" s="61" t="n">
        <v>20200.1656866947</v>
      </c>
      <c r="BE110" s="13" t="n">
        <v>10010</v>
      </c>
      <c r="BF110" s="13" t="n">
        <v>24139</v>
      </c>
      <c r="BG110" s="51" t="n">
        <v>12669</v>
      </c>
      <c r="BH110" s="51" t="n">
        <v>2909</v>
      </c>
      <c r="BI110" s="51" t="n">
        <v>5</v>
      </c>
      <c r="BJ110" s="51" t="n">
        <v>7509</v>
      </c>
      <c r="BK110" s="51" t="n">
        <v>2828</v>
      </c>
      <c r="BL110" s="51" t="n">
        <v>19020</v>
      </c>
      <c r="BM110" s="51" t="n">
        <v>27043</v>
      </c>
      <c r="BN110" s="51" t="n">
        <v>4233</v>
      </c>
      <c r="BO110" s="51" t="n">
        <v>33105</v>
      </c>
      <c r="BP110" s="51" t="n">
        <v>10444</v>
      </c>
      <c r="BQ110" s="51" t="n">
        <v>11688</v>
      </c>
      <c r="BR110" s="13" t="n">
        <v>366.254041100146</v>
      </c>
      <c r="BS110" s="13" t="n">
        <v>2106.40933550876</v>
      </c>
      <c r="BT110" s="51" t="n">
        <v>0</v>
      </c>
      <c r="BU110" s="51" t="n">
        <v>0</v>
      </c>
      <c r="BV110" s="51" t="n">
        <v>19</v>
      </c>
      <c r="BW110" s="51" t="n">
        <v>365</v>
      </c>
      <c r="BX110" s="51" t="n">
        <v>29</v>
      </c>
      <c r="BY110" s="51" t="n">
        <v>365</v>
      </c>
      <c r="BZ110" s="51" t="n">
        <v>78</v>
      </c>
      <c r="CA110" s="51" t="n">
        <v>365</v>
      </c>
      <c r="CB110" s="51" t="n">
        <v>0</v>
      </c>
      <c r="CC110" s="51" t="n">
        <v>0</v>
      </c>
      <c r="CD110" s="51" t="n">
        <v>0</v>
      </c>
      <c r="CE110" s="51" t="n">
        <v>1400</v>
      </c>
      <c r="CF110" s="51" t="n">
        <v>8010</v>
      </c>
      <c r="CG110" s="51" t="n">
        <v>1000</v>
      </c>
      <c r="CH110" s="51" t="n">
        <v>53000</v>
      </c>
      <c r="CI110" s="51" t="n">
        <v>3000</v>
      </c>
      <c r="CJ110" s="51" t="n">
        <v>274000</v>
      </c>
      <c r="CK110" s="51" t="n">
        <v>13502000</v>
      </c>
      <c r="CL110" s="51" t="n">
        <v>0</v>
      </c>
      <c r="CM110" s="52" t="n">
        <v>1.1486134898741</v>
      </c>
      <c r="CN110" s="52" t="n">
        <v>90</v>
      </c>
      <c r="CO110" s="58" t="n">
        <v>0</v>
      </c>
      <c r="CP110" s="13" t="n">
        <v>180577616.41</v>
      </c>
      <c r="CQ110" s="13" t="n">
        <v>3300163959.91</v>
      </c>
      <c r="CR110" s="13" t="n">
        <v>1185313151.02</v>
      </c>
      <c r="CS110" s="13" t="n">
        <v>332129803.98</v>
      </c>
      <c r="CT110" s="13" t="n">
        <v>1422827804.51</v>
      </c>
      <c r="CU110" s="58" t="n">
        <v>0.2125</v>
      </c>
      <c r="CV110" s="53" t="n">
        <v>0.99742179423337</v>
      </c>
      <c r="CW110" s="53" t="n">
        <v>0.998710897116685</v>
      </c>
      <c r="CX110" s="53" t="n">
        <v>0.99742179423337</v>
      </c>
      <c r="CY110" s="53" t="n">
        <v>0.99742179423337</v>
      </c>
      <c r="CZ110" s="53" t="n">
        <v>5.99742179423337</v>
      </c>
      <c r="DA110" s="53" t="n">
        <v>0.661209603929893</v>
      </c>
      <c r="DB110" s="53" t="n">
        <v>1</v>
      </c>
      <c r="DC110" s="53" t="n">
        <v>1</v>
      </c>
      <c r="DD110" s="53" t="n">
        <v>0.323708310743102</v>
      </c>
      <c r="DE110" s="53" t="n">
        <v>1</v>
      </c>
      <c r="DF110" s="53" t="n">
        <v>0.99742179423337</v>
      </c>
      <c r="DG110" s="53" t="n">
        <v>0.99742179423337</v>
      </c>
      <c r="DH110" s="53" t="n">
        <v>0.99742179423337</v>
      </c>
      <c r="DI110" s="53" t="n">
        <v>0.998710897116685</v>
      </c>
      <c r="DJ110" s="53" t="n">
        <v>0.837501293186792</v>
      </c>
      <c r="DK110" s="53" t="n">
        <v>0.998710897116685</v>
      </c>
      <c r="DL110" s="53" t="n">
        <v>1</v>
      </c>
      <c r="DM110" s="53" t="n">
        <v>0.99742179423337</v>
      </c>
      <c r="DN110" s="53" t="n">
        <v>0.99742179423337</v>
      </c>
      <c r="DO110" s="53" t="n">
        <v>1.15863139816326</v>
      </c>
      <c r="DP110" s="53" t="n">
        <v>0.161209603929893</v>
      </c>
      <c r="DQ110" s="53" t="n">
        <v>0.99742179423337</v>
      </c>
      <c r="DR110" s="51" t="n">
        <v>6276</v>
      </c>
      <c r="DS110" s="51" t="n">
        <v>2175</v>
      </c>
      <c r="DT110" s="51" t="n">
        <v>38081.959597823</v>
      </c>
      <c r="DU110" s="51" t="n">
        <v>20814</v>
      </c>
      <c r="DV110" s="51" t="n">
        <v>26380</v>
      </c>
      <c r="DW110" s="51" t="n">
        <v>1781</v>
      </c>
      <c r="DX110" s="51" t="n">
        <v>29778</v>
      </c>
      <c r="DY110" s="51" t="n">
        <v>4021451.44</v>
      </c>
      <c r="DZ110" s="51" t="n">
        <v>30264</v>
      </c>
      <c r="EA110" s="51" t="n">
        <v>53088</v>
      </c>
      <c r="EB110" s="51" t="n">
        <v>34</v>
      </c>
      <c r="EC110" s="59" t="n">
        <v>7253.0427</v>
      </c>
      <c r="ED110" s="51" t="n">
        <v>33708</v>
      </c>
      <c r="EE110" s="51" t="n">
        <v>53088</v>
      </c>
      <c r="EF110" s="51" t="n">
        <v>0</v>
      </c>
      <c r="EG110" s="51" t="n">
        <v>53088</v>
      </c>
      <c r="EH110" s="60" t="n">
        <v>55.7016773978954</v>
      </c>
      <c r="EJ110" s="60" t="n">
        <v>32.1540338003236</v>
      </c>
      <c r="EK110" s="60" t="n">
        <v>17.1096038373032</v>
      </c>
      <c r="EL110" s="60" t="n">
        <v>3.21947994750967</v>
      </c>
      <c r="EM110" s="60" t="n">
        <v>2.6168229891</v>
      </c>
      <c r="EN110" s="60" t="n">
        <v>92.9608809825</v>
      </c>
      <c r="ES110" s="51" t="n">
        <v>14643336</v>
      </c>
      <c r="ET110" s="13" t="n">
        <v>39685.97</v>
      </c>
      <c r="EU110" s="13" t="n">
        <v>42382.66</v>
      </c>
      <c r="EV110" s="13" t="n">
        <v>43511.11</v>
      </c>
      <c r="EW110" s="13" t="n">
        <v>44533.81</v>
      </c>
      <c r="EX110" s="13" t="n">
        <v>12834.9</v>
      </c>
      <c r="EY110" s="58" t="n">
        <f aca="false">EX110/SUMIF($E$8:$E$210,E110,$EX$8:$EX$210)</f>
        <v>0.000469650802740983</v>
      </c>
      <c r="EZ110" s="13" t="s">
        <v>271</v>
      </c>
      <c r="FA110" s="13" t="s">
        <v>304</v>
      </c>
      <c r="FB110" s="51" t="n">
        <v>0</v>
      </c>
      <c r="FC110" s="13" t="n">
        <v>10444</v>
      </c>
    </row>
    <row r="111" customFormat="false" ht="15" hidden="false" customHeight="false" outlineLevel="0" collapsed="false">
      <c r="A111" s="49" t="n">
        <v>15103</v>
      </c>
      <c r="B111" s="50" t="n">
        <v>15103</v>
      </c>
      <c r="C111" s="9" t="s">
        <v>418</v>
      </c>
      <c r="D111" s="9" t="s">
        <v>355</v>
      </c>
      <c r="E111" s="50" t="n">
        <v>13</v>
      </c>
      <c r="F111" s="9" t="s">
        <v>303</v>
      </c>
      <c r="H111" s="51" t="n">
        <v>12461673</v>
      </c>
      <c r="I111" s="51" t="n">
        <v>12729324</v>
      </c>
      <c r="J111" s="51" t="n">
        <v>5444352</v>
      </c>
      <c r="K111" s="51" t="n">
        <v>12965872</v>
      </c>
      <c r="L111" s="51" t="n">
        <v>3837480</v>
      </c>
      <c r="M111" s="51" t="n">
        <v>4953813</v>
      </c>
      <c r="N111" s="51" t="n">
        <v>9</v>
      </c>
      <c r="O111" s="51" t="n">
        <v>0</v>
      </c>
      <c r="P111" s="51" t="n">
        <v>0</v>
      </c>
      <c r="Q111" s="52" t="n">
        <v>0</v>
      </c>
      <c r="R111" s="52" t="n">
        <v>0</v>
      </c>
      <c r="S111" s="13" t="n">
        <v>0</v>
      </c>
      <c r="T111" s="13" t="n">
        <v>0</v>
      </c>
      <c r="U111" s="13" t="n">
        <v>0</v>
      </c>
      <c r="V111" s="13" t="n">
        <v>0</v>
      </c>
      <c r="W111" s="13" t="n">
        <v>0</v>
      </c>
      <c r="X111" s="13" t="n">
        <v>0</v>
      </c>
      <c r="Y111" s="13" t="n">
        <v>0</v>
      </c>
      <c r="Z111" s="13" t="n">
        <v>0</v>
      </c>
      <c r="AA111" s="13" t="n">
        <v>0</v>
      </c>
      <c r="AB111" s="13" t="n">
        <v>0</v>
      </c>
      <c r="AC111" s="13" t="n">
        <v>0</v>
      </c>
      <c r="AD111" s="13" t="n">
        <v>0</v>
      </c>
      <c r="AE111" s="13" t="n">
        <v>0</v>
      </c>
      <c r="AF111" s="13" t="n">
        <v>0</v>
      </c>
      <c r="AG111" s="13" t="n">
        <v>518</v>
      </c>
      <c r="AH111" s="13" t="n">
        <v>5346</v>
      </c>
      <c r="AI111" s="51" t="n">
        <v>0</v>
      </c>
      <c r="AJ111" s="51" t="n">
        <v>718</v>
      </c>
      <c r="AK111" s="51" t="n">
        <v>3245</v>
      </c>
      <c r="AL111" s="51" t="n">
        <v>1895</v>
      </c>
      <c r="AM111" s="51" t="n">
        <v>2677</v>
      </c>
      <c r="AN111" s="51" t="n">
        <v>930</v>
      </c>
      <c r="AO111" s="51" t="n">
        <v>2667</v>
      </c>
      <c r="AP111" s="51" t="n">
        <v>2667</v>
      </c>
      <c r="AQ111" s="51" t="n">
        <v>2672</v>
      </c>
      <c r="AR111" s="51" t="n">
        <v>2638</v>
      </c>
      <c r="AS111" s="51" t="n">
        <v>2669</v>
      </c>
      <c r="AT111" s="51" t="n">
        <v>2237</v>
      </c>
      <c r="AU111" s="51" t="n">
        <v>2475</v>
      </c>
      <c r="AV111" s="51" t="n">
        <v>147.75</v>
      </c>
      <c r="AW111" s="13" t="n">
        <v>196.6567465</v>
      </c>
      <c r="AX111" s="52" t="n">
        <v>7.9592</v>
      </c>
      <c r="AY111" s="51" t="n">
        <v>3</v>
      </c>
      <c r="AZ111" s="52" t="n">
        <v>5.16666666666667</v>
      </c>
      <c r="BA111" s="52" t="n">
        <v>795.92</v>
      </c>
      <c r="BB111" s="54" t="n">
        <v>0.00759743309055527</v>
      </c>
      <c r="BC111" s="54" t="n">
        <v>0.000934059196613823</v>
      </c>
      <c r="BD111" s="61" t="n">
        <v>20200.1656866947</v>
      </c>
      <c r="BE111" s="13" t="n">
        <v>14276</v>
      </c>
      <c r="BF111" s="13" t="n">
        <v>26817</v>
      </c>
      <c r="BG111" s="51" t="n">
        <v>11076</v>
      </c>
      <c r="BH111" s="51" t="n">
        <v>2259</v>
      </c>
      <c r="BI111" s="51" t="n">
        <v>5</v>
      </c>
      <c r="BJ111" s="51" t="n">
        <v>9046</v>
      </c>
      <c r="BK111" s="51" t="n">
        <v>2098</v>
      </c>
      <c r="BL111" s="51" t="n">
        <v>23993</v>
      </c>
      <c r="BM111" s="51" t="n">
        <v>29804</v>
      </c>
      <c r="BN111" s="51" t="n">
        <v>4609</v>
      </c>
      <c r="BO111" s="51" t="n">
        <v>35659</v>
      </c>
      <c r="BP111" s="51" t="n">
        <v>10966</v>
      </c>
      <c r="BQ111" s="51" t="n">
        <v>12009</v>
      </c>
      <c r="BR111" s="13" t="n">
        <v>366.254041100146</v>
      </c>
      <c r="BS111" s="13" t="n">
        <v>2106.40933550876</v>
      </c>
      <c r="BT111" s="51" t="n">
        <v>46</v>
      </c>
      <c r="BU111" s="51" t="n">
        <v>388</v>
      </c>
      <c r="BV111" s="51" t="n">
        <v>19</v>
      </c>
      <c r="BW111" s="51" t="n">
        <v>365</v>
      </c>
      <c r="BX111" s="51" t="n">
        <v>29</v>
      </c>
      <c r="BY111" s="51" t="n">
        <v>365</v>
      </c>
      <c r="BZ111" s="51" t="n">
        <v>78</v>
      </c>
      <c r="CA111" s="51" t="n">
        <v>365</v>
      </c>
      <c r="CB111" s="51" t="n">
        <v>0</v>
      </c>
      <c r="CC111" s="51" t="n">
        <v>0</v>
      </c>
      <c r="CD111" s="51" t="n">
        <v>0</v>
      </c>
      <c r="CE111" s="51" t="n">
        <v>960</v>
      </c>
      <c r="CF111" s="51" t="n">
        <v>9200</v>
      </c>
      <c r="CG111" s="51" t="n">
        <v>1000</v>
      </c>
      <c r="CH111" s="51" t="n">
        <v>62000</v>
      </c>
      <c r="CI111" s="51" t="n">
        <v>5000</v>
      </c>
      <c r="CJ111" s="51" t="n">
        <v>458000</v>
      </c>
      <c r="CK111" s="51" t="n">
        <v>20682000</v>
      </c>
      <c r="CL111" s="51" t="n">
        <v>0</v>
      </c>
      <c r="CM111" s="52" t="n">
        <v>0</v>
      </c>
      <c r="CN111" s="52" t="n">
        <v>90</v>
      </c>
      <c r="CO111" s="58" t="n">
        <v>0</v>
      </c>
      <c r="CP111" s="13" t="n">
        <v>180577616.41</v>
      </c>
      <c r="CQ111" s="13" t="n">
        <v>3300163959.91</v>
      </c>
      <c r="CR111" s="13" t="n">
        <v>1185313151.02</v>
      </c>
      <c r="CS111" s="13" t="n">
        <v>332129803.98</v>
      </c>
      <c r="CT111" s="13" t="n">
        <v>1422827804.51</v>
      </c>
      <c r="CU111" s="58" t="n">
        <v>0.05</v>
      </c>
      <c r="CV111" s="53" t="n">
        <v>0.99742179423337</v>
      </c>
      <c r="CW111" s="53" t="n">
        <v>0.998710897116685</v>
      </c>
      <c r="CX111" s="53" t="n">
        <v>0.99742179423337</v>
      </c>
      <c r="CY111" s="53" t="n">
        <v>0.99742179423337</v>
      </c>
      <c r="CZ111" s="53" t="n">
        <v>5.99742179423337</v>
      </c>
      <c r="DA111" s="53" t="n">
        <v>0.661209603929893</v>
      </c>
      <c r="DB111" s="53" t="n">
        <v>1</v>
      </c>
      <c r="DC111" s="53" t="n">
        <v>1</v>
      </c>
      <c r="DD111" s="53" t="n">
        <v>0.323708310743102</v>
      </c>
      <c r="DE111" s="53" t="n">
        <v>1</v>
      </c>
      <c r="DF111" s="53" t="n">
        <v>0.99742179423337</v>
      </c>
      <c r="DG111" s="53" t="n">
        <v>0.99742179423337</v>
      </c>
      <c r="DH111" s="53" t="n">
        <v>0.99742179423337</v>
      </c>
      <c r="DI111" s="53" t="n">
        <v>0.998710897116685</v>
      </c>
      <c r="DJ111" s="53" t="n">
        <v>0.837501293186792</v>
      </c>
      <c r="DK111" s="53" t="n">
        <v>0.998710897116685</v>
      </c>
      <c r="DL111" s="53" t="n">
        <v>1</v>
      </c>
      <c r="DM111" s="53" t="n">
        <v>0.99742179423337</v>
      </c>
      <c r="DN111" s="53" t="n">
        <v>0.99742179423337</v>
      </c>
      <c r="DO111" s="53" t="n">
        <v>1.15863139816326</v>
      </c>
      <c r="DP111" s="53" t="n">
        <v>0.161209603929893</v>
      </c>
      <c r="DQ111" s="53" t="n">
        <v>0.99742179423337</v>
      </c>
      <c r="DR111" s="51" t="n">
        <v>14403</v>
      </c>
      <c r="DS111" s="51" t="n">
        <v>3213</v>
      </c>
      <c r="DT111" s="51" t="n">
        <v>22355.8667531481</v>
      </c>
      <c r="DU111" s="51" t="n">
        <v>0</v>
      </c>
      <c r="DV111" s="51" t="n">
        <v>0</v>
      </c>
      <c r="DW111" s="51" t="n">
        <v>1580</v>
      </c>
      <c r="DX111" s="51" t="n">
        <v>77480</v>
      </c>
      <c r="DY111" s="51" t="n">
        <v>4021451.44</v>
      </c>
      <c r="DZ111" s="51" t="n">
        <v>20176</v>
      </c>
      <c r="EA111" s="51" t="n">
        <v>53464</v>
      </c>
      <c r="EB111" s="51" t="n">
        <v>56</v>
      </c>
      <c r="EC111" s="59" t="n">
        <v>7253.0427</v>
      </c>
      <c r="ED111" s="51" t="n">
        <v>25924</v>
      </c>
      <c r="EE111" s="51" t="n">
        <v>53464</v>
      </c>
      <c r="EF111" s="51" t="n">
        <v>4610</v>
      </c>
      <c r="EG111" s="51" t="n">
        <v>58074</v>
      </c>
      <c r="EH111" s="60" t="n">
        <v>55.7016773978954</v>
      </c>
      <c r="EJ111" s="60" t="n">
        <v>32.1540338003236</v>
      </c>
      <c r="EK111" s="60" t="n">
        <v>17.1096038373032</v>
      </c>
      <c r="EL111" s="60" t="n">
        <v>3.21947994750967</v>
      </c>
      <c r="EM111" s="60" t="n">
        <v>2.6168229891</v>
      </c>
      <c r="EN111" s="60" t="n">
        <v>92.9608809825</v>
      </c>
      <c r="ES111" s="51" t="n">
        <v>14643336</v>
      </c>
      <c r="ET111" s="13" t="n">
        <v>48514.32</v>
      </c>
      <c r="EU111" s="13" t="n">
        <v>49727.09</v>
      </c>
      <c r="EV111" s="13" t="n">
        <v>50350.7</v>
      </c>
      <c r="EW111" s="13" t="n">
        <v>50979.91</v>
      </c>
      <c r="EX111" s="13" t="n">
        <v>166499</v>
      </c>
      <c r="EY111" s="58" t="n">
        <f aca="false">EX111/SUMIF($E$8:$E$210,E111,$EX$8:$EX$210)</f>
        <v>0.0060924813598525</v>
      </c>
      <c r="EZ111" s="13" t="s">
        <v>271</v>
      </c>
      <c r="FA111" s="13" t="s">
        <v>304</v>
      </c>
      <c r="FB111" s="51" t="n">
        <v>0</v>
      </c>
      <c r="FC111" s="13" t="n">
        <v>10966</v>
      </c>
    </row>
    <row r="112" customFormat="false" ht="15" hidden="false" customHeight="false" outlineLevel="0" collapsed="false">
      <c r="A112" s="49" t="n">
        <v>15104</v>
      </c>
      <c r="B112" s="50" t="n">
        <v>15104</v>
      </c>
      <c r="C112" s="9" t="s">
        <v>419</v>
      </c>
      <c r="D112" s="9" t="s">
        <v>355</v>
      </c>
      <c r="E112" s="50" t="n">
        <v>13</v>
      </c>
      <c r="F112" s="9" t="s">
        <v>303</v>
      </c>
      <c r="H112" s="51" t="n">
        <v>12461673</v>
      </c>
      <c r="I112" s="51" t="n">
        <v>12729324</v>
      </c>
      <c r="J112" s="51" t="n">
        <v>5444352</v>
      </c>
      <c r="K112" s="51" t="n">
        <v>12965872</v>
      </c>
      <c r="L112" s="51" t="n">
        <v>3837480</v>
      </c>
      <c r="M112" s="51" t="n">
        <v>4953813</v>
      </c>
      <c r="N112" s="51" t="n">
        <v>658</v>
      </c>
      <c r="O112" s="51" t="n">
        <v>472</v>
      </c>
      <c r="P112" s="51" t="n">
        <v>128</v>
      </c>
      <c r="Q112" s="52" t="n">
        <v>3.88422887256689</v>
      </c>
      <c r="R112" s="52" t="n">
        <v>4.24523797121078</v>
      </c>
      <c r="S112" s="13" t="n">
        <v>410914</v>
      </c>
      <c r="T112" s="13" t="n">
        <v>441341</v>
      </c>
      <c r="U112" s="13" t="n">
        <v>34958</v>
      </c>
      <c r="V112" s="13" t="n">
        <v>441341</v>
      </c>
      <c r="W112" s="13" t="n">
        <v>76466</v>
      </c>
      <c r="X112" s="13" t="n">
        <v>441341</v>
      </c>
      <c r="Y112" s="13" t="n">
        <v>69520</v>
      </c>
      <c r="Z112" s="13" t="n">
        <v>882682</v>
      </c>
      <c r="AA112" s="13" t="n">
        <v>203017</v>
      </c>
      <c r="AB112" s="13" t="n">
        <v>441341</v>
      </c>
      <c r="AC112" s="13" t="n">
        <v>412872</v>
      </c>
      <c r="AD112" s="13" t="n">
        <v>441341</v>
      </c>
      <c r="AE112" s="13" t="n">
        <v>79600</v>
      </c>
      <c r="AF112" s="13" t="n">
        <v>441341</v>
      </c>
      <c r="AG112" s="13" t="n">
        <v>2765</v>
      </c>
      <c r="AH112" s="13" t="n">
        <v>46830</v>
      </c>
      <c r="AI112" s="51" t="n">
        <v>2</v>
      </c>
      <c r="AJ112" s="51" t="n">
        <v>654</v>
      </c>
      <c r="AK112" s="51" t="n">
        <v>26631</v>
      </c>
      <c r="AL112" s="51" t="n">
        <v>4473</v>
      </c>
      <c r="AM112" s="51" t="n">
        <v>23444</v>
      </c>
      <c r="AN112" s="51" t="n">
        <v>1771</v>
      </c>
      <c r="AO112" s="51" t="n">
        <v>23437</v>
      </c>
      <c r="AP112" s="51" t="n">
        <v>22689</v>
      </c>
      <c r="AQ112" s="51" t="n">
        <v>23412</v>
      </c>
      <c r="AR112" s="51" t="n">
        <v>22520</v>
      </c>
      <c r="AS112" s="51" t="n">
        <v>23636</v>
      </c>
      <c r="AT112" s="51" t="n">
        <v>17613</v>
      </c>
      <c r="AU112" s="51" t="n">
        <v>22878</v>
      </c>
      <c r="AV112" s="51" t="n">
        <v>147.75</v>
      </c>
      <c r="AW112" s="13" t="n">
        <v>1588.928742</v>
      </c>
      <c r="AX112" s="52" t="n">
        <v>60.8564</v>
      </c>
      <c r="AY112" s="51" t="n">
        <v>3</v>
      </c>
      <c r="AZ112" s="52" t="n">
        <v>5.16666666666667</v>
      </c>
      <c r="BA112" s="52" t="n">
        <v>6085.64</v>
      </c>
      <c r="BB112" s="54" t="n">
        <v>0.00759743309055527</v>
      </c>
      <c r="BC112" s="54" t="n">
        <v>0.000934059196613823</v>
      </c>
      <c r="BD112" s="61" t="n">
        <v>20200.1656866947</v>
      </c>
      <c r="BE112" s="13" t="n">
        <v>190733</v>
      </c>
      <c r="BF112" s="13" t="n">
        <v>411332</v>
      </c>
      <c r="BG112" s="51" t="n">
        <v>133485</v>
      </c>
      <c r="BH112" s="51" t="n">
        <v>94887</v>
      </c>
      <c r="BI112" s="51" t="n">
        <v>5</v>
      </c>
      <c r="BJ112" s="51" t="n">
        <v>352887</v>
      </c>
      <c r="BK112" s="51" t="n">
        <v>87631</v>
      </c>
      <c r="BL112" s="51" t="n">
        <v>367831</v>
      </c>
      <c r="BM112" s="51" t="n">
        <v>459786</v>
      </c>
      <c r="BN112" s="51" t="n">
        <v>180279</v>
      </c>
      <c r="BO112" s="51" t="n">
        <v>664127</v>
      </c>
      <c r="BP112" s="51" t="n">
        <v>441394</v>
      </c>
      <c r="BQ112" s="51" t="n">
        <v>482704</v>
      </c>
      <c r="BR112" s="13" t="n">
        <v>366.254041100146</v>
      </c>
      <c r="BS112" s="13" t="n">
        <v>2106.40933550876</v>
      </c>
      <c r="BT112" s="51" t="n">
        <v>330</v>
      </c>
      <c r="BU112" s="51" t="n">
        <v>379</v>
      </c>
      <c r="BV112" s="51" t="n">
        <v>19</v>
      </c>
      <c r="BW112" s="51" t="n">
        <v>365</v>
      </c>
      <c r="BX112" s="51" t="n">
        <v>29</v>
      </c>
      <c r="BY112" s="51" t="n">
        <v>365</v>
      </c>
      <c r="BZ112" s="51" t="n">
        <v>78</v>
      </c>
      <c r="CA112" s="51" t="n">
        <v>365</v>
      </c>
      <c r="CB112" s="51" t="n">
        <v>0</v>
      </c>
      <c r="CC112" s="51" t="n">
        <v>0</v>
      </c>
      <c r="CD112" s="51" t="n">
        <v>0</v>
      </c>
      <c r="CE112" s="51" t="n">
        <v>52910</v>
      </c>
      <c r="CF112" s="51" t="n">
        <v>357773</v>
      </c>
      <c r="CG112" s="51" t="n">
        <v>57000</v>
      </c>
      <c r="CH112" s="51" t="n">
        <v>2968000</v>
      </c>
      <c r="CI112" s="51" t="n">
        <v>208000</v>
      </c>
      <c r="CJ112" s="51" t="n">
        <v>19925000</v>
      </c>
      <c r="CK112" s="51" t="n">
        <v>893001000</v>
      </c>
      <c r="CL112" s="51" t="n">
        <v>432</v>
      </c>
      <c r="CM112" s="52" t="n">
        <v>1.6217377715268</v>
      </c>
      <c r="CN112" s="52" t="n">
        <v>90</v>
      </c>
      <c r="CO112" s="58" t="n">
        <v>0.00878025877486111</v>
      </c>
      <c r="CP112" s="13" t="n">
        <v>180577616.41</v>
      </c>
      <c r="CQ112" s="13" t="n">
        <v>3300163959.91</v>
      </c>
      <c r="CR112" s="13" t="n">
        <v>1185313151.02</v>
      </c>
      <c r="CS112" s="13" t="n">
        <v>332129803.98</v>
      </c>
      <c r="CT112" s="13" t="n">
        <v>1422827804.51</v>
      </c>
      <c r="CU112" s="58" t="n">
        <v>0.55</v>
      </c>
      <c r="CV112" s="53" t="n">
        <v>0.99742179423337</v>
      </c>
      <c r="CW112" s="53" t="n">
        <v>0.998710897116685</v>
      </c>
      <c r="CX112" s="53" t="n">
        <v>0.99742179423337</v>
      </c>
      <c r="CY112" s="53" t="n">
        <v>0.99742179423337</v>
      </c>
      <c r="CZ112" s="53" t="n">
        <v>5.99742179423337</v>
      </c>
      <c r="DA112" s="53" t="n">
        <v>0.661209603929893</v>
      </c>
      <c r="DB112" s="53" t="n">
        <v>1</v>
      </c>
      <c r="DC112" s="53" t="n">
        <v>1</v>
      </c>
      <c r="DD112" s="53" t="n">
        <v>0.323708310743102</v>
      </c>
      <c r="DE112" s="53" t="n">
        <v>1</v>
      </c>
      <c r="DF112" s="53" t="n">
        <v>0.99742179423337</v>
      </c>
      <c r="DG112" s="53" t="n">
        <v>0.99742179423337</v>
      </c>
      <c r="DH112" s="53" t="n">
        <v>0.99742179423337</v>
      </c>
      <c r="DI112" s="53" t="n">
        <v>0.998710897116685</v>
      </c>
      <c r="DJ112" s="53" t="n">
        <v>0.837501293186792</v>
      </c>
      <c r="DK112" s="53" t="n">
        <v>0.998710897116685</v>
      </c>
      <c r="DL112" s="53" t="n">
        <v>1</v>
      </c>
      <c r="DM112" s="53" t="n">
        <v>0.99742179423337</v>
      </c>
      <c r="DN112" s="53" t="n">
        <v>0.99742179423337</v>
      </c>
      <c r="DO112" s="53" t="n">
        <v>1.15863139816326</v>
      </c>
      <c r="DP112" s="53" t="n">
        <v>0.161209603929893</v>
      </c>
      <c r="DQ112" s="53" t="n">
        <v>0.99742179423337</v>
      </c>
      <c r="DR112" s="51" t="n">
        <v>739633</v>
      </c>
      <c r="DS112" s="51" t="n">
        <v>257970</v>
      </c>
      <c r="DT112" s="51" t="n">
        <v>49658.1700969415</v>
      </c>
      <c r="DU112" s="51" t="n">
        <v>143724</v>
      </c>
      <c r="DV112" s="51" t="n">
        <v>188974</v>
      </c>
      <c r="DW112" s="51" t="n">
        <v>27106</v>
      </c>
      <c r="DX112" s="51" t="n">
        <v>280813</v>
      </c>
      <c r="DY112" s="51" t="n">
        <v>4021451.44</v>
      </c>
      <c r="DZ112" s="51" t="n">
        <v>85471</v>
      </c>
      <c r="EA112" s="51" t="n">
        <v>281423</v>
      </c>
      <c r="EB112" s="51" t="n">
        <v>1987</v>
      </c>
      <c r="EC112" s="59" t="n">
        <v>7253.0427</v>
      </c>
      <c r="ED112" s="51" t="n">
        <v>102150</v>
      </c>
      <c r="EE112" s="51" t="n">
        <v>281423</v>
      </c>
      <c r="EF112" s="51" t="n">
        <v>20357</v>
      </c>
      <c r="EG112" s="51" t="n">
        <v>301780</v>
      </c>
      <c r="EH112" s="60" t="n">
        <v>55.7016773978954</v>
      </c>
      <c r="EJ112" s="60" t="n">
        <v>32.1540338003236</v>
      </c>
      <c r="EK112" s="60" t="n">
        <v>17.1096038373032</v>
      </c>
      <c r="EL112" s="60" t="n">
        <v>3.21947994750967</v>
      </c>
      <c r="EM112" s="60" t="n">
        <v>2.6168229891</v>
      </c>
      <c r="EN112" s="60" t="n">
        <v>92.9608809825</v>
      </c>
      <c r="ES112" s="51" t="n">
        <v>14643336</v>
      </c>
      <c r="ET112" s="13" t="n">
        <v>686281.8</v>
      </c>
      <c r="EU112" s="13" t="n">
        <v>695398.6</v>
      </c>
      <c r="EV112" s="13" t="n">
        <v>700958.2</v>
      </c>
      <c r="EW112" s="13" t="n">
        <v>706889.4</v>
      </c>
      <c r="EX112" s="13" t="n">
        <v>239952.2</v>
      </c>
      <c r="EY112" s="58" t="n">
        <f aca="false">EX112/SUMIF($E$8:$E$210,E112,$EX$8:$EX$210)</f>
        <v>0.00878025877486111</v>
      </c>
      <c r="EZ112" s="13" t="s">
        <v>271</v>
      </c>
      <c r="FA112" s="13" t="s">
        <v>304</v>
      </c>
      <c r="FB112" s="51" t="n">
        <v>2293</v>
      </c>
      <c r="FC112" s="13" t="n">
        <v>441394</v>
      </c>
    </row>
    <row r="113" customFormat="false" ht="15" hidden="false" customHeight="false" outlineLevel="0" collapsed="false">
      <c r="A113" s="49" t="n">
        <v>15106</v>
      </c>
      <c r="B113" s="50" t="n">
        <v>15106</v>
      </c>
      <c r="C113" s="9" t="s">
        <v>357</v>
      </c>
      <c r="D113" s="9" t="s">
        <v>355</v>
      </c>
      <c r="E113" s="50" t="n">
        <v>23</v>
      </c>
      <c r="F113" s="9" t="s">
        <v>357</v>
      </c>
      <c r="H113" s="51" t="n">
        <v>764268</v>
      </c>
      <c r="I113" s="51" t="n">
        <v>750025</v>
      </c>
      <c r="J113" s="51" t="n">
        <v>346733</v>
      </c>
      <c r="K113" s="51" t="n">
        <v>797689</v>
      </c>
      <c r="L113" s="51" t="n">
        <v>276647</v>
      </c>
      <c r="M113" s="51" t="n">
        <v>483493</v>
      </c>
      <c r="N113" s="51" t="n">
        <v>583</v>
      </c>
      <c r="O113" s="51" t="n">
        <v>16</v>
      </c>
      <c r="P113" s="51" t="n">
        <v>5</v>
      </c>
      <c r="Q113" s="52" t="n">
        <v>3.44096622213268</v>
      </c>
      <c r="R113" s="52" t="n">
        <v>3.88252659790465</v>
      </c>
      <c r="S113" s="13" t="n">
        <v>283875</v>
      </c>
      <c r="T113" s="13" t="n">
        <v>398700</v>
      </c>
      <c r="U113" s="13" t="n">
        <v>145279</v>
      </c>
      <c r="V113" s="13" t="n">
        <v>393033</v>
      </c>
      <c r="W113" s="13" t="n">
        <v>125311</v>
      </c>
      <c r="X113" s="13" t="n">
        <v>369684</v>
      </c>
      <c r="Y113" s="13" t="n">
        <v>178248</v>
      </c>
      <c r="Z113" s="13" t="n">
        <v>797400</v>
      </c>
      <c r="AA113" s="13" t="n">
        <v>204258</v>
      </c>
      <c r="AB113" s="13" t="n">
        <v>398700</v>
      </c>
      <c r="AC113" s="13" t="n">
        <v>287337</v>
      </c>
      <c r="AD113" s="13" t="n">
        <v>398700</v>
      </c>
      <c r="AE113" s="13" t="n">
        <v>91508</v>
      </c>
      <c r="AF113" s="13" t="n">
        <v>398700</v>
      </c>
      <c r="AG113" s="13" t="n">
        <v>2308</v>
      </c>
      <c r="AH113" s="13" t="n">
        <v>100384</v>
      </c>
      <c r="AI113" s="51" t="n">
        <v>0</v>
      </c>
      <c r="AJ113" s="51" t="n">
        <v>17514</v>
      </c>
      <c r="AK113" s="51" t="n">
        <v>56467</v>
      </c>
      <c r="AL113" s="51" t="n">
        <v>23888</v>
      </c>
      <c r="AM113" s="51" t="n">
        <v>50224</v>
      </c>
      <c r="AN113" s="51" t="n">
        <v>17163</v>
      </c>
      <c r="AO113" s="51" t="n">
        <v>50222</v>
      </c>
      <c r="AP113" s="51" t="n">
        <v>47469</v>
      </c>
      <c r="AQ113" s="51" t="n">
        <v>50152</v>
      </c>
      <c r="AR113" s="51" t="n">
        <v>46729</v>
      </c>
      <c r="AS113" s="51" t="n">
        <v>50348</v>
      </c>
      <c r="AT113" s="51" t="n">
        <v>42279</v>
      </c>
      <c r="AU113" s="51" t="n">
        <v>49455</v>
      </c>
      <c r="AV113" s="51" t="n">
        <v>23.9</v>
      </c>
      <c r="AW113" s="13" t="n">
        <v>3329.285825</v>
      </c>
      <c r="AX113" s="52" t="n">
        <v>154.8132</v>
      </c>
      <c r="AY113" s="51" t="n">
        <v>1</v>
      </c>
      <c r="AZ113" s="52" t="n">
        <v>2</v>
      </c>
      <c r="BA113" s="52" t="n">
        <v>15481.32</v>
      </c>
      <c r="BB113" s="54" t="n">
        <v>0.0179751521083753</v>
      </c>
      <c r="BC113" s="54" t="n">
        <v>0.00546839172627989</v>
      </c>
      <c r="BD113" s="61" t="n">
        <v>22285.5634497625</v>
      </c>
      <c r="BE113" s="13" t="n">
        <v>227189</v>
      </c>
      <c r="BF113" s="13" t="n">
        <v>546471</v>
      </c>
      <c r="BG113" s="51" t="n">
        <v>195028</v>
      </c>
      <c r="BH113" s="51" t="n">
        <v>132137</v>
      </c>
      <c r="BI113" s="51" t="n">
        <v>5</v>
      </c>
      <c r="BJ113" s="51" t="n">
        <v>305907</v>
      </c>
      <c r="BK113" s="51" t="n">
        <v>125887</v>
      </c>
      <c r="BL113" s="51" t="n">
        <v>577334</v>
      </c>
      <c r="BM113" s="51" t="n">
        <v>599130</v>
      </c>
      <c r="BN113" s="51" t="n">
        <v>196205</v>
      </c>
      <c r="BO113" s="51" t="n">
        <v>736084</v>
      </c>
      <c r="BP113" s="51" t="n">
        <v>390417</v>
      </c>
      <c r="BQ113" s="51" t="n">
        <v>416968</v>
      </c>
      <c r="BR113" s="13" t="n">
        <v>469.910859303021</v>
      </c>
      <c r="BS113" s="13" t="n">
        <v>2295.44167999618</v>
      </c>
      <c r="BT113" s="51" t="n">
        <v>0</v>
      </c>
      <c r="BU113" s="51" t="n">
        <v>2432</v>
      </c>
      <c r="BV113" s="51" t="n">
        <v>71</v>
      </c>
      <c r="BW113" s="51" t="n">
        <v>365</v>
      </c>
      <c r="BX113" s="51" t="n">
        <v>9</v>
      </c>
      <c r="BY113" s="51" t="n">
        <v>365</v>
      </c>
      <c r="BZ113" s="51" t="n">
        <v>12</v>
      </c>
      <c r="CA113" s="51" t="n">
        <v>365</v>
      </c>
      <c r="CB113" s="51" t="n">
        <v>0</v>
      </c>
      <c r="CC113" s="51" t="n">
        <v>0</v>
      </c>
      <c r="CD113" s="51" t="n">
        <v>0</v>
      </c>
      <c r="CE113" s="51" t="n">
        <v>169490</v>
      </c>
      <c r="CF113" s="51" t="n">
        <v>340747</v>
      </c>
      <c r="CG113" s="51" t="n">
        <v>179000</v>
      </c>
      <c r="CH113" s="51" t="n">
        <v>12216000</v>
      </c>
      <c r="CI113" s="51" t="n">
        <v>470000</v>
      </c>
      <c r="CJ113" s="51" t="n">
        <v>68529000</v>
      </c>
      <c r="CK113" s="51" t="n">
        <v>1892932000</v>
      </c>
      <c r="CL113" s="51" t="n">
        <v>416</v>
      </c>
      <c r="CM113" s="52" t="n">
        <v>1.63670001317329</v>
      </c>
      <c r="CN113" s="52" t="n">
        <v>75</v>
      </c>
      <c r="CO113" s="58" t="n">
        <v>0.00531392613664412</v>
      </c>
      <c r="CP113" s="13" t="n">
        <v>45702958.61</v>
      </c>
      <c r="CQ113" s="13" t="n">
        <v>408279331.76</v>
      </c>
      <c r="CR113" s="13" t="n">
        <v>0</v>
      </c>
      <c r="CS113" s="13" t="n">
        <v>19341734.92</v>
      </c>
      <c r="CT113" s="13" t="n">
        <v>304268063.81</v>
      </c>
      <c r="CU113" s="58" t="n">
        <v>0.3375</v>
      </c>
      <c r="CV113" s="53" t="n">
        <v>1</v>
      </c>
      <c r="CW113" s="53" t="n">
        <v>1</v>
      </c>
      <c r="CX113" s="53" t="n">
        <v>1</v>
      </c>
      <c r="CY113" s="53" t="n">
        <v>1</v>
      </c>
      <c r="CZ113" s="53" t="n">
        <v>6</v>
      </c>
      <c r="DA113" s="53" t="n">
        <v>0.5</v>
      </c>
      <c r="DB113" s="53" t="n">
        <v>1</v>
      </c>
      <c r="DC113" s="53" t="n">
        <v>1</v>
      </c>
      <c r="DD113" s="53" t="n">
        <v>0</v>
      </c>
      <c r="DE113" s="53" t="n">
        <v>1</v>
      </c>
      <c r="DF113" s="53" t="n">
        <v>1</v>
      </c>
      <c r="DG113" s="53" t="n">
        <v>1</v>
      </c>
      <c r="DH113" s="53" t="n">
        <v>1</v>
      </c>
      <c r="DI113" s="53" t="n">
        <v>1</v>
      </c>
      <c r="DJ113" s="53" t="n">
        <v>1</v>
      </c>
      <c r="DK113" s="53" t="n">
        <v>1</v>
      </c>
      <c r="DL113" s="53" t="n">
        <v>1</v>
      </c>
      <c r="DM113" s="53" t="n">
        <v>1</v>
      </c>
      <c r="DN113" s="53" t="n">
        <v>1</v>
      </c>
      <c r="DO113" s="53" t="n">
        <v>1</v>
      </c>
      <c r="DP113" s="53" t="n">
        <v>0</v>
      </c>
      <c r="DQ113" s="53" t="n">
        <v>1</v>
      </c>
      <c r="DR113" s="51" t="n">
        <v>1885784</v>
      </c>
      <c r="DS113" s="51" t="n">
        <v>354402</v>
      </c>
      <c r="DT113" s="51" t="n">
        <v>408576.904679433</v>
      </c>
      <c r="DU113" s="51" t="n">
        <v>197221</v>
      </c>
      <c r="DV113" s="51" t="n">
        <v>221043</v>
      </c>
      <c r="DW113" s="51" t="n">
        <v>45334</v>
      </c>
      <c r="DX113" s="51" t="n">
        <v>395609</v>
      </c>
      <c r="DY113" s="51" t="n">
        <v>223049.45</v>
      </c>
      <c r="DZ113" s="51" t="n">
        <v>107446</v>
      </c>
      <c r="EA113" s="51" t="n">
        <v>396197</v>
      </c>
      <c r="EB113" s="51" t="n">
        <v>2872</v>
      </c>
      <c r="EC113" s="59" t="n">
        <v>5486.3955</v>
      </c>
      <c r="ED113" s="51" t="n">
        <v>217998</v>
      </c>
      <c r="EE113" s="51" t="n">
        <v>396197</v>
      </c>
      <c r="EF113" s="51" t="n">
        <v>15866</v>
      </c>
      <c r="EG113" s="51" t="n">
        <v>412063</v>
      </c>
      <c r="EH113" s="60" t="n">
        <v>45.8611338585358</v>
      </c>
      <c r="EJ113" s="60" t="n">
        <v>50.649254340152</v>
      </c>
      <c r="EK113" s="60" t="n">
        <v>12.0366335511604</v>
      </c>
      <c r="EL113" s="60" t="n">
        <v>2.06434563225361</v>
      </c>
      <c r="EM113" s="60" t="n">
        <v>1.8583142869</v>
      </c>
      <c r="EN113" s="60" t="n">
        <v>95.3768104109</v>
      </c>
      <c r="ES113" s="51" t="n">
        <v>892237</v>
      </c>
      <c r="ET113" s="13" t="n">
        <v>871793.3</v>
      </c>
      <c r="EU113" s="13" t="n">
        <v>900763.2</v>
      </c>
      <c r="EV113" s="13" t="n">
        <v>914840.8</v>
      </c>
      <c r="EW113" s="13" t="n">
        <v>928674.2</v>
      </c>
      <c r="EX113" s="13" t="n">
        <v>13833.34</v>
      </c>
      <c r="EY113" s="58" t="n">
        <f aca="false">EX113/SUMIF($E$8:$E$210,E113,$EX$8:$EX$210)</f>
        <v>0.00531392613664412</v>
      </c>
      <c r="EZ113" s="13" t="s">
        <v>271</v>
      </c>
      <c r="FA113" s="13" t="s">
        <v>304</v>
      </c>
      <c r="FB113" s="51" t="n">
        <v>1276</v>
      </c>
      <c r="FC113" s="13" t="n">
        <v>390417</v>
      </c>
    </row>
    <row r="114" customFormat="false" ht="15" hidden="false" customHeight="false" outlineLevel="0" collapsed="false">
      <c r="A114" s="49" t="n">
        <v>15108</v>
      </c>
      <c r="B114" s="50" t="n">
        <v>15108</v>
      </c>
      <c r="C114" s="9" t="s">
        <v>420</v>
      </c>
      <c r="D114" s="9" t="s">
        <v>355</v>
      </c>
      <c r="E114" s="50" t="n">
        <v>13</v>
      </c>
      <c r="F114" s="9" t="s">
        <v>303</v>
      </c>
      <c r="H114" s="51" t="n">
        <v>12461673</v>
      </c>
      <c r="I114" s="51" t="n">
        <v>12729324</v>
      </c>
      <c r="J114" s="51" t="n">
        <v>5444352</v>
      </c>
      <c r="K114" s="51" t="n">
        <v>12965872</v>
      </c>
      <c r="L114" s="51" t="n">
        <v>3837480</v>
      </c>
      <c r="M114" s="51" t="n">
        <v>4953813</v>
      </c>
      <c r="N114" s="51" t="n">
        <v>28</v>
      </c>
      <c r="O114" s="51" t="n">
        <v>0</v>
      </c>
      <c r="P114" s="51" t="n">
        <v>0</v>
      </c>
      <c r="Q114" s="52" t="n">
        <v>2.98390185991294</v>
      </c>
      <c r="R114" s="52" t="n">
        <v>3.31365255243372</v>
      </c>
      <c r="S114" s="13" t="n">
        <v>63175</v>
      </c>
      <c r="T114" s="13" t="n">
        <v>63175</v>
      </c>
      <c r="U114" s="13" t="n">
        <v>31418</v>
      </c>
      <c r="V114" s="13" t="n">
        <v>63175</v>
      </c>
      <c r="W114" s="13" t="n">
        <v>10247</v>
      </c>
      <c r="X114" s="13" t="n">
        <v>63175</v>
      </c>
      <c r="Y114" s="13" t="n">
        <v>10247</v>
      </c>
      <c r="Z114" s="13" t="n">
        <v>126350</v>
      </c>
      <c r="AA114" s="13" t="n">
        <v>15370</v>
      </c>
      <c r="AB114" s="13" t="n">
        <v>63175</v>
      </c>
      <c r="AC114" s="13" t="n">
        <v>42343</v>
      </c>
      <c r="AD114" s="13" t="n">
        <v>63175</v>
      </c>
      <c r="AE114" s="13" t="n">
        <v>31418</v>
      </c>
      <c r="AF114" s="13" t="n">
        <v>63175</v>
      </c>
      <c r="AG114" s="13" t="n">
        <v>243</v>
      </c>
      <c r="AH114" s="13" t="n">
        <v>17317</v>
      </c>
      <c r="AI114" s="51" t="n">
        <v>0</v>
      </c>
      <c r="AJ114" s="51" t="n">
        <v>1838</v>
      </c>
      <c r="AK114" s="51" t="n">
        <v>9003</v>
      </c>
      <c r="AL114" s="51" t="n">
        <v>3089</v>
      </c>
      <c r="AM114" s="51" t="n">
        <v>8667</v>
      </c>
      <c r="AN114" s="51" t="n">
        <v>1307</v>
      </c>
      <c r="AO114" s="51" t="n">
        <v>8667</v>
      </c>
      <c r="AP114" s="51" t="n">
        <v>7185</v>
      </c>
      <c r="AQ114" s="51" t="n">
        <v>8663</v>
      </c>
      <c r="AR114" s="51" t="n">
        <v>7581</v>
      </c>
      <c r="AS114" s="51" t="n">
        <v>8675</v>
      </c>
      <c r="AT114" s="51" t="n">
        <v>5918</v>
      </c>
      <c r="AU114" s="51" t="n">
        <v>7201</v>
      </c>
      <c r="AV114" s="51" t="n">
        <v>147.75</v>
      </c>
      <c r="AW114" s="13" t="n">
        <v>362.2738975</v>
      </c>
      <c r="AX114" s="52" t="n">
        <v>14.5849</v>
      </c>
      <c r="AY114" s="51" t="n">
        <v>3</v>
      </c>
      <c r="AZ114" s="52" t="n">
        <v>5.16666666666667</v>
      </c>
      <c r="BA114" s="52" t="n">
        <v>1458.49</v>
      </c>
      <c r="BB114" s="54" t="n">
        <v>0.00759743309055527</v>
      </c>
      <c r="BC114" s="54" t="n">
        <v>0.000934059196613823</v>
      </c>
      <c r="BD114" s="61" t="n">
        <v>20200.1656866947</v>
      </c>
      <c r="BE114" s="13" t="n">
        <v>40124</v>
      </c>
      <c r="BF114" s="13" t="n">
        <v>92893</v>
      </c>
      <c r="BG114" s="51" t="n">
        <v>35218</v>
      </c>
      <c r="BH114" s="51" t="n">
        <v>17944</v>
      </c>
      <c r="BI114" s="51" t="n">
        <v>5</v>
      </c>
      <c r="BJ114" s="51" t="n">
        <v>31923</v>
      </c>
      <c r="BK114" s="51" t="n">
        <v>16398</v>
      </c>
      <c r="BL114" s="51" t="n">
        <v>77057</v>
      </c>
      <c r="BM114" s="51" t="n">
        <v>104331</v>
      </c>
      <c r="BN114" s="51" t="n">
        <v>9389</v>
      </c>
      <c r="BO114" s="51" t="n">
        <v>89658</v>
      </c>
      <c r="BP114" s="51" t="n">
        <v>41091</v>
      </c>
      <c r="BQ114" s="51" t="n">
        <v>41176</v>
      </c>
      <c r="BR114" s="13" t="n">
        <v>366.254041100146</v>
      </c>
      <c r="BS114" s="13" t="n">
        <v>2106.40933550876</v>
      </c>
      <c r="BT114" s="51" t="n">
        <v>0</v>
      </c>
      <c r="BU114" s="51" t="n">
        <v>49</v>
      </c>
      <c r="BV114" s="51" t="n">
        <v>19</v>
      </c>
      <c r="BW114" s="51" t="n">
        <v>365</v>
      </c>
      <c r="BX114" s="51" t="n">
        <v>29</v>
      </c>
      <c r="BY114" s="51" t="n">
        <v>365</v>
      </c>
      <c r="BZ114" s="51" t="n">
        <v>78</v>
      </c>
      <c r="CA114" s="51" t="n">
        <v>365</v>
      </c>
      <c r="CB114" s="51" t="n">
        <v>0</v>
      </c>
      <c r="CC114" s="51" t="n">
        <v>0</v>
      </c>
      <c r="CD114" s="51" t="n">
        <v>0</v>
      </c>
      <c r="CE114" s="51" t="n">
        <v>121820</v>
      </c>
      <c r="CF114" s="51" t="n">
        <v>31764</v>
      </c>
      <c r="CG114" s="51" t="n">
        <v>124000</v>
      </c>
      <c r="CH114" s="51" t="n">
        <v>2128000</v>
      </c>
      <c r="CI114" s="51" t="n">
        <v>54000</v>
      </c>
      <c r="CJ114" s="51" t="n">
        <v>2075000</v>
      </c>
      <c r="CK114" s="51" t="n">
        <v>194975000</v>
      </c>
      <c r="CL114" s="51" t="n">
        <v>40</v>
      </c>
      <c r="CM114" s="52" t="n">
        <v>2</v>
      </c>
      <c r="CN114" s="52" t="n">
        <v>90</v>
      </c>
      <c r="CO114" s="58" t="n">
        <v>0</v>
      </c>
      <c r="CP114" s="13" t="n">
        <v>180577616.41</v>
      </c>
      <c r="CQ114" s="13" t="n">
        <v>3300163959.91</v>
      </c>
      <c r="CR114" s="13" t="n">
        <v>1185313151.02</v>
      </c>
      <c r="CS114" s="13" t="n">
        <v>332129803.98</v>
      </c>
      <c r="CT114" s="13" t="n">
        <v>1422827804.51</v>
      </c>
      <c r="CU114" s="58" t="n">
        <v>0.05</v>
      </c>
      <c r="CV114" s="53" t="n">
        <v>0.99742179423337</v>
      </c>
      <c r="CW114" s="53" t="n">
        <v>0.998710897116685</v>
      </c>
      <c r="CX114" s="53" t="n">
        <v>0.99742179423337</v>
      </c>
      <c r="CY114" s="53" t="n">
        <v>0.99742179423337</v>
      </c>
      <c r="CZ114" s="53" t="n">
        <v>5.99742179423337</v>
      </c>
      <c r="DA114" s="53" t="n">
        <v>0.661209603929893</v>
      </c>
      <c r="DB114" s="53" t="n">
        <v>1</v>
      </c>
      <c r="DC114" s="53" t="n">
        <v>1</v>
      </c>
      <c r="DD114" s="53" t="n">
        <v>0.323708310743102</v>
      </c>
      <c r="DE114" s="53" t="n">
        <v>1</v>
      </c>
      <c r="DF114" s="53" t="n">
        <v>0.99742179423337</v>
      </c>
      <c r="DG114" s="53" t="n">
        <v>0.99742179423337</v>
      </c>
      <c r="DH114" s="53" t="n">
        <v>0.99742179423337</v>
      </c>
      <c r="DI114" s="53" t="n">
        <v>0.998710897116685</v>
      </c>
      <c r="DJ114" s="53" t="n">
        <v>0.837501293186792</v>
      </c>
      <c r="DK114" s="53" t="n">
        <v>0.998710897116685</v>
      </c>
      <c r="DL114" s="53" t="n">
        <v>1</v>
      </c>
      <c r="DM114" s="53" t="n">
        <v>0.99742179423337</v>
      </c>
      <c r="DN114" s="53" t="n">
        <v>0.99742179423337</v>
      </c>
      <c r="DO114" s="53" t="n">
        <v>1.15863139816326</v>
      </c>
      <c r="DP114" s="53" t="n">
        <v>0.161209603929893</v>
      </c>
      <c r="DQ114" s="53" t="n">
        <v>0.99742179423337</v>
      </c>
      <c r="DR114" s="51" t="n">
        <v>56541</v>
      </c>
      <c r="DS114" s="51" t="n">
        <v>19296</v>
      </c>
      <c r="DT114" s="51" t="n">
        <v>22982.091280123</v>
      </c>
      <c r="DU114" s="51" t="n">
        <v>9896</v>
      </c>
      <c r="DV114" s="51" t="n">
        <v>9896</v>
      </c>
      <c r="DW114" s="51" t="n">
        <v>4677</v>
      </c>
      <c r="DX114" s="51" t="n">
        <v>29035</v>
      </c>
      <c r="DY114" s="51" t="n">
        <v>4021451.44</v>
      </c>
      <c r="DZ114" s="51" t="n">
        <v>14247</v>
      </c>
      <c r="EA114" s="51" t="n">
        <v>30053</v>
      </c>
      <c r="EB114" s="51" t="n">
        <v>102</v>
      </c>
      <c r="EC114" s="59" t="n">
        <v>7253.0427</v>
      </c>
      <c r="ED114" s="51" t="n">
        <v>20655</v>
      </c>
      <c r="EE114" s="51" t="n">
        <v>30053</v>
      </c>
      <c r="EF114" s="51" t="n">
        <v>2136</v>
      </c>
      <c r="EG114" s="51" t="n">
        <v>32189</v>
      </c>
      <c r="EH114" s="60" t="n">
        <v>55.7016773978954</v>
      </c>
      <c r="EJ114" s="60" t="n">
        <v>32.1540338003236</v>
      </c>
      <c r="EK114" s="60" t="n">
        <v>17.1096038373032</v>
      </c>
      <c r="EL114" s="60" t="n">
        <v>3.21947994750967</v>
      </c>
      <c r="EM114" s="60" t="n">
        <v>2.6168229891</v>
      </c>
      <c r="EN114" s="60" t="n">
        <v>92.9608809825</v>
      </c>
      <c r="ES114" s="51" t="n">
        <v>14643336</v>
      </c>
      <c r="ET114" s="13" t="n">
        <v>90809.27</v>
      </c>
      <c r="EU114" s="13" t="n">
        <v>90144.08</v>
      </c>
      <c r="EV114" s="13" t="n">
        <v>90404.14</v>
      </c>
      <c r="EW114" s="13" t="n">
        <v>90920.99</v>
      </c>
      <c r="EX114" s="13" t="n">
        <v>72162.96</v>
      </c>
      <c r="EY114" s="58" t="n">
        <f aca="false">EX114/SUMIF($E$8:$E$210,E114,$EX$8:$EX$210)</f>
        <v>0.0026405653407635</v>
      </c>
      <c r="EZ114" s="13" t="s">
        <v>271</v>
      </c>
      <c r="FA114" s="13" t="s">
        <v>304</v>
      </c>
      <c r="FB114" s="51" t="n">
        <v>0</v>
      </c>
      <c r="FC114" s="13" t="n">
        <v>41091</v>
      </c>
    </row>
    <row r="115" customFormat="false" ht="15" hidden="false" customHeight="false" outlineLevel="0" collapsed="false">
      <c r="A115" s="49" t="n">
        <v>15109</v>
      </c>
      <c r="B115" s="50" t="n">
        <v>15109</v>
      </c>
      <c r="C115" s="9" t="s">
        <v>421</v>
      </c>
      <c r="D115" s="9" t="s">
        <v>355</v>
      </c>
      <c r="E115" s="50" t="n">
        <v>13</v>
      </c>
      <c r="F115" s="9" t="s">
        <v>303</v>
      </c>
      <c r="H115" s="51" t="n">
        <v>12461673</v>
      </c>
      <c r="I115" s="51" t="n">
        <v>12729324</v>
      </c>
      <c r="J115" s="51" t="n">
        <v>5444352</v>
      </c>
      <c r="K115" s="51" t="n">
        <v>12965872</v>
      </c>
      <c r="L115" s="51" t="n">
        <v>3837480</v>
      </c>
      <c r="M115" s="51" t="n">
        <v>4953813</v>
      </c>
      <c r="N115" s="51" t="n">
        <v>190</v>
      </c>
      <c r="O115" s="51" t="n">
        <v>143</v>
      </c>
      <c r="P115" s="51" t="n">
        <v>36</v>
      </c>
      <c r="Q115" s="52" t="n">
        <v>3.96470745148676</v>
      </c>
      <c r="R115" s="52" t="n">
        <v>4.25301843796928</v>
      </c>
      <c r="S115" s="13" t="n">
        <v>367460</v>
      </c>
      <c r="T115" s="13" t="n">
        <v>511492</v>
      </c>
      <c r="U115" s="13" t="n">
        <v>125287</v>
      </c>
      <c r="V115" s="13" t="n">
        <v>519453</v>
      </c>
      <c r="W115" s="13" t="n">
        <v>226637</v>
      </c>
      <c r="X115" s="13" t="n">
        <v>509080</v>
      </c>
      <c r="Y115" s="13" t="n">
        <v>266746</v>
      </c>
      <c r="Z115" s="13" t="n">
        <v>1036494</v>
      </c>
      <c r="AA115" s="13" t="n">
        <v>214801</v>
      </c>
      <c r="AB115" s="13" t="n">
        <v>519453</v>
      </c>
      <c r="AC115" s="13" t="n">
        <v>366607</v>
      </c>
      <c r="AD115" s="13" t="n">
        <v>519453</v>
      </c>
      <c r="AE115" s="13" t="n">
        <v>212987</v>
      </c>
      <c r="AF115" s="13" t="n">
        <v>511492</v>
      </c>
      <c r="AG115" s="13" t="n">
        <v>1905</v>
      </c>
      <c r="AH115" s="13" t="n">
        <v>39914</v>
      </c>
      <c r="AI115" s="51" t="n">
        <v>0</v>
      </c>
      <c r="AJ115" s="51" t="n">
        <v>4490</v>
      </c>
      <c r="AK115" s="51" t="n">
        <v>21836</v>
      </c>
      <c r="AL115" s="51" t="n">
        <v>4971</v>
      </c>
      <c r="AM115" s="51" t="n">
        <v>19992</v>
      </c>
      <c r="AN115" s="51" t="n">
        <v>3233</v>
      </c>
      <c r="AO115" s="51" t="n">
        <v>19975</v>
      </c>
      <c r="AP115" s="51" t="n">
        <v>19331</v>
      </c>
      <c r="AQ115" s="51" t="n">
        <v>19972</v>
      </c>
      <c r="AR115" s="51" t="n">
        <v>18296</v>
      </c>
      <c r="AS115" s="51" t="n">
        <v>20085</v>
      </c>
      <c r="AT115" s="51" t="n">
        <v>16153</v>
      </c>
      <c r="AU115" s="51" t="n">
        <v>19244</v>
      </c>
      <c r="AV115" s="51" t="n">
        <v>147.75</v>
      </c>
      <c r="AW115" s="13" t="n">
        <v>1042.599392</v>
      </c>
      <c r="AX115" s="52" t="n">
        <v>43.1862</v>
      </c>
      <c r="AY115" s="51" t="n">
        <v>3</v>
      </c>
      <c r="AZ115" s="52" t="n">
        <v>5.16666666666667</v>
      </c>
      <c r="BA115" s="52" t="n">
        <v>4318.62</v>
      </c>
      <c r="BB115" s="54" t="n">
        <v>0.00759743309055527</v>
      </c>
      <c r="BC115" s="54" t="n">
        <v>0.000934059196613823</v>
      </c>
      <c r="BD115" s="61" t="n">
        <v>20200.1656866947</v>
      </c>
      <c r="BE115" s="13" t="n">
        <v>153152</v>
      </c>
      <c r="BF115" s="13" t="n">
        <v>311741</v>
      </c>
      <c r="BG115" s="51" t="n">
        <v>110043</v>
      </c>
      <c r="BH115" s="51" t="n">
        <v>47899</v>
      </c>
      <c r="BI115" s="51" t="n">
        <v>5</v>
      </c>
      <c r="BJ115" s="51" t="n">
        <v>139272</v>
      </c>
      <c r="BK115" s="51" t="n">
        <v>44808</v>
      </c>
      <c r="BL115" s="51" t="n">
        <v>285367</v>
      </c>
      <c r="BM115" s="51" t="n">
        <v>348576</v>
      </c>
      <c r="BN115" s="51" t="n">
        <v>40305</v>
      </c>
      <c r="BO115" s="51" t="n">
        <v>480626</v>
      </c>
      <c r="BP115" s="51" t="n">
        <v>175562</v>
      </c>
      <c r="BQ115" s="51" t="n">
        <v>175829</v>
      </c>
      <c r="BR115" s="13" t="n">
        <v>366.254041100146</v>
      </c>
      <c r="BS115" s="13" t="n">
        <v>2106.40933550876</v>
      </c>
      <c r="BT115" s="51" t="n">
        <v>0</v>
      </c>
      <c r="BU115" s="51" t="n">
        <v>0</v>
      </c>
      <c r="BV115" s="51" t="n">
        <v>19</v>
      </c>
      <c r="BW115" s="51" t="n">
        <v>365</v>
      </c>
      <c r="BX115" s="51" t="n">
        <v>29</v>
      </c>
      <c r="BY115" s="51" t="n">
        <v>365</v>
      </c>
      <c r="BZ115" s="51" t="n">
        <v>78</v>
      </c>
      <c r="CA115" s="51" t="n">
        <v>365</v>
      </c>
      <c r="CB115" s="51" t="n">
        <v>0</v>
      </c>
      <c r="CC115" s="51" t="n">
        <v>0</v>
      </c>
      <c r="CD115" s="51" t="n">
        <v>0</v>
      </c>
      <c r="CE115" s="51" t="n">
        <v>19980</v>
      </c>
      <c r="CF115" s="51" t="n">
        <v>142222</v>
      </c>
      <c r="CG115" s="51" t="n">
        <v>22000</v>
      </c>
      <c r="CH115" s="51" t="n">
        <v>1121000</v>
      </c>
      <c r="CI115" s="51" t="n">
        <v>80000</v>
      </c>
      <c r="CJ115" s="51" t="n">
        <v>7519000</v>
      </c>
      <c r="CK115" s="51" t="n">
        <v>341773000</v>
      </c>
      <c r="CL115" s="51" t="n">
        <v>157</v>
      </c>
      <c r="CM115" s="52" t="n">
        <v>1.33064160051807</v>
      </c>
      <c r="CN115" s="52" t="n">
        <v>90</v>
      </c>
      <c r="CO115" s="58" t="n">
        <v>0</v>
      </c>
      <c r="CP115" s="13" t="n">
        <v>180577616.41</v>
      </c>
      <c r="CQ115" s="13" t="n">
        <v>3300163959.91</v>
      </c>
      <c r="CR115" s="13" t="n">
        <v>1185313151.02</v>
      </c>
      <c r="CS115" s="13" t="n">
        <v>332129803.98</v>
      </c>
      <c r="CT115" s="13" t="n">
        <v>1422827804.51</v>
      </c>
      <c r="CU115" s="58" t="n">
        <v>0.05</v>
      </c>
      <c r="CV115" s="53" t="n">
        <v>0.99742179423337</v>
      </c>
      <c r="CW115" s="53" t="n">
        <v>0.998710897116685</v>
      </c>
      <c r="CX115" s="53" t="n">
        <v>0.99742179423337</v>
      </c>
      <c r="CY115" s="53" t="n">
        <v>0.99742179423337</v>
      </c>
      <c r="CZ115" s="53" t="n">
        <v>5.99742179423337</v>
      </c>
      <c r="DA115" s="53" t="n">
        <v>0.661209603929893</v>
      </c>
      <c r="DB115" s="53" t="n">
        <v>1</v>
      </c>
      <c r="DC115" s="53" t="n">
        <v>1</v>
      </c>
      <c r="DD115" s="53" t="n">
        <v>0.323708310743102</v>
      </c>
      <c r="DE115" s="53" t="n">
        <v>1</v>
      </c>
      <c r="DF115" s="53" t="n">
        <v>0.99742179423337</v>
      </c>
      <c r="DG115" s="53" t="n">
        <v>0.99742179423337</v>
      </c>
      <c r="DH115" s="53" t="n">
        <v>0.99742179423337</v>
      </c>
      <c r="DI115" s="53" t="n">
        <v>0.998710897116685</v>
      </c>
      <c r="DJ115" s="53" t="n">
        <v>0.837501293186792</v>
      </c>
      <c r="DK115" s="53" t="n">
        <v>0.998710897116685</v>
      </c>
      <c r="DL115" s="53" t="n">
        <v>1</v>
      </c>
      <c r="DM115" s="53" t="n">
        <v>0.99742179423337</v>
      </c>
      <c r="DN115" s="53" t="n">
        <v>0.99742179423337</v>
      </c>
      <c r="DO115" s="53" t="n">
        <v>1.15863139816326</v>
      </c>
      <c r="DP115" s="53" t="n">
        <v>0.161209603929893</v>
      </c>
      <c r="DQ115" s="53" t="n">
        <v>0.99742179423337</v>
      </c>
      <c r="DR115" s="51" t="n">
        <v>282130</v>
      </c>
      <c r="DS115" s="51" t="n">
        <v>87057</v>
      </c>
      <c r="DT115" s="51" t="n">
        <v>21300.1479589719</v>
      </c>
      <c r="DU115" s="51" t="n">
        <v>149145</v>
      </c>
      <c r="DV115" s="51" t="n">
        <v>229400</v>
      </c>
      <c r="DW115" s="51" t="n">
        <v>17427</v>
      </c>
      <c r="DX115" s="51" t="n">
        <v>385904</v>
      </c>
      <c r="DY115" s="51" t="n">
        <v>4021451.44</v>
      </c>
      <c r="DZ115" s="51" t="n">
        <v>120667</v>
      </c>
      <c r="EA115" s="51" t="n">
        <v>369443</v>
      </c>
      <c r="EB115" s="51" t="n">
        <v>662</v>
      </c>
      <c r="EC115" s="59" t="n">
        <v>7253.0427</v>
      </c>
      <c r="ED115" s="51" t="n">
        <v>166452</v>
      </c>
      <c r="EE115" s="51" t="n">
        <v>369443</v>
      </c>
      <c r="EF115" s="51" t="n">
        <v>24539</v>
      </c>
      <c r="EG115" s="51" t="n">
        <v>393982</v>
      </c>
      <c r="EH115" s="60" t="n">
        <v>55.7016773978954</v>
      </c>
      <c r="EJ115" s="60" t="n">
        <v>32.1540338003236</v>
      </c>
      <c r="EK115" s="60" t="n">
        <v>17.1096038373032</v>
      </c>
      <c r="EL115" s="60" t="n">
        <v>3.21947994750967</v>
      </c>
      <c r="EM115" s="60" t="n">
        <v>2.6168229891</v>
      </c>
      <c r="EN115" s="60" t="n">
        <v>92.9608809825</v>
      </c>
      <c r="ES115" s="51" t="n">
        <v>14643336</v>
      </c>
      <c r="ET115" s="13" t="n">
        <v>560045.3</v>
      </c>
      <c r="EU115" s="13" t="n">
        <v>580007.1</v>
      </c>
      <c r="EV115" s="13" t="n">
        <v>589476.9</v>
      </c>
      <c r="EW115" s="13" t="n">
        <v>598659</v>
      </c>
      <c r="EX115" s="13" t="n">
        <v>91855.12</v>
      </c>
      <c r="EY115" s="58" t="n">
        <f aca="false">EX115/SUMIF($E$8:$E$210,E115,$EX$8:$EX$210)</f>
        <v>0.00336113494019192</v>
      </c>
      <c r="EZ115" s="13" t="s">
        <v>271</v>
      </c>
      <c r="FA115" s="13" t="s">
        <v>304</v>
      </c>
      <c r="FB115" s="51" t="n">
        <v>572</v>
      </c>
      <c r="FC115" s="13" t="n">
        <v>175562</v>
      </c>
    </row>
    <row r="116" customFormat="false" ht="15" hidden="false" customHeight="false" outlineLevel="0" collapsed="false">
      <c r="A116" s="49" t="n">
        <v>15112</v>
      </c>
      <c r="B116" s="50" t="n">
        <v>15112</v>
      </c>
      <c r="C116" s="9" t="s">
        <v>422</v>
      </c>
      <c r="D116" s="9" t="s">
        <v>355</v>
      </c>
      <c r="E116" s="50" t="n">
        <v>13</v>
      </c>
      <c r="F116" s="9" t="s">
        <v>303</v>
      </c>
      <c r="H116" s="51" t="n">
        <v>12461673</v>
      </c>
      <c r="I116" s="51" t="n">
        <v>12729324</v>
      </c>
      <c r="J116" s="51" t="n">
        <v>5444352</v>
      </c>
      <c r="K116" s="51" t="n">
        <v>12965872</v>
      </c>
      <c r="L116" s="51" t="n">
        <v>3837480</v>
      </c>
      <c r="M116" s="51" t="n">
        <v>4953813</v>
      </c>
      <c r="N116" s="51" t="n">
        <v>1</v>
      </c>
      <c r="O116" s="51" t="n">
        <v>0</v>
      </c>
      <c r="P116" s="51" t="n">
        <v>0</v>
      </c>
      <c r="Q116" s="52" t="n">
        <v>0</v>
      </c>
      <c r="R116" s="52" t="n">
        <v>0</v>
      </c>
      <c r="S116" s="13" t="n">
        <v>0</v>
      </c>
      <c r="T116" s="13" t="n">
        <v>0</v>
      </c>
      <c r="U116" s="13" t="n">
        <v>0</v>
      </c>
      <c r="V116" s="13" t="n">
        <v>0</v>
      </c>
      <c r="W116" s="13" t="n">
        <v>0</v>
      </c>
      <c r="X116" s="13" t="n">
        <v>0</v>
      </c>
      <c r="Y116" s="13" t="n">
        <v>0</v>
      </c>
      <c r="Z116" s="13" t="n">
        <v>0</v>
      </c>
      <c r="AA116" s="13" t="n">
        <v>0</v>
      </c>
      <c r="AB116" s="13" t="n">
        <v>0</v>
      </c>
      <c r="AC116" s="13" t="n">
        <v>0</v>
      </c>
      <c r="AD116" s="13" t="n">
        <v>0</v>
      </c>
      <c r="AE116" s="13" t="n">
        <v>0</v>
      </c>
      <c r="AF116" s="13" t="n">
        <v>0</v>
      </c>
      <c r="AG116" s="13" t="n">
        <v>23</v>
      </c>
      <c r="AH116" s="13" t="n">
        <v>2390</v>
      </c>
      <c r="AI116" s="51" t="n">
        <v>0</v>
      </c>
      <c r="AJ116" s="51" t="n">
        <v>475</v>
      </c>
      <c r="AK116" s="51" t="n">
        <v>1294</v>
      </c>
      <c r="AL116" s="51" t="n">
        <v>862</v>
      </c>
      <c r="AM116" s="51" t="n">
        <v>1191</v>
      </c>
      <c r="AN116" s="51" t="n">
        <v>450</v>
      </c>
      <c r="AO116" s="51" t="n">
        <v>1191</v>
      </c>
      <c r="AP116" s="51" t="n">
        <v>1175</v>
      </c>
      <c r="AQ116" s="51" t="n">
        <v>1191</v>
      </c>
      <c r="AR116" s="51" t="n">
        <v>1191</v>
      </c>
      <c r="AS116" s="51" t="n">
        <v>1197</v>
      </c>
      <c r="AT116" s="51" t="n">
        <v>1080</v>
      </c>
      <c r="AU116" s="51" t="n">
        <v>1169</v>
      </c>
      <c r="AV116" s="51" t="n">
        <v>147.75</v>
      </c>
      <c r="AW116" s="13" t="n">
        <v>489.0479809</v>
      </c>
      <c r="AX116" s="52" t="n">
        <v>8.6083</v>
      </c>
      <c r="AY116" s="51" t="n">
        <v>3</v>
      </c>
      <c r="AZ116" s="52" t="n">
        <v>5.16666666666667</v>
      </c>
      <c r="BA116" s="52" t="n">
        <v>860.83</v>
      </c>
      <c r="BB116" s="54" t="n">
        <v>0.00759743309055527</v>
      </c>
      <c r="BC116" s="54" t="n">
        <v>0.000934059196613823</v>
      </c>
      <c r="BD116" s="61" t="n">
        <v>20200.1656866947</v>
      </c>
      <c r="BE116" s="13" t="n">
        <v>9104</v>
      </c>
      <c r="BF116" s="13" t="n">
        <v>25034</v>
      </c>
      <c r="BG116" s="51" t="n">
        <v>14582</v>
      </c>
      <c r="BH116" s="51" t="n">
        <v>1900</v>
      </c>
      <c r="BI116" s="51" t="n">
        <v>5</v>
      </c>
      <c r="BJ116" s="51" t="n">
        <v>4086</v>
      </c>
      <c r="BK116" s="51" t="n">
        <v>1792</v>
      </c>
      <c r="BL116" s="51" t="n">
        <v>23098</v>
      </c>
      <c r="BM116" s="51" t="n">
        <v>27986</v>
      </c>
      <c r="BN116" s="51" t="n">
        <v>0</v>
      </c>
      <c r="BO116" s="51" t="n">
        <v>8778</v>
      </c>
      <c r="BP116" s="51" t="n">
        <v>6406</v>
      </c>
      <c r="BQ116" s="51" t="n">
        <v>6522</v>
      </c>
      <c r="BR116" s="13" t="n">
        <v>366.254041100146</v>
      </c>
      <c r="BS116" s="13" t="n">
        <v>2106.40933550876</v>
      </c>
      <c r="BT116" s="51" t="n">
        <v>0</v>
      </c>
      <c r="BU116" s="51" t="n">
        <v>0</v>
      </c>
      <c r="BV116" s="51" t="n">
        <v>19</v>
      </c>
      <c r="BW116" s="51" t="n">
        <v>365</v>
      </c>
      <c r="BX116" s="51" t="n">
        <v>29</v>
      </c>
      <c r="BY116" s="51" t="n">
        <v>365</v>
      </c>
      <c r="BZ116" s="51" t="n">
        <v>78</v>
      </c>
      <c r="CA116" s="51" t="n">
        <v>365</v>
      </c>
      <c r="CB116" s="51" t="n">
        <v>0</v>
      </c>
      <c r="CC116" s="51" t="n">
        <v>0</v>
      </c>
      <c r="CD116" s="51" t="n">
        <v>0</v>
      </c>
      <c r="CE116" s="51" t="n">
        <v>400</v>
      </c>
      <c r="CF116" s="51" t="n">
        <v>5425</v>
      </c>
      <c r="CG116" s="51" t="n">
        <v>0</v>
      </c>
      <c r="CH116" s="51" t="n">
        <v>27000</v>
      </c>
      <c r="CI116" s="51" t="n">
        <v>2000</v>
      </c>
      <c r="CJ116" s="51" t="n">
        <v>205000</v>
      </c>
      <c r="CK116" s="51" t="n">
        <v>9747000</v>
      </c>
      <c r="CL116" s="51" t="n">
        <v>0</v>
      </c>
      <c r="CM116" s="52" t="n">
        <v>0</v>
      </c>
      <c r="CN116" s="52" t="n">
        <v>90</v>
      </c>
      <c r="CO116" s="58" t="n">
        <v>0</v>
      </c>
      <c r="CP116" s="13" t="n">
        <v>180577616.41</v>
      </c>
      <c r="CQ116" s="13" t="n">
        <v>3300163959.91</v>
      </c>
      <c r="CR116" s="13" t="n">
        <v>1185313151.02</v>
      </c>
      <c r="CS116" s="13" t="n">
        <v>332129803.98</v>
      </c>
      <c r="CT116" s="13" t="n">
        <v>1422827804.51</v>
      </c>
      <c r="CU116" s="58" t="n">
        <v>0.2</v>
      </c>
      <c r="CV116" s="53" t="n">
        <v>0.99742179423337</v>
      </c>
      <c r="CW116" s="53" t="n">
        <v>0.998710897116685</v>
      </c>
      <c r="CX116" s="53" t="n">
        <v>0.99742179423337</v>
      </c>
      <c r="CY116" s="53" t="n">
        <v>0.99742179423337</v>
      </c>
      <c r="CZ116" s="53" t="n">
        <v>5.99742179423337</v>
      </c>
      <c r="DA116" s="53" t="n">
        <v>0.661209603929893</v>
      </c>
      <c r="DB116" s="53" t="n">
        <v>1</v>
      </c>
      <c r="DC116" s="53" t="n">
        <v>1</v>
      </c>
      <c r="DD116" s="53" t="n">
        <v>0.323708310743102</v>
      </c>
      <c r="DE116" s="53" t="n">
        <v>1</v>
      </c>
      <c r="DF116" s="53" t="n">
        <v>0.99742179423337</v>
      </c>
      <c r="DG116" s="53" t="n">
        <v>0.99742179423337</v>
      </c>
      <c r="DH116" s="53" t="n">
        <v>0.99742179423337</v>
      </c>
      <c r="DI116" s="53" t="n">
        <v>0.998710897116685</v>
      </c>
      <c r="DJ116" s="53" t="n">
        <v>0.837501293186792</v>
      </c>
      <c r="DK116" s="53" t="n">
        <v>0.998710897116685</v>
      </c>
      <c r="DL116" s="53" t="n">
        <v>1</v>
      </c>
      <c r="DM116" s="53" t="n">
        <v>0.99742179423337</v>
      </c>
      <c r="DN116" s="53" t="n">
        <v>0.99742179423337</v>
      </c>
      <c r="DO116" s="53" t="n">
        <v>1.15863139816326</v>
      </c>
      <c r="DP116" s="53" t="n">
        <v>0.161209603929893</v>
      </c>
      <c r="DQ116" s="53" t="n">
        <v>0.99742179423337</v>
      </c>
      <c r="DR116" s="51" t="n">
        <v>5389</v>
      </c>
      <c r="DS116" s="51" t="n">
        <v>1192</v>
      </c>
      <c r="DT116" s="51" t="n">
        <v>8022.06604203866</v>
      </c>
      <c r="DU116" s="51" t="n">
        <v>0</v>
      </c>
      <c r="DV116" s="51" t="n">
        <v>0</v>
      </c>
      <c r="DW116" s="51" t="n">
        <v>1102</v>
      </c>
      <c r="DX116" s="51" t="n">
        <v>0</v>
      </c>
      <c r="DY116" s="51" t="n">
        <v>4021451.44</v>
      </c>
      <c r="DZ116" s="51" t="n">
        <v>0</v>
      </c>
      <c r="EA116" s="51" t="n">
        <v>0</v>
      </c>
      <c r="EB116" s="51" t="n">
        <v>30</v>
      </c>
      <c r="EC116" s="59" t="n">
        <v>7253.0427</v>
      </c>
      <c r="ED116" s="51" t="n">
        <v>0</v>
      </c>
      <c r="EE116" s="51" t="n">
        <v>0</v>
      </c>
      <c r="EF116" s="51" t="n">
        <v>0</v>
      </c>
      <c r="EG116" s="51" t="n">
        <v>0</v>
      </c>
      <c r="EH116" s="60" t="n">
        <v>55.7016773978954</v>
      </c>
      <c r="EJ116" s="60" t="n">
        <v>32.1540338003236</v>
      </c>
      <c r="EK116" s="60" t="n">
        <v>17.1096038373032</v>
      </c>
      <c r="EL116" s="60" t="n">
        <v>3.21947994750967</v>
      </c>
      <c r="EM116" s="60" t="n">
        <v>2.6168229891</v>
      </c>
      <c r="EN116" s="60" t="n">
        <v>92.9608809825</v>
      </c>
      <c r="ES116" s="51" t="n">
        <v>14643336</v>
      </c>
      <c r="ET116" s="13" t="n">
        <v>47852.64</v>
      </c>
      <c r="EU116" s="13" t="n">
        <v>49527.52</v>
      </c>
      <c r="EV116" s="13" t="n">
        <v>50351.35</v>
      </c>
      <c r="EW116" s="13" t="n">
        <v>51171.49</v>
      </c>
      <c r="EX116" s="13" t="n">
        <v>14959.38</v>
      </c>
      <c r="EY116" s="58" t="n">
        <f aca="false">EX116/SUMIF($E$8:$E$210,E116,$EX$8:$EX$210)</f>
        <v>0.00054738913630082</v>
      </c>
      <c r="EZ116" s="13" t="s">
        <v>271</v>
      </c>
      <c r="FA116" s="13" t="s">
        <v>304</v>
      </c>
      <c r="FB116" s="51" t="n">
        <v>0</v>
      </c>
      <c r="FC116" s="13" t="n">
        <v>6406</v>
      </c>
    </row>
    <row r="117" customFormat="false" ht="15" hidden="false" customHeight="false" outlineLevel="0" collapsed="false">
      <c r="A117" s="49" t="n">
        <v>15115</v>
      </c>
      <c r="B117" s="50" t="n">
        <v>15115</v>
      </c>
      <c r="C117" s="9" t="s">
        <v>423</v>
      </c>
      <c r="D117" s="9" t="s">
        <v>355</v>
      </c>
      <c r="E117" s="50" t="n">
        <v>23</v>
      </c>
      <c r="F117" s="9" t="s">
        <v>357</v>
      </c>
      <c r="H117" s="51" t="n">
        <v>764268</v>
      </c>
      <c r="I117" s="51" t="n">
        <v>750025</v>
      </c>
      <c r="J117" s="51" t="n">
        <v>346733</v>
      </c>
      <c r="K117" s="51" t="n">
        <v>797689</v>
      </c>
      <c r="L117" s="51" t="n">
        <v>276647</v>
      </c>
      <c r="M117" s="51" t="n">
        <v>483493</v>
      </c>
      <c r="N117" s="51" t="n">
        <v>18</v>
      </c>
      <c r="O117" s="51" t="n">
        <v>0</v>
      </c>
      <c r="P117" s="51" t="n">
        <v>0</v>
      </c>
      <c r="Q117" s="52" t="n">
        <v>0</v>
      </c>
      <c r="R117" s="52" t="n">
        <v>0</v>
      </c>
      <c r="S117" s="13" t="n">
        <v>0</v>
      </c>
      <c r="T117" s="13" t="n">
        <v>0</v>
      </c>
      <c r="U117" s="13" t="n">
        <v>0</v>
      </c>
      <c r="V117" s="13" t="n">
        <v>0</v>
      </c>
      <c r="W117" s="13" t="n">
        <v>0</v>
      </c>
      <c r="X117" s="13" t="n">
        <v>0</v>
      </c>
      <c r="Y117" s="13" t="n">
        <v>0</v>
      </c>
      <c r="Z117" s="13" t="n">
        <v>0</v>
      </c>
      <c r="AA117" s="13" t="n">
        <v>0</v>
      </c>
      <c r="AB117" s="13" t="n">
        <v>0</v>
      </c>
      <c r="AC117" s="13" t="n">
        <v>0</v>
      </c>
      <c r="AD117" s="13" t="n">
        <v>0</v>
      </c>
      <c r="AE117" s="13" t="n">
        <v>0</v>
      </c>
      <c r="AF117" s="13" t="n">
        <v>0</v>
      </c>
      <c r="AG117" s="13" t="n">
        <v>162</v>
      </c>
      <c r="AH117" s="13" t="n">
        <v>2912</v>
      </c>
      <c r="AI117" s="51" t="n">
        <v>0</v>
      </c>
      <c r="AJ117" s="51" t="n">
        <v>425</v>
      </c>
      <c r="AK117" s="51" t="n">
        <v>1694</v>
      </c>
      <c r="AL117" s="51" t="n">
        <v>1011</v>
      </c>
      <c r="AM117" s="51" t="n">
        <v>1457</v>
      </c>
      <c r="AN117" s="51" t="n">
        <v>522</v>
      </c>
      <c r="AO117" s="51" t="n">
        <v>1458</v>
      </c>
      <c r="AP117" s="51" t="n">
        <v>1367</v>
      </c>
      <c r="AQ117" s="51" t="n">
        <v>1449</v>
      </c>
      <c r="AR117" s="51" t="n">
        <v>1435</v>
      </c>
      <c r="AS117" s="51" t="n">
        <v>1449</v>
      </c>
      <c r="AT117" s="51" t="n">
        <v>1255</v>
      </c>
      <c r="AU117" s="51" t="n">
        <v>1345</v>
      </c>
      <c r="AV117" s="51" t="n">
        <v>23.9</v>
      </c>
      <c r="AW117" s="13" t="n">
        <v>217.1603081</v>
      </c>
      <c r="AX117" s="52" t="n">
        <v>6.449</v>
      </c>
      <c r="AY117" s="51" t="n">
        <v>1</v>
      </c>
      <c r="AZ117" s="52" t="n">
        <v>2</v>
      </c>
      <c r="BA117" s="52" t="n">
        <v>644.9</v>
      </c>
      <c r="BB117" s="54" t="n">
        <v>0.0179751521083753</v>
      </c>
      <c r="BC117" s="54" t="n">
        <v>0.00546839172627989</v>
      </c>
      <c r="BD117" s="61" t="n">
        <v>22285.5634497625</v>
      </c>
      <c r="BE117" s="13" t="n">
        <v>13432</v>
      </c>
      <c r="BF117" s="13" t="n">
        <v>30950</v>
      </c>
      <c r="BG117" s="51" t="n">
        <v>14835</v>
      </c>
      <c r="BH117" s="51" t="n">
        <v>2967</v>
      </c>
      <c r="BI117" s="51" t="n">
        <v>5</v>
      </c>
      <c r="BJ117" s="51" t="n">
        <v>7166</v>
      </c>
      <c r="BK117" s="51" t="n">
        <v>2869</v>
      </c>
      <c r="BL117" s="51" t="n">
        <v>24775</v>
      </c>
      <c r="BM117" s="51" t="n">
        <v>34737</v>
      </c>
      <c r="BN117" s="51" t="n">
        <v>0</v>
      </c>
      <c r="BO117" s="51" t="n">
        <v>31336</v>
      </c>
      <c r="BP117" s="51" t="n">
        <v>11849</v>
      </c>
      <c r="BQ117" s="51" t="n">
        <v>19990</v>
      </c>
      <c r="BR117" s="13" t="n">
        <v>469.910859303021</v>
      </c>
      <c r="BS117" s="13" t="n">
        <v>2295.44167999618</v>
      </c>
      <c r="BT117" s="51" t="n">
        <v>0</v>
      </c>
      <c r="BU117" s="51" t="n">
        <v>0</v>
      </c>
      <c r="BV117" s="51" t="n">
        <v>71</v>
      </c>
      <c r="BW117" s="51" t="n">
        <v>365</v>
      </c>
      <c r="BX117" s="51" t="n">
        <v>9</v>
      </c>
      <c r="BY117" s="51" t="n">
        <v>365</v>
      </c>
      <c r="BZ117" s="51" t="n">
        <v>12</v>
      </c>
      <c r="CA117" s="51" t="n">
        <v>365</v>
      </c>
      <c r="CB117" s="51" t="n">
        <v>0</v>
      </c>
      <c r="CC117" s="51" t="n">
        <v>0</v>
      </c>
      <c r="CD117" s="51" t="n">
        <v>0</v>
      </c>
      <c r="CE117" s="51" t="n">
        <v>3280</v>
      </c>
      <c r="CF117" s="51" t="n">
        <v>10090</v>
      </c>
      <c r="CG117" s="51" t="n">
        <v>3000</v>
      </c>
      <c r="CH117" s="51" t="n">
        <v>476000</v>
      </c>
      <c r="CI117" s="51" t="n">
        <v>13000</v>
      </c>
      <c r="CJ117" s="51" t="n">
        <v>2891000</v>
      </c>
      <c r="CK117" s="51" t="n">
        <v>46167000</v>
      </c>
      <c r="CL117" s="51" t="n">
        <v>0</v>
      </c>
      <c r="CM117" s="52" t="n">
        <v>0</v>
      </c>
      <c r="CN117" s="52" t="n">
        <v>75</v>
      </c>
      <c r="CO117" s="58" t="n">
        <v>0</v>
      </c>
      <c r="CP117" s="13" t="n">
        <v>45702958.61</v>
      </c>
      <c r="CQ117" s="13" t="n">
        <v>408279331.76</v>
      </c>
      <c r="CR117" s="13" t="n">
        <v>0</v>
      </c>
      <c r="CS117" s="13" t="n">
        <v>19341734.92</v>
      </c>
      <c r="CT117" s="13" t="n">
        <v>304268063.81</v>
      </c>
      <c r="CU117" s="58" t="n">
        <v>0.0375</v>
      </c>
      <c r="CV117" s="53" t="n">
        <v>1</v>
      </c>
      <c r="CW117" s="53" t="n">
        <v>1</v>
      </c>
      <c r="CX117" s="53" t="n">
        <v>1</v>
      </c>
      <c r="CY117" s="53" t="n">
        <v>1</v>
      </c>
      <c r="CZ117" s="53" t="n">
        <v>6</v>
      </c>
      <c r="DA117" s="53" t="n">
        <v>0.5</v>
      </c>
      <c r="DB117" s="53" t="n">
        <v>1</v>
      </c>
      <c r="DC117" s="53" t="n">
        <v>1</v>
      </c>
      <c r="DD117" s="53" t="n">
        <v>0</v>
      </c>
      <c r="DE117" s="53" t="n">
        <v>1</v>
      </c>
      <c r="DF117" s="53" t="n">
        <v>1</v>
      </c>
      <c r="DG117" s="53" t="n">
        <v>1</v>
      </c>
      <c r="DH117" s="53" t="n">
        <v>1</v>
      </c>
      <c r="DI117" s="53" t="n">
        <v>1</v>
      </c>
      <c r="DJ117" s="53" t="n">
        <v>1</v>
      </c>
      <c r="DK117" s="53" t="n">
        <v>1</v>
      </c>
      <c r="DL117" s="53" t="n">
        <v>1</v>
      </c>
      <c r="DM117" s="53" t="n">
        <v>1</v>
      </c>
      <c r="DN117" s="53" t="n">
        <v>1</v>
      </c>
      <c r="DO117" s="53" t="n">
        <v>1</v>
      </c>
      <c r="DP117" s="53" t="n">
        <v>0</v>
      </c>
      <c r="DQ117" s="53" t="n">
        <v>1</v>
      </c>
      <c r="DR117" s="51" t="n">
        <v>13976</v>
      </c>
      <c r="DS117" s="51" t="n">
        <v>3548</v>
      </c>
      <c r="DT117" s="51" t="n">
        <v>39822.1593910326</v>
      </c>
      <c r="DU117" s="51" t="n">
        <v>0</v>
      </c>
      <c r="DV117" s="51" t="n">
        <v>0</v>
      </c>
      <c r="DW117" s="51" t="n">
        <v>2481</v>
      </c>
      <c r="DX117" s="51" t="n">
        <v>0</v>
      </c>
      <c r="DY117" s="51" t="n">
        <v>223049.45</v>
      </c>
      <c r="DZ117" s="51" t="n">
        <v>0</v>
      </c>
      <c r="EA117" s="51" t="n">
        <v>0</v>
      </c>
      <c r="EB117" s="51" t="n">
        <v>40</v>
      </c>
      <c r="EC117" s="59" t="n">
        <v>5486.3955</v>
      </c>
      <c r="ED117" s="51" t="n">
        <v>0</v>
      </c>
      <c r="EE117" s="51" t="n">
        <v>0</v>
      </c>
      <c r="EF117" s="51" t="n">
        <v>0</v>
      </c>
      <c r="EG117" s="51" t="n">
        <v>0</v>
      </c>
      <c r="EH117" s="60" t="n">
        <v>45.8611338585358</v>
      </c>
      <c r="EJ117" s="60" t="n">
        <v>50.649254340152</v>
      </c>
      <c r="EK117" s="60" t="n">
        <v>12.0366335511604</v>
      </c>
      <c r="EL117" s="60" t="n">
        <v>2.06434563225361</v>
      </c>
      <c r="EM117" s="60" t="n">
        <v>1.8583142869</v>
      </c>
      <c r="EN117" s="60" t="n">
        <v>95.3768104109</v>
      </c>
      <c r="ES117" s="51" t="n">
        <v>892237</v>
      </c>
      <c r="ET117" s="13" t="n">
        <v>48148.2</v>
      </c>
      <c r="EU117" s="13" t="n">
        <v>49092.9</v>
      </c>
      <c r="EV117" s="13" t="n">
        <v>49651.65</v>
      </c>
      <c r="EW117" s="13" t="n">
        <v>50247.41</v>
      </c>
      <c r="EX117" s="13" t="n">
        <v>31140.07</v>
      </c>
      <c r="EY117" s="58" t="n">
        <f aca="false">EX117/SUMIF($E$8:$E$210,E117,$EX$8:$EX$210)</f>
        <v>0.0119621170209022</v>
      </c>
      <c r="EZ117" s="13" t="s">
        <v>271</v>
      </c>
      <c r="FA117" s="13" t="s">
        <v>304</v>
      </c>
      <c r="FB117" s="51" t="n">
        <v>0</v>
      </c>
      <c r="FC117" s="13" t="n">
        <v>11849</v>
      </c>
    </row>
    <row r="118" customFormat="false" ht="15" hidden="false" customHeight="false" outlineLevel="0" collapsed="false">
      <c r="A118" s="49" t="n">
        <v>15118</v>
      </c>
      <c r="B118" s="50" t="n">
        <v>15118</v>
      </c>
      <c r="C118" s="9" t="s">
        <v>424</v>
      </c>
      <c r="D118" s="9" t="s">
        <v>355</v>
      </c>
      <c r="E118" s="50" t="n">
        <v>23</v>
      </c>
      <c r="F118" s="9" t="s">
        <v>357</v>
      </c>
      <c r="H118" s="51" t="n">
        <v>764268</v>
      </c>
      <c r="I118" s="51" t="n">
        <v>750025</v>
      </c>
      <c r="J118" s="51" t="n">
        <v>346733</v>
      </c>
      <c r="K118" s="51" t="n">
        <v>797689</v>
      </c>
      <c r="L118" s="51" t="n">
        <v>276647</v>
      </c>
      <c r="M118" s="51" t="n">
        <v>483493</v>
      </c>
      <c r="N118" s="51" t="n">
        <v>44</v>
      </c>
      <c r="O118" s="51" t="n">
        <v>0</v>
      </c>
      <c r="P118" s="51" t="n">
        <v>0</v>
      </c>
      <c r="Q118" s="52" t="n">
        <v>3.89808108990532</v>
      </c>
      <c r="R118" s="52" t="n">
        <v>4.40834347451842</v>
      </c>
      <c r="S118" s="13" t="n">
        <v>86418</v>
      </c>
      <c r="T118" s="13" t="n">
        <v>106282</v>
      </c>
      <c r="U118" s="13" t="n">
        <v>53663</v>
      </c>
      <c r="V118" s="13" t="n">
        <v>106282</v>
      </c>
      <c r="W118" s="13" t="n">
        <v>31002</v>
      </c>
      <c r="X118" s="13" t="n">
        <v>106282</v>
      </c>
      <c r="Y118" s="13" t="n">
        <v>100798</v>
      </c>
      <c r="Z118" s="13" t="n">
        <v>212564</v>
      </c>
      <c r="AA118" s="13" t="n">
        <v>45085</v>
      </c>
      <c r="AB118" s="13" t="n">
        <v>106282</v>
      </c>
      <c r="AC118" s="13" t="n">
        <v>86054</v>
      </c>
      <c r="AD118" s="13" t="n">
        <v>106282</v>
      </c>
      <c r="AE118" s="13" t="n">
        <v>42069</v>
      </c>
      <c r="AF118" s="13" t="n">
        <v>106282</v>
      </c>
      <c r="AG118" s="13" t="n">
        <v>554</v>
      </c>
      <c r="AH118" s="13" t="n">
        <v>17349</v>
      </c>
      <c r="AI118" s="51" t="n">
        <v>0</v>
      </c>
      <c r="AJ118" s="51" t="n">
        <v>4022</v>
      </c>
      <c r="AK118" s="51" t="n">
        <v>9465</v>
      </c>
      <c r="AL118" s="51" t="n">
        <v>5633</v>
      </c>
      <c r="AM118" s="51" t="n">
        <v>8679</v>
      </c>
      <c r="AN118" s="51" t="n">
        <v>2928</v>
      </c>
      <c r="AO118" s="51" t="n">
        <v>8675</v>
      </c>
      <c r="AP118" s="51" t="n">
        <v>8245</v>
      </c>
      <c r="AQ118" s="51" t="n">
        <v>8676</v>
      </c>
      <c r="AR118" s="51" t="n">
        <v>7928</v>
      </c>
      <c r="AS118" s="51" t="n">
        <v>8690</v>
      </c>
      <c r="AT118" s="51" t="n">
        <v>7203</v>
      </c>
      <c r="AU118" s="51" t="n">
        <v>8275</v>
      </c>
      <c r="AV118" s="51" t="n">
        <v>23.9</v>
      </c>
      <c r="AW118" s="13" t="n">
        <v>874.1433558</v>
      </c>
      <c r="AX118" s="52" t="n">
        <v>37.5299</v>
      </c>
      <c r="AY118" s="51" t="n">
        <v>1</v>
      </c>
      <c r="AZ118" s="52" t="n">
        <v>2</v>
      </c>
      <c r="BA118" s="52" t="n">
        <v>3752.99</v>
      </c>
      <c r="BB118" s="54" t="n">
        <v>0.0179751521083753</v>
      </c>
      <c r="BC118" s="54" t="n">
        <v>0.00546839172627989</v>
      </c>
      <c r="BD118" s="61" t="n">
        <v>22285.5634497625</v>
      </c>
      <c r="BE118" s="13" t="n">
        <v>45512</v>
      </c>
      <c r="BF118" s="13" t="n">
        <v>111415</v>
      </c>
      <c r="BG118" s="51" t="n">
        <v>43843</v>
      </c>
      <c r="BH118" s="51" t="n">
        <v>21129</v>
      </c>
      <c r="BI118" s="51" t="n">
        <v>5</v>
      </c>
      <c r="BJ118" s="51" t="n">
        <v>25944</v>
      </c>
      <c r="BK118" s="51" t="n">
        <v>20730</v>
      </c>
      <c r="BL118" s="51" t="n">
        <v>111584</v>
      </c>
      <c r="BM118" s="51" t="n">
        <v>121267</v>
      </c>
      <c r="BN118" s="51" t="n">
        <v>18664</v>
      </c>
      <c r="BO118" s="51" t="n">
        <v>118073</v>
      </c>
      <c r="BP118" s="51" t="n">
        <v>35801</v>
      </c>
      <c r="BQ118" s="51" t="n">
        <v>36683</v>
      </c>
      <c r="BR118" s="13" t="n">
        <v>469.910859303021</v>
      </c>
      <c r="BS118" s="13" t="n">
        <v>2295.44167999618</v>
      </c>
      <c r="BT118" s="51" t="n">
        <v>0</v>
      </c>
      <c r="BU118" s="51" t="n">
        <v>534</v>
      </c>
      <c r="BV118" s="51" t="n">
        <v>71</v>
      </c>
      <c r="BW118" s="51" t="n">
        <v>365</v>
      </c>
      <c r="BX118" s="51" t="n">
        <v>9</v>
      </c>
      <c r="BY118" s="51" t="n">
        <v>365</v>
      </c>
      <c r="BZ118" s="51" t="n">
        <v>12</v>
      </c>
      <c r="CA118" s="51" t="n">
        <v>365</v>
      </c>
      <c r="CB118" s="51" t="n">
        <v>0</v>
      </c>
      <c r="CC118" s="51" t="n">
        <v>0</v>
      </c>
      <c r="CD118" s="51" t="n">
        <v>0</v>
      </c>
      <c r="CE118" s="51" t="n">
        <v>10050</v>
      </c>
      <c r="CF118" s="51" t="n">
        <v>31198</v>
      </c>
      <c r="CG118" s="51" t="n">
        <v>10000</v>
      </c>
      <c r="CH118" s="51" t="n">
        <v>1199000</v>
      </c>
      <c r="CI118" s="51" t="n">
        <v>35000</v>
      </c>
      <c r="CJ118" s="51" t="n">
        <v>7035000</v>
      </c>
      <c r="CK118" s="51" t="n">
        <v>121406000</v>
      </c>
      <c r="CL118" s="51" t="n">
        <v>67</v>
      </c>
      <c r="CM118" s="52" t="n">
        <v>1.56447567599656</v>
      </c>
      <c r="CN118" s="52" t="n">
        <v>75</v>
      </c>
      <c r="CO118" s="58" t="n">
        <v>0</v>
      </c>
      <c r="CP118" s="13" t="n">
        <v>45702958.61</v>
      </c>
      <c r="CQ118" s="13" t="n">
        <v>408279331.76</v>
      </c>
      <c r="CR118" s="13" t="n">
        <v>0</v>
      </c>
      <c r="CS118" s="13" t="n">
        <v>19341734.92</v>
      </c>
      <c r="CT118" s="13" t="n">
        <v>304268063.81</v>
      </c>
      <c r="CU118" s="58" t="n">
        <v>1</v>
      </c>
      <c r="CV118" s="53" t="n">
        <v>1</v>
      </c>
      <c r="CW118" s="53" t="n">
        <v>1</v>
      </c>
      <c r="CX118" s="53" t="n">
        <v>1</v>
      </c>
      <c r="CY118" s="53" t="n">
        <v>1</v>
      </c>
      <c r="CZ118" s="53" t="n">
        <v>6</v>
      </c>
      <c r="DA118" s="53" t="n">
        <v>0.5</v>
      </c>
      <c r="DB118" s="53" t="n">
        <v>1</v>
      </c>
      <c r="DC118" s="53" t="n">
        <v>1</v>
      </c>
      <c r="DD118" s="53" t="n">
        <v>0</v>
      </c>
      <c r="DE118" s="53" t="n">
        <v>1</v>
      </c>
      <c r="DF118" s="53" t="n">
        <v>1</v>
      </c>
      <c r="DG118" s="53" t="n">
        <v>1</v>
      </c>
      <c r="DH118" s="53" t="n">
        <v>1</v>
      </c>
      <c r="DI118" s="53" t="n">
        <v>1</v>
      </c>
      <c r="DJ118" s="53" t="n">
        <v>1</v>
      </c>
      <c r="DK118" s="53" t="n">
        <v>1</v>
      </c>
      <c r="DL118" s="53" t="n">
        <v>1</v>
      </c>
      <c r="DM118" s="53" t="n">
        <v>1</v>
      </c>
      <c r="DN118" s="53" t="n">
        <v>1</v>
      </c>
      <c r="DO118" s="53" t="n">
        <v>1</v>
      </c>
      <c r="DP118" s="53" t="n">
        <v>0</v>
      </c>
      <c r="DQ118" s="53" t="n">
        <v>1</v>
      </c>
      <c r="DR118" s="51" t="n">
        <v>82575</v>
      </c>
      <c r="DS118" s="51" t="n">
        <v>15022</v>
      </c>
      <c r="DT118" s="51" t="n">
        <v>227128.13411624</v>
      </c>
      <c r="DU118" s="51" t="n">
        <v>104209</v>
      </c>
      <c r="DV118" s="51" t="n">
        <v>136265</v>
      </c>
      <c r="DW118" s="51" t="n">
        <v>6043</v>
      </c>
      <c r="DX118" s="51" t="n">
        <v>110717</v>
      </c>
      <c r="DY118" s="51" t="n">
        <v>223049.45</v>
      </c>
      <c r="DZ118" s="51" t="n">
        <v>10313</v>
      </c>
      <c r="EA118" s="51" t="n">
        <v>40953</v>
      </c>
      <c r="EB118" s="51" t="n">
        <v>199</v>
      </c>
      <c r="EC118" s="59" t="n">
        <v>5486.3955</v>
      </c>
      <c r="ED118" s="51" t="n">
        <v>26727</v>
      </c>
      <c r="EE118" s="51" t="n">
        <v>40953</v>
      </c>
      <c r="EF118" s="51" t="n">
        <v>3650</v>
      </c>
      <c r="EG118" s="51" t="n">
        <v>44603</v>
      </c>
      <c r="EH118" s="60" t="n">
        <v>45.8611338585358</v>
      </c>
      <c r="EJ118" s="60" t="n">
        <v>50.649254340152</v>
      </c>
      <c r="EK118" s="60" t="n">
        <v>12.0366335511604</v>
      </c>
      <c r="EL118" s="60" t="n">
        <v>2.06434563225361</v>
      </c>
      <c r="EM118" s="60" t="n">
        <v>1.8583142869</v>
      </c>
      <c r="EN118" s="60" t="n">
        <v>95.3768104109</v>
      </c>
      <c r="ES118" s="51" t="n">
        <v>892237</v>
      </c>
      <c r="ET118" s="13" t="n">
        <v>183568.1</v>
      </c>
      <c r="EU118" s="13" t="n">
        <v>192864.2</v>
      </c>
      <c r="EV118" s="13" t="n">
        <v>197021.1</v>
      </c>
      <c r="EW118" s="13" t="n">
        <v>200942.4</v>
      </c>
      <c r="EX118" s="13" t="n">
        <v>82786.09</v>
      </c>
      <c r="EY118" s="58" t="n">
        <f aca="false">EX118/SUMIF($E$8:$E$210,E118,$EX$8:$EX$210)</f>
        <v>0.0318013702693328</v>
      </c>
      <c r="EZ118" s="13" t="s">
        <v>271</v>
      </c>
      <c r="FA118" s="13" t="s">
        <v>304</v>
      </c>
      <c r="FB118" s="51" t="n">
        <v>0</v>
      </c>
      <c r="FC118" s="13" t="n">
        <v>35801</v>
      </c>
    </row>
    <row r="119" customFormat="false" ht="15" hidden="false" customHeight="false" outlineLevel="0" collapsed="false">
      <c r="A119" s="49" t="n">
        <v>15120</v>
      </c>
      <c r="B119" s="50" t="n">
        <v>15120</v>
      </c>
      <c r="C119" s="9" t="s">
        <v>425</v>
      </c>
      <c r="D119" s="9" t="s">
        <v>355</v>
      </c>
      <c r="E119" s="50" t="n">
        <v>13</v>
      </c>
      <c r="F119" s="9" t="s">
        <v>303</v>
      </c>
      <c r="H119" s="51" t="n">
        <v>12461673</v>
      </c>
      <c r="I119" s="51" t="n">
        <v>12729324</v>
      </c>
      <c r="J119" s="51" t="n">
        <v>5444352</v>
      </c>
      <c r="K119" s="51" t="n">
        <v>12965872</v>
      </c>
      <c r="L119" s="51" t="n">
        <v>3837480</v>
      </c>
      <c r="M119" s="51" t="n">
        <v>4953813</v>
      </c>
      <c r="N119" s="51" t="n">
        <v>89</v>
      </c>
      <c r="O119" s="51" t="n">
        <v>0</v>
      </c>
      <c r="P119" s="51" t="n">
        <v>0</v>
      </c>
      <c r="Q119" s="52" t="n">
        <v>3.42857142857143</v>
      </c>
      <c r="R119" s="52" t="n">
        <v>4.64285714285714</v>
      </c>
      <c r="S119" s="13" t="n">
        <v>34230</v>
      </c>
      <c r="T119" s="13" t="n">
        <v>34230</v>
      </c>
      <c r="U119" s="13" t="n">
        <v>22005</v>
      </c>
      <c r="V119" s="13" t="n">
        <v>34230</v>
      </c>
      <c r="W119" s="13" t="n">
        <v>4890</v>
      </c>
      <c r="X119" s="13" t="n">
        <v>34230</v>
      </c>
      <c r="Y119" s="13" t="n">
        <v>17115</v>
      </c>
      <c r="Z119" s="13" t="n">
        <v>68460</v>
      </c>
      <c r="AA119" s="13" t="n">
        <v>12225</v>
      </c>
      <c r="AB119" s="13" t="n">
        <v>34230</v>
      </c>
      <c r="AC119" s="13" t="n">
        <v>24450</v>
      </c>
      <c r="AD119" s="13" t="n">
        <v>34230</v>
      </c>
      <c r="AE119" s="13" t="n">
        <v>29340</v>
      </c>
      <c r="AF119" s="13" t="n">
        <v>34230</v>
      </c>
      <c r="AG119" s="13" t="n">
        <v>414</v>
      </c>
      <c r="AH119" s="13" t="n">
        <v>32240</v>
      </c>
      <c r="AI119" s="51" t="n">
        <v>0</v>
      </c>
      <c r="AJ119" s="51" t="n">
        <v>2172</v>
      </c>
      <c r="AK119" s="51" t="n">
        <v>16879</v>
      </c>
      <c r="AL119" s="51" t="n">
        <v>4190</v>
      </c>
      <c r="AM119" s="51" t="n">
        <v>16127</v>
      </c>
      <c r="AN119" s="51" t="n">
        <v>2458</v>
      </c>
      <c r="AO119" s="51" t="n">
        <v>16120</v>
      </c>
      <c r="AP119" s="51" t="n">
        <v>10889</v>
      </c>
      <c r="AQ119" s="51" t="n">
        <v>16111</v>
      </c>
      <c r="AR119" s="51" t="n">
        <v>12345</v>
      </c>
      <c r="AS119" s="51" t="n">
        <v>16123</v>
      </c>
      <c r="AT119" s="51" t="n">
        <v>11419</v>
      </c>
      <c r="AU119" s="51" t="n">
        <v>15759</v>
      </c>
      <c r="AV119" s="51" t="n">
        <v>147.75</v>
      </c>
      <c r="AW119" s="13" t="n">
        <v>977.6168502</v>
      </c>
      <c r="AX119" s="52" t="n">
        <v>38.0834</v>
      </c>
      <c r="AY119" s="51" t="n">
        <v>3</v>
      </c>
      <c r="AZ119" s="52" t="n">
        <v>5.16666666666667</v>
      </c>
      <c r="BA119" s="52" t="n">
        <v>3808.34</v>
      </c>
      <c r="BB119" s="54" t="n">
        <v>0.00759743309055527</v>
      </c>
      <c r="BC119" s="54" t="n">
        <v>0.000934059196613823</v>
      </c>
      <c r="BD119" s="61" t="n">
        <v>20200.1656866947</v>
      </c>
      <c r="BE119" s="13" t="n">
        <v>49092</v>
      </c>
      <c r="BF119" s="13" t="n">
        <v>118400</v>
      </c>
      <c r="BG119" s="51" t="n">
        <v>59487</v>
      </c>
      <c r="BH119" s="51" t="n">
        <v>13310</v>
      </c>
      <c r="BI119" s="51" t="n">
        <v>5</v>
      </c>
      <c r="BJ119" s="51" t="n">
        <v>35759</v>
      </c>
      <c r="BK119" s="51" t="n">
        <v>12648</v>
      </c>
      <c r="BL119" s="51" t="n">
        <v>108956</v>
      </c>
      <c r="BM119" s="51" t="n">
        <v>133251</v>
      </c>
      <c r="BN119" s="51" t="n">
        <v>11730</v>
      </c>
      <c r="BO119" s="51" t="n">
        <v>112705</v>
      </c>
      <c r="BP119" s="51" t="n">
        <v>49279</v>
      </c>
      <c r="BQ119" s="51" t="n">
        <v>50275</v>
      </c>
      <c r="BR119" s="13" t="n">
        <v>366.254041100146</v>
      </c>
      <c r="BS119" s="13" t="n">
        <v>2106.40933550876</v>
      </c>
      <c r="BT119" s="51" t="n">
        <v>1734</v>
      </c>
      <c r="BU119" s="51" t="n">
        <v>5494</v>
      </c>
      <c r="BV119" s="51" t="n">
        <v>19</v>
      </c>
      <c r="BW119" s="51" t="n">
        <v>365</v>
      </c>
      <c r="BX119" s="51" t="n">
        <v>29</v>
      </c>
      <c r="BY119" s="51" t="n">
        <v>365</v>
      </c>
      <c r="BZ119" s="51" t="n">
        <v>78</v>
      </c>
      <c r="CA119" s="51" t="n">
        <v>365</v>
      </c>
      <c r="CB119" s="51" t="n">
        <v>0</v>
      </c>
      <c r="CC119" s="51" t="n">
        <v>0</v>
      </c>
      <c r="CD119" s="51" t="n">
        <v>0</v>
      </c>
      <c r="CE119" s="51" t="n">
        <v>3610</v>
      </c>
      <c r="CF119" s="51" t="n">
        <v>33871</v>
      </c>
      <c r="CG119" s="51" t="n">
        <v>4000</v>
      </c>
      <c r="CH119" s="51" t="n">
        <v>212000</v>
      </c>
      <c r="CI119" s="51" t="n">
        <v>16000</v>
      </c>
      <c r="CJ119" s="51" t="n">
        <v>1479000</v>
      </c>
      <c r="CK119" s="51" t="n">
        <v>66956000</v>
      </c>
      <c r="CL119" s="51" t="n">
        <v>84</v>
      </c>
      <c r="CM119" s="52" t="n">
        <v>2.35714285714286</v>
      </c>
      <c r="CN119" s="52" t="n">
        <v>90</v>
      </c>
      <c r="CO119" s="58" t="n">
        <v>0</v>
      </c>
      <c r="CP119" s="13" t="n">
        <v>180577616.41</v>
      </c>
      <c r="CQ119" s="13" t="n">
        <v>3300163959.91</v>
      </c>
      <c r="CR119" s="13" t="n">
        <v>1185313151.02</v>
      </c>
      <c r="CS119" s="13" t="n">
        <v>332129803.98</v>
      </c>
      <c r="CT119" s="13" t="n">
        <v>1422827804.51</v>
      </c>
      <c r="CU119" s="58" t="n">
        <v>0.0375</v>
      </c>
      <c r="CV119" s="53" t="n">
        <v>0.99742179423337</v>
      </c>
      <c r="CW119" s="53" t="n">
        <v>0.998710897116685</v>
      </c>
      <c r="CX119" s="53" t="n">
        <v>0.99742179423337</v>
      </c>
      <c r="CY119" s="53" t="n">
        <v>0.99742179423337</v>
      </c>
      <c r="CZ119" s="53" t="n">
        <v>5.99742179423337</v>
      </c>
      <c r="DA119" s="53" t="n">
        <v>0.661209603929893</v>
      </c>
      <c r="DB119" s="53" t="n">
        <v>1</v>
      </c>
      <c r="DC119" s="53" t="n">
        <v>1</v>
      </c>
      <c r="DD119" s="53" t="n">
        <v>0.323708310743102</v>
      </c>
      <c r="DE119" s="53" t="n">
        <v>1</v>
      </c>
      <c r="DF119" s="53" t="n">
        <v>0.99742179423337</v>
      </c>
      <c r="DG119" s="53" t="n">
        <v>0.99742179423337</v>
      </c>
      <c r="DH119" s="53" t="n">
        <v>0.99742179423337</v>
      </c>
      <c r="DI119" s="53" t="n">
        <v>0.998710897116685</v>
      </c>
      <c r="DJ119" s="53" t="n">
        <v>0.837501293186792</v>
      </c>
      <c r="DK119" s="53" t="n">
        <v>0.998710897116685</v>
      </c>
      <c r="DL119" s="53" t="n">
        <v>1</v>
      </c>
      <c r="DM119" s="53" t="n">
        <v>0.99742179423337</v>
      </c>
      <c r="DN119" s="53" t="n">
        <v>0.99742179423337</v>
      </c>
      <c r="DO119" s="53" t="n">
        <v>1.15863139816326</v>
      </c>
      <c r="DP119" s="53" t="n">
        <v>0.161209603929893</v>
      </c>
      <c r="DQ119" s="53" t="n">
        <v>0.99742179423337</v>
      </c>
      <c r="DR119" s="51" t="n">
        <v>130473</v>
      </c>
      <c r="DS119" s="51" t="n">
        <v>23605</v>
      </c>
      <c r="DT119" s="51" t="n">
        <v>9630.61890394501</v>
      </c>
      <c r="DU119" s="51" t="n">
        <v>129759</v>
      </c>
      <c r="DV119" s="51" t="n">
        <v>163759</v>
      </c>
      <c r="DW119" s="51" t="n">
        <v>6547</v>
      </c>
      <c r="DX119" s="51" t="n">
        <v>140887</v>
      </c>
      <c r="DY119" s="51" t="n">
        <v>4021451.44</v>
      </c>
      <c r="DZ119" s="51" t="n">
        <v>58794</v>
      </c>
      <c r="EA119" s="51" t="n">
        <v>123603</v>
      </c>
      <c r="EB119" s="51" t="n">
        <v>236</v>
      </c>
      <c r="EC119" s="59" t="n">
        <v>7253.0427</v>
      </c>
      <c r="ED119" s="51" t="n">
        <v>40612</v>
      </c>
      <c r="EE119" s="51" t="n">
        <v>123603</v>
      </c>
      <c r="EF119" s="51" t="n">
        <v>5195</v>
      </c>
      <c r="EG119" s="51" t="n">
        <v>128798</v>
      </c>
      <c r="EH119" s="60" t="n">
        <v>55.7016773978954</v>
      </c>
      <c r="EJ119" s="60" t="n">
        <v>32.1540338003236</v>
      </c>
      <c r="EK119" s="60" t="n">
        <v>17.1096038373032</v>
      </c>
      <c r="EL119" s="60" t="n">
        <v>3.21947994750967</v>
      </c>
      <c r="EM119" s="60" t="n">
        <v>2.6168229891</v>
      </c>
      <c r="EN119" s="60" t="n">
        <v>92.9608809825</v>
      </c>
      <c r="ES119" s="51" t="n">
        <v>14643336</v>
      </c>
      <c r="ET119" s="13" t="n">
        <v>174902.9</v>
      </c>
      <c r="EU119" s="13" t="n">
        <v>183848.7</v>
      </c>
      <c r="EV119" s="13" t="n">
        <v>187782.5</v>
      </c>
      <c r="EW119" s="13" t="n">
        <v>191458.1</v>
      </c>
      <c r="EX119" s="13" t="n">
        <v>105520.8</v>
      </c>
      <c r="EY119" s="58" t="n">
        <f aca="false">EX119/SUMIF($E$8:$E$210,E119,$EX$8:$EX$210)</f>
        <v>0.00386118539496768</v>
      </c>
      <c r="EZ119" s="13" t="s">
        <v>271</v>
      </c>
      <c r="FA119" s="13" t="s">
        <v>304</v>
      </c>
      <c r="FB119" s="51" t="n">
        <v>0</v>
      </c>
      <c r="FC119" s="13" t="n">
        <v>49279</v>
      </c>
    </row>
    <row r="120" customFormat="false" ht="15" hidden="false" customHeight="false" outlineLevel="0" collapsed="false">
      <c r="A120" s="49" t="n">
        <v>15121</v>
      </c>
      <c r="B120" s="50" t="n">
        <v>15121</v>
      </c>
      <c r="C120" s="9" t="s">
        <v>426</v>
      </c>
      <c r="D120" s="9" t="s">
        <v>355</v>
      </c>
      <c r="E120" s="50" t="n">
        <v>13</v>
      </c>
      <c r="F120" s="9" t="s">
        <v>303</v>
      </c>
      <c r="H120" s="51" t="n">
        <v>12461673</v>
      </c>
      <c r="I120" s="51" t="n">
        <v>12729324</v>
      </c>
      <c r="J120" s="51" t="n">
        <v>5444352</v>
      </c>
      <c r="K120" s="51" t="n">
        <v>12965872</v>
      </c>
      <c r="L120" s="51" t="n">
        <v>3837480</v>
      </c>
      <c r="M120" s="51" t="n">
        <v>4953813</v>
      </c>
      <c r="N120" s="51" t="n">
        <v>238</v>
      </c>
      <c r="O120" s="51" t="n">
        <v>9</v>
      </c>
      <c r="P120" s="51" t="n">
        <v>20</v>
      </c>
      <c r="Q120" s="52" t="n">
        <v>3.08289434274741</v>
      </c>
      <c r="R120" s="52" t="n">
        <v>3.9124028102228</v>
      </c>
      <c r="S120" s="13" t="n">
        <v>140538</v>
      </c>
      <c r="T120" s="13" t="n">
        <v>208379</v>
      </c>
      <c r="U120" s="13" t="n">
        <v>65067</v>
      </c>
      <c r="V120" s="13" t="n">
        <v>208379</v>
      </c>
      <c r="W120" s="13" t="n">
        <v>39587</v>
      </c>
      <c r="X120" s="13" t="n">
        <v>208379</v>
      </c>
      <c r="Y120" s="13" t="n">
        <v>120116</v>
      </c>
      <c r="Z120" s="13" t="n">
        <v>416758</v>
      </c>
      <c r="AA120" s="13" t="n">
        <v>90577</v>
      </c>
      <c r="AB120" s="13" t="n">
        <v>208379</v>
      </c>
      <c r="AC120" s="13" t="n">
        <v>137653</v>
      </c>
      <c r="AD120" s="13" t="n">
        <v>208379</v>
      </c>
      <c r="AE120" s="13" t="n">
        <v>75871</v>
      </c>
      <c r="AF120" s="13" t="n">
        <v>201609</v>
      </c>
      <c r="AG120" s="13" t="n">
        <v>2454</v>
      </c>
      <c r="AH120" s="13" t="n">
        <v>47452</v>
      </c>
      <c r="AI120" s="51" t="n">
        <v>0</v>
      </c>
      <c r="AJ120" s="51" t="n">
        <v>4138</v>
      </c>
      <c r="AK120" s="51" t="n">
        <v>27568</v>
      </c>
      <c r="AL120" s="51" t="n">
        <v>6770</v>
      </c>
      <c r="AM120" s="51" t="n">
        <v>23752</v>
      </c>
      <c r="AN120" s="51" t="n">
        <v>3053</v>
      </c>
      <c r="AO120" s="51" t="n">
        <v>23747</v>
      </c>
      <c r="AP120" s="51" t="n">
        <v>22619</v>
      </c>
      <c r="AQ120" s="51" t="n">
        <v>23739</v>
      </c>
      <c r="AR120" s="51" t="n">
        <v>21063</v>
      </c>
      <c r="AS120" s="51" t="n">
        <v>23844</v>
      </c>
      <c r="AT120" s="51" t="n">
        <v>18470</v>
      </c>
      <c r="AU120" s="51" t="n">
        <v>23645</v>
      </c>
      <c r="AV120" s="51" t="n">
        <v>147.75</v>
      </c>
      <c r="AW120" s="13" t="n">
        <v>1513.931468</v>
      </c>
      <c r="AX120" s="52" t="n">
        <v>79.5096</v>
      </c>
      <c r="AY120" s="51" t="n">
        <v>3</v>
      </c>
      <c r="AZ120" s="52" t="n">
        <v>5.16666666666667</v>
      </c>
      <c r="BA120" s="52" t="n">
        <v>7950.96</v>
      </c>
      <c r="BB120" s="54" t="n">
        <v>0.00759743309055527</v>
      </c>
      <c r="BC120" s="54" t="n">
        <v>0.000934059196613823</v>
      </c>
      <c r="BD120" s="61" t="n">
        <v>20200.1656866947</v>
      </c>
      <c r="BE120" s="13" t="n">
        <v>146424</v>
      </c>
      <c r="BF120" s="13" t="n">
        <v>321863</v>
      </c>
      <c r="BG120" s="51" t="n">
        <v>91986</v>
      </c>
      <c r="BH120" s="51" t="n">
        <v>80937</v>
      </c>
      <c r="BI120" s="51" t="n">
        <v>5</v>
      </c>
      <c r="BJ120" s="51" t="n">
        <v>232034</v>
      </c>
      <c r="BK120" s="51" t="n">
        <v>78251</v>
      </c>
      <c r="BL120" s="51" t="n">
        <v>296727</v>
      </c>
      <c r="BM120" s="51" t="n">
        <v>355466</v>
      </c>
      <c r="BN120" s="51" t="n">
        <v>53090</v>
      </c>
      <c r="BO120" s="51" t="n">
        <v>501972</v>
      </c>
      <c r="BP120" s="51" t="n">
        <v>277899</v>
      </c>
      <c r="BQ120" s="51" t="n">
        <v>302412</v>
      </c>
      <c r="BR120" s="13" t="n">
        <v>366.254041100146</v>
      </c>
      <c r="BS120" s="13" t="n">
        <v>2106.40933550876</v>
      </c>
      <c r="BT120" s="51" t="n">
        <v>0</v>
      </c>
      <c r="BU120" s="51" t="n">
        <v>0</v>
      </c>
      <c r="BV120" s="51" t="n">
        <v>19</v>
      </c>
      <c r="BW120" s="51" t="n">
        <v>365</v>
      </c>
      <c r="BX120" s="51" t="n">
        <v>29</v>
      </c>
      <c r="BY120" s="51" t="n">
        <v>365</v>
      </c>
      <c r="BZ120" s="51" t="n">
        <v>78</v>
      </c>
      <c r="CA120" s="51" t="n">
        <v>365</v>
      </c>
      <c r="CB120" s="51" t="n">
        <v>0</v>
      </c>
      <c r="CC120" s="51" t="n">
        <v>0</v>
      </c>
      <c r="CD120" s="51" t="n">
        <v>0</v>
      </c>
      <c r="CE120" s="51" t="n">
        <v>35540</v>
      </c>
      <c r="CF120" s="51" t="n">
        <v>226314</v>
      </c>
      <c r="CG120" s="51" t="n">
        <v>38000</v>
      </c>
      <c r="CH120" s="51" t="n">
        <v>1914000</v>
      </c>
      <c r="CI120" s="51" t="n">
        <v>134000</v>
      </c>
      <c r="CJ120" s="51" t="n">
        <v>12609000</v>
      </c>
      <c r="CK120" s="51" t="n">
        <v>575010000</v>
      </c>
      <c r="CL120" s="51" t="n">
        <v>172</v>
      </c>
      <c r="CM120" s="52" t="n">
        <v>1.11728095984778</v>
      </c>
      <c r="CN120" s="52" t="n">
        <v>90</v>
      </c>
      <c r="CO120" s="58" t="n">
        <v>0</v>
      </c>
      <c r="CP120" s="13" t="n">
        <v>180577616.41</v>
      </c>
      <c r="CQ120" s="13" t="n">
        <v>3300163959.91</v>
      </c>
      <c r="CR120" s="13" t="n">
        <v>1185313151.02</v>
      </c>
      <c r="CS120" s="13" t="n">
        <v>332129803.98</v>
      </c>
      <c r="CT120" s="13" t="n">
        <v>1422827804.51</v>
      </c>
      <c r="CU120" s="58" t="n">
        <v>0.2375</v>
      </c>
      <c r="CV120" s="53" t="n">
        <v>0.99742179423337</v>
      </c>
      <c r="CW120" s="53" t="n">
        <v>0.998710897116685</v>
      </c>
      <c r="CX120" s="53" t="n">
        <v>0.99742179423337</v>
      </c>
      <c r="CY120" s="53" t="n">
        <v>0.99742179423337</v>
      </c>
      <c r="CZ120" s="53" t="n">
        <v>5.99742179423337</v>
      </c>
      <c r="DA120" s="53" t="n">
        <v>0.661209603929893</v>
      </c>
      <c r="DB120" s="53" t="n">
        <v>1</v>
      </c>
      <c r="DC120" s="53" t="n">
        <v>1</v>
      </c>
      <c r="DD120" s="53" t="n">
        <v>0.323708310743102</v>
      </c>
      <c r="DE120" s="53" t="n">
        <v>1</v>
      </c>
      <c r="DF120" s="53" t="n">
        <v>0.99742179423337</v>
      </c>
      <c r="DG120" s="53" t="n">
        <v>0.99742179423337</v>
      </c>
      <c r="DH120" s="53" t="n">
        <v>0.99742179423337</v>
      </c>
      <c r="DI120" s="53" t="n">
        <v>0.998710897116685</v>
      </c>
      <c r="DJ120" s="53" t="n">
        <v>0.837501293186792</v>
      </c>
      <c r="DK120" s="53" t="n">
        <v>0.998710897116685</v>
      </c>
      <c r="DL120" s="53" t="n">
        <v>1</v>
      </c>
      <c r="DM120" s="53" t="n">
        <v>0.99742179423337</v>
      </c>
      <c r="DN120" s="53" t="n">
        <v>0.99742179423337</v>
      </c>
      <c r="DO120" s="53" t="n">
        <v>1.15863139816326</v>
      </c>
      <c r="DP120" s="53" t="n">
        <v>0.161209603929893</v>
      </c>
      <c r="DQ120" s="53" t="n">
        <v>0.99742179423337</v>
      </c>
      <c r="DR120" s="51" t="n">
        <v>348729</v>
      </c>
      <c r="DS120" s="51" t="n">
        <v>156096</v>
      </c>
      <c r="DT120" s="51" t="n">
        <v>29526.9766251054</v>
      </c>
      <c r="DU120" s="51" t="n">
        <v>118812</v>
      </c>
      <c r="DV120" s="51" t="n">
        <v>146505</v>
      </c>
      <c r="DW120" s="51" t="n">
        <v>17567</v>
      </c>
      <c r="DX120" s="51" t="n">
        <v>247961</v>
      </c>
      <c r="DY120" s="51" t="n">
        <v>4021451.44</v>
      </c>
      <c r="DZ120" s="51" t="n">
        <v>79914</v>
      </c>
      <c r="EA120" s="51" t="n">
        <v>218952</v>
      </c>
      <c r="EB120" s="51" t="n">
        <v>1140</v>
      </c>
      <c r="EC120" s="59" t="n">
        <v>7253.0427</v>
      </c>
      <c r="ED120" s="51" t="n">
        <v>77148</v>
      </c>
      <c r="EE120" s="51" t="n">
        <v>218952</v>
      </c>
      <c r="EF120" s="51" t="n">
        <v>13305</v>
      </c>
      <c r="EG120" s="51" t="n">
        <v>232257</v>
      </c>
      <c r="EH120" s="60" t="n">
        <v>55.7016773978954</v>
      </c>
      <c r="EJ120" s="60" t="n">
        <v>32.1540338003236</v>
      </c>
      <c r="EK120" s="60" t="n">
        <v>17.1096038373032</v>
      </c>
      <c r="EL120" s="60" t="n">
        <v>3.21947994750967</v>
      </c>
      <c r="EM120" s="60" t="n">
        <v>2.6168229891</v>
      </c>
      <c r="EN120" s="60" t="n">
        <v>92.9608809825</v>
      </c>
      <c r="ES120" s="51" t="n">
        <v>14643336</v>
      </c>
      <c r="ET120" s="13" t="n">
        <v>536992.8</v>
      </c>
      <c r="EU120" s="13" t="n">
        <v>549835.1</v>
      </c>
      <c r="EV120" s="13" t="n">
        <v>556453.6</v>
      </c>
      <c r="EW120" s="13" t="n">
        <v>563090.2</v>
      </c>
      <c r="EX120" s="13" t="n">
        <v>942281.4</v>
      </c>
      <c r="EY120" s="58" t="n">
        <f aca="false">EX120/SUMIF($E$8:$E$210,E120,$EX$8:$EX$210)</f>
        <v>0.034479677747228</v>
      </c>
      <c r="EZ120" s="13" t="s">
        <v>271</v>
      </c>
      <c r="FA120" s="13" t="s">
        <v>304</v>
      </c>
      <c r="FB120" s="51" t="n">
        <v>101</v>
      </c>
      <c r="FC120" s="13" t="n">
        <v>277899</v>
      </c>
    </row>
    <row r="121" customFormat="false" ht="15" hidden="false" customHeight="false" outlineLevel="0" collapsed="false">
      <c r="A121" s="49" t="n">
        <v>15122</v>
      </c>
      <c r="B121" s="50" t="n">
        <v>15122</v>
      </c>
      <c r="C121" s="9" t="s">
        <v>427</v>
      </c>
      <c r="D121" s="9" t="s">
        <v>355</v>
      </c>
      <c r="E121" s="50" t="n">
        <v>13</v>
      </c>
      <c r="F121" s="9" t="s">
        <v>303</v>
      </c>
      <c r="H121" s="51" t="n">
        <v>12461673</v>
      </c>
      <c r="I121" s="51" t="n">
        <v>12729324</v>
      </c>
      <c r="J121" s="51" t="n">
        <v>5444352</v>
      </c>
      <c r="K121" s="51" t="n">
        <v>12965872</v>
      </c>
      <c r="L121" s="51" t="n">
        <v>3837480</v>
      </c>
      <c r="M121" s="51" t="n">
        <v>4953813</v>
      </c>
      <c r="N121" s="51" t="n">
        <v>69</v>
      </c>
      <c r="O121" s="51" t="n">
        <v>0</v>
      </c>
      <c r="P121" s="51" t="n">
        <v>0</v>
      </c>
      <c r="Q121" s="52" t="n">
        <v>4.36316818838514</v>
      </c>
      <c r="R121" s="52" t="n">
        <v>4.31068610010909</v>
      </c>
      <c r="S121" s="13" t="n">
        <v>123124</v>
      </c>
      <c r="T121" s="13" t="n">
        <v>188975</v>
      </c>
      <c r="U121" s="13" t="n">
        <v>32561</v>
      </c>
      <c r="V121" s="13" t="n">
        <v>188975</v>
      </c>
      <c r="W121" s="13" t="n">
        <v>52487</v>
      </c>
      <c r="X121" s="13" t="n">
        <v>184298</v>
      </c>
      <c r="Y121" s="13" t="n">
        <v>17568</v>
      </c>
      <c r="Z121" s="13" t="n">
        <v>377950</v>
      </c>
      <c r="AA121" s="13" t="n">
        <v>67204</v>
      </c>
      <c r="AB121" s="13" t="n">
        <v>188975</v>
      </c>
      <c r="AC121" s="13" t="n">
        <v>147421</v>
      </c>
      <c r="AD121" s="13" t="n">
        <v>188975</v>
      </c>
      <c r="AE121" s="13" t="n">
        <v>13003</v>
      </c>
      <c r="AF121" s="13" t="n">
        <v>188975</v>
      </c>
      <c r="AG121" s="13" t="n">
        <v>1869</v>
      </c>
      <c r="AH121" s="13" t="n">
        <v>29772</v>
      </c>
      <c r="AI121" s="51" t="n">
        <v>0</v>
      </c>
      <c r="AJ121" s="51" t="n">
        <v>4765</v>
      </c>
      <c r="AK121" s="51" t="n">
        <v>15048</v>
      </c>
      <c r="AL121" s="51" t="n">
        <v>916</v>
      </c>
      <c r="AM121" s="51" t="n">
        <v>14914</v>
      </c>
      <c r="AN121" s="51" t="n">
        <v>2563</v>
      </c>
      <c r="AO121" s="51" t="n">
        <v>14892</v>
      </c>
      <c r="AP121" s="51" t="n">
        <v>14314</v>
      </c>
      <c r="AQ121" s="51" t="n">
        <v>14903</v>
      </c>
      <c r="AR121" s="51" t="n">
        <v>14752</v>
      </c>
      <c r="AS121" s="51" t="n">
        <v>14926</v>
      </c>
      <c r="AT121" s="51" t="n">
        <v>14395</v>
      </c>
      <c r="AU121" s="51" t="n">
        <v>14868</v>
      </c>
      <c r="AV121" s="51" t="n">
        <v>147.75</v>
      </c>
      <c r="AW121" s="13" t="n">
        <v>685.1249214</v>
      </c>
      <c r="AX121" s="52" t="n">
        <v>23.4251</v>
      </c>
      <c r="AY121" s="51" t="n">
        <v>3</v>
      </c>
      <c r="AZ121" s="52" t="n">
        <v>5.16666666666667</v>
      </c>
      <c r="BA121" s="52" t="n">
        <v>2342.51</v>
      </c>
      <c r="BB121" s="54" t="n">
        <v>0.00759743309055527</v>
      </c>
      <c r="BC121" s="54" t="n">
        <v>0.000934059196613823</v>
      </c>
      <c r="BD121" s="61" t="n">
        <v>20200.1656866947</v>
      </c>
      <c r="BE121" s="13" t="n">
        <v>110921</v>
      </c>
      <c r="BF121" s="13" t="n">
        <v>232737</v>
      </c>
      <c r="BG121" s="51" t="n">
        <v>108420</v>
      </c>
      <c r="BH121" s="51" t="n">
        <v>13698</v>
      </c>
      <c r="BI121" s="51" t="n">
        <v>5</v>
      </c>
      <c r="BJ121" s="51" t="n">
        <v>55200</v>
      </c>
      <c r="BK121" s="51" t="n">
        <v>12694</v>
      </c>
      <c r="BL121" s="51" t="n">
        <v>201233</v>
      </c>
      <c r="BM121" s="51" t="n">
        <v>258917</v>
      </c>
      <c r="BN121" s="51" t="n">
        <v>6783</v>
      </c>
      <c r="BO121" s="51" t="n">
        <v>356352</v>
      </c>
      <c r="BP121" s="51" t="n">
        <v>79701</v>
      </c>
      <c r="BQ121" s="51" t="n">
        <v>87634</v>
      </c>
      <c r="BR121" s="13" t="n">
        <v>366.254041100146</v>
      </c>
      <c r="BS121" s="13" t="n">
        <v>2106.40933550876</v>
      </c>
      <c r="BT121" s="51" t="n">
        <v>0</v>
      </c>
      <c r="BU121" s="51" t="n">
        <v>19</v>
      </c>
      <c r="BV121" s="51" t="n">
        <v>19</v>
      </c>
      <c r="BW121" s="51" t="n">
        <v>365</v>
      </c>
      <c r="BX121" s="51" t="n">
        <v>29</v>
      </c>
      <c r="BY121" s="51" t="n">
        <v>365</v>
      </c>
      <c r="BZ121" s="51" t="n">
        <v>78</v>
      </c>
      <c r="CA121" s="51" t="n">
        <v>365</v>
      </c>
      <c r="CB121" s="51" t="n">
        <v>0</v>
      </c>
      <c r="CC121" s="51" t="n">
        <v>0</v>
      </c>
      <c r="CD121" s="51" t="n">
        <v>0</v>
      </c>
      <c r="CE121" s="51" t="n">
        <v>340</v>
      </c>
      <c r="CF121" s="51" t="n">
        <v>60448</v>
      </c>
      <c r="CG121" s="51" t="n">
        <v>0</v>
      </c>
      <c r="CH121" s="51" t="n">
        <v>8000</v>
      </c>
      <c r="CI121" s="51" t="n">
        <v>0</v>
      </c>
      <c r="CJ121" s="51" t="n">
        <v>10000</v>
      </c>
      <c r="CK121" s="51" t="n">
        <v>828000</v>
      </c>
      <c r="CL121" s="51" t="n">
        <v>156</v>
      </c>
      <c r="CM121" s="52" t="n">
        <v>1.686006742081</v>
      </c>
      <c r="CN121" s="52" t="n">
        <v>90</v>
      </c>
      <c r="CO121" s="58" t="n">
        <v>0</v>
      </c>
      <c r="CP121" s="13" t="n">
        <v>180577616.41</v>
      </c>
      <c r="CQ121" s="13" t="n">
        <v>3300163959.91</v>
      </c>
      <c r="CR121" s="13" t="n">
        <v>1185313151.02</v>
      </c>
      <c r="CS121" s="13" t="n">
        <v>332129803.98</v>
      </c>
      <c r="CT121" s="13" t="n">
        <v>1422827804.51</v>
      </c>
      <c r="CU121" s="58" t="n">
        <v>0.1125</v>
      </c>
      <c r="CV121" s="53" t="n">
        <v>0.99742179423337</v>
      </c>
      <c r="CW121" s="53" t="n">
        <v>0.998710897116685</v>
      </c>
      <c r="CX121" s="53" t="n">
        <v>0.99742179423337</v>
      </c>
      <c r="CY121" s="53" t="n">
        <v>0.99742179423337</v>
      </c>
      <c r="CZ121" s="53" t="n">
        <v>5.99742179423337</v>
      </c>
      <c r="DA121" s="53" t="n">
        <v>0.661209603929893</v>
      </c>
      <c r="DB121" s="53" t="n">
        <v>1</v>
      </c>
      <c r="DC121" s="53" t="n">
        <v>1</v>
      </c>
      <c r="DD121" s="53" t="n">
        <v>0.323708310743102</v>
      </c>
      <c r="DE121" s="53" t="n">
        <v>1</v>
      </c>
      <c r="DF121" s="53" t="n">
        <v>0.99742179423337</v>
      </c>
      <c r="DG121" s="53" t="n">
        <v>0.99742179423337</v>
      </c>
      <c r="DH121" s="53" t="n">
        <v>0.99742179423337</v>
      </c>
      <c r="DI121" s="53" t="n">
        <v>0.998710897116685</v>
      </c>
      <c r="DJ121" s="53" t="n">
        <v>0.837501293186792</v>
      </c>
      <c r="DK121" s="53" t="n">
        <v>0.998710897116685</v>
      </c>
      <c r="DL121" s="53" t="n">
        <v>1</v>
      </c>
      <c r="DM121" s="53" t="n">
        <v>0.99742179423337</v>
      </c>
      <c r="DN121" s="53" t="n">
        <v>0.99742179423337</v>
      </c>
      <c r="DO121" s="53" t="n">
        <v>1.15863139816326</v>
      </c>
      <c r="DP121" s="53" t="n">
        <v>0.161209603929893</v>
      </c>
      <c r="DQ121" s="53" t="n">
        <v>0.99742179423337</v>
      </c>
      <c r="DR121" s="51" t="n">
        <v>119817</v>
      </c>
      <c r="DS121" s="51" t="n">
        <v>28068</v>
      </c>
      <c r="DT121" s="51" t="n">
        <v>124922.245943284</v>
      </c>
      <c r="DU121" s="51" t="n">
        <v>62624</v>
      </c>
      <c r="DV121" s="51" t="n">
        <v>75003</v>
      </c>
      <c r="DW121" s="51" t="n">
        <v>16007</v>
      </c>
      <c r="DX121" s="51" t="n">
        <v>116214</v>
      </c>
      <c r="DY121" s="51" t="n">
        <v>4021451.44</v>
      </c>
      <c r="DZ121" s="51" t="n">
        <v>39221</v>
      </c>
      <c r="EA121" s="51" t="n">
        <v>95184</v>
      </c>
      <c r="EB121" s="51" t="n">
        <v>362</v>
      </c>
      <c r="EC121" s="59" t="n">
        <v>7253.0427</v>
      </c>
      <c r="ED121" s="51" t="n">
        <v>21691</v>
      </c>
      <c r="EE121" s="51" t="n">
        <v>95184</v>
      </c>
      <c r="EF121" s="51" t="n">
        <v>16691</v>
      </c>
      <c r="EG121" s="51" t="n">
        <v>111875</v>
      </c>
      <c r="EH121" s="60" t="n">
        <v>55.7016773978954</v>
      </c>
      <c r="EJ121" s="60" t="n">
        <v>32.1540338003236</v>
      </c>
      <c r="EK121" s="60" t="n">
        <v>17.1096038373032</v>
      </c>
      <c r="EL121" s="60" t="n">
        <v>3.21947994750967</v>
      </c>
      <c r="EM121" s="60" t="n">
        <v>2.6168229891</v>
      </c>
      <c r="EN121" s="60" t="n">
        <v>92.9608809825</v>
      </c>
      <c r="ES121" s="51" t="n">
        <v>14643336</v>
      </c>
      <c r="ET121" s="13" t="n">
        <v>377947.9</v>
      </c>
      <c r="EU121" s="13" t="n">
        <v>389602.7</v>
      </c>
      <c r="EV121" s="13" t="n">
        <v>395621.7</v>
      </c>
      <c r="EW121" s="13" t="n">
        <v>401700.7</v>
      </c>
      <c r="EX121" s="13" t="n">
        <v>50869.52</v>
      </c>
      <c r="EY121" s="58" t="n">
        <f aca="false">EX121/SUMIF($E$8:$E$210,E121,$EX$8:$EX$210)</f>
        <v>0.00186140218490588</v>
      </c>
      <c r="EZ121" s="13" t="s">
        <v>271</v>
      </c>
      <c r="FA121" s="13" t="s">
        <v>304</v>
      </c>
      <c r="FB121" s="51" t="n">
        <v>0</v>
      </c>
      <c r="FC121" s="13" t="n">
        <v>79701</v>
      </c>
    </row>
    <row r="122" customFormat="false" ht="15" hidden="false" customHeight="false" outlineLevel="0" collapsed="false">
      <c r="A122" s="49" t="n">
        <v>15125</v>
      </c>
      <c r="B122" s="50" t="n">
        <v>15125</v>
      </c>
      <c r="C122" s="9" t="s">
        <v>428</v>
      </c>
      <c r="D122" s="9" t="s">
        <v>355</v>
      </c>
      <c r="E122" s="50" t="n">
        <v>13</v>
      </c>
      <c r="F122" s="9" t="s">
        <v>303</v>
      </c>
      <c r="H122" s="51" t="n">
        <v>12461673</v>
      </c>
      <c r="I122" s="51" t="n">
        <v>12729324</v>
      </c>
      <c r="J122" s="51" t="n">
        <v>5444352</v>
      </c>
      <c r="K122" s="51" t="n">
        <v>12965872</v>
      </c>
      <c r="L122" s="51" t="n">
        <v>3837480</v>
      </c>
      <c r="M122" s="51" t="n">
        <v>4953813</v>
      </c>
      <c r="N122" s="51" t="n">
        <v>3</v>
      </c>
      <c r="O122" s="51" t="n">
        <v>0</v>
      </c>
      <c r="P122" s="51" t="n">
        <v>0</v>
      </c>
      <c r="Q122" s="52" t="n">
        <v>0</v>
      </c>
      <c r="R122" s="52" t="n">
        <v>0</v>
      </c>
      <c r="S122" s="13" t="n">
        <v>0</v>
      </c>
      <c r="T122" s="13" t="n">
        <v>0</v>
      </c>
      <c r="U122" s="13" t="n">
        <v>0</v>
      </c>
      <c r="V122" s="13" t="n">
        <v>0</v>
      </c>
      <c r="W122" s="13" t="n">
        <v>0</v>
      </c>
      <c r="X122" s="13" t="n">
        <v>0</v>
      </c>
      <c r="Y122" s="13" t="n">
        <v>0</v>
      </c>
      <c r="Z122" s="13" t="n">
        <v>0</v>
      </c>
      <c r="AA122" s="13" t="n">
        <v>0</v>
      </c>
      <c r="AB122" s="13" t="n">
        <v>0</v>
      </c>
      <c r="AC122" s="13" t="n">
        <v>0</v>
      </c>
      <c r="AD122" s="13" t="n">
        <v>0</v>
      </c>
      <c r="AE122" s="13" t="n">
        <v>0</v>
      </c>
      <c r="AF122" s="13" t="n">
        <v>0</v>
      </c>
      <c r="AG122" s="13" t="n">
        <v>24</v>
      </c>
      <c r="AH122" s="13" t="n">
        <v>1052</v>
      </c>
      <c r="AI122" s="51" t="n">
        <v>0</v>
      </c>
      <c r="AJ122" s="51" t="n">
        <v>180</v>
      </c>
      <c r="AK122" s="51" t="n">
        <v>533</v>
      </c>
      <c r="AL122" s="51" t="n">
        <v>200</v>
      </c>
      <c r="AM122" s="51" t="n">
        <v>526</v>
      </c>
      <c r="AN122" s="51" t="n">
        <v>117</v>
      </c>
      <c r="AO122" s="51" t="n">
        <v>526</v>
      </c>
      <c r="AP122" s="51" t="n">
        <v>489</v>
      </c>
      <c r="AQ122" s="51" t="n">
        <v>526</v>
      </c>
      <c r="AR122" s="51" t="n">
        <v>526</v>
      </c>
      <c r="AS122" s="51" t="n">
        <v>526</v>
      </c>
      <c r="AT122" s="51" t="n">
        <v>520</v>
      </c>
      <c r="AU122" s="51" t="n">
        <v>526</v>
      </c>
      <c r="AV122" s="51" t="n">
        <v>147.75</v>
      </c>
      <c r="AW122" s="13" t="n">
        <v>46.25920207</v>
      </c>
      <c r="AX122" s="52" t="n">
        <v>1.8253</v>
      </c>
      <c r="AY122" s="51" t="n">
        <v>3</v>
      </c>
      <c r="AZ122" s="52" t="n">
        <v>5.16666666666667</v>
      </c>
      <c r="BA122" s="52" t="n">
        <v>182.53</v>
      </c>
      <c r="BB122" s="54" t="n">
        <v>0.00759743309055527</v>
      </c>
      <c r="BC122" s="54" t="n">
        <v>0.000934059196613823</v>
      </c>
      <c r="BD122" s="61" t="n">
        <v>20200.1656866947</v>
      </c>
      <c r="BE122" s="13" t="n">
        <v>2550</v>
      </c>
      <c r="BF122" s="13" t="n">
        <v>5848</v>
      </c>
      <c r="BG122" s="51" t="n">
        <v>2511</v>
      </c>
      <c r="BH122" s="51" t="n">
        <v>688</v>
      </c>
      <c r="BI122" s="51" t="n">
        <v>5</v>
      </c>
      <c r="BJ122" s="51" t="n">
        <v>943</v>
      </c>
      <c r="BK122" s="51" t="n">
        <v>652</v>
      </c>
      <c r="BL122" s="51" t="n">
        <v>5299</v>
      </c>
      <c r="BM122" s="51" t="n">
        <v>6470</v>
      </c>
      <c r="BN122" s="51" t="n">
        <v>0</v>
      </c>
      <c r="BO122" s="51" t="n">
        <v>6774</v>
      </c>
      <c r="BP122" s="51" t="n">
        <v>1413</v>
      </c>
      <c r="BQ122" s="51" t="n">
        <v>1592</v>
      </c>
      <c r="BR122" s="13" t="n">
        <v>366.254041100146</v>
      </c>
      <c r="BS122" s="13" t="n">
        <v>2106.40933550876</v>
      </c>
      <c r="BT122" s="51" t="n">
        <v>139</v>
      </c>
      <c r="BU122" s="51" t="n">
        <v>929</v>
      </c>
      <c r="BV122" s="51" t="n">
        <v>19</v>
      </c>
      <c r="BW122" s="51" t="n">
        <v>365</v>
      </c>
      <c r="BX122" s="51" t="n">
        <v>29</v>
      </c>
      <c r="BY122" s="51" t="n">
        <v>365</v>
      </c>
      <c r="BZ122" s="51" t="n">
        <v>78</v>
      </c>
      <c r="CA122" s="51" t="n">
        <v>365</v>
      </c>
      <c r="CB122" s="51" t="n">
        <v>0</v>
      </c>
      <c r="CC122" s="51" t="n">
        <v>0</v>
      </c>
      <c r="CD122" s="51" t="n">
        <v>0</v>
      </c>
      <c r="CE122" s="51" t="n">
        <v>30</v>
      </c>
      <c r="CF122" s="51" t="n">
        <v>1014</v>
      </c>
      <c r="CG122" s="51" t="n">
        <v>0</v>
      </c>
      <c r="CH122" s="51" t="n">
        <v>1000</v>
      </c>
      <c r="CI122" s="51" t="n">
        <v>0</v>
      </c>
      <c r="CJ122" s="51" t="n">
        <v>11000</v>
      </c>
      <c r="CK122" s="51" t="n">
        <v>696000</v>
      </c>
      <c r="CL122" s="51" t="n">
        <v>0</v>
      </c>
      <c r="CM122" s="52" t="n">
        <v>0</v>
      </c>
      <c r="CN122" s="52" t="n">
        <v>90</v>
      </c>
      <c r="CO122" s="58" t="n">
        <v>0</v>
      </c>
      <c r="CP122" s="13" t="n">
        <v>180577616.41</v>
      </c>
      <c r="CQ122" s="13" t="n">
        <v>3300163959.91</v>
      </c>
      <c r="CR122" s="13" t="n">
        <v>1185313151.02</v>
      </c>
      <c r="CS122" s="13" t="n">
        <v>332129803.98</v>
      </c>
      <c r="CT122" s="13" t="n">
        <v>1422827804.51</v>
      </c>
      <c r="CU122" s="58" t="n">
        <v>0.05</v>
      </c>
      <c r="CV122" s="53" t="n">
        <v>0.99742179423337</v>
      </c>
      <c r="CW122" s="53" t="n">
        <v>0.998710897116685</v>
      </c>
      <c r="CX122" s="53" t="n">
        <v>0.99742179423337</v>
      </c>
      <c r="CY122" s="53" t="n">
        <v>0.99742179423337</v>
      </c>
      <c r="CZ122" s="53" t="n">
        <v>5.99742179423337</v>
      </c>
      <c r="DA122" s="53" t="n">
        <v>0.661209603929893</v>
      </c>
      <c r="DB122" s="53" t="n">
        <v>1</v>
      </c>
      <c r="DC122" s="53" t="n">
        <v>1</v>
      </c>
      <c r="DD122" s="53" t="n">
        <v>0.323708310743102</v>
      </c>
      <c r="DE122" s="53" t="n">
        <v>1</v>
      </c>
      <c r="DF122" s="53" t="n">
        <v>0.99742179423337</v>
      </c>
      <c r="DG122" s="53" t="n">
        <v>0.99742179423337</v>
      </c>
      <c r="DH122" s="53" t="n">
        <v>0.99742179423337</v>
      </c>
      <c r="DI122" s="53" t="n">
        <v>0.998710897116685</v>
      </c>
      <c r="DJ122" s="53" t="n">
        <v>0.837501293186792</v>
      </c>
      <c r="DK122" s="53" t="n">
        <v>0.998710897116685</v>
      </c>
      <c r="DL122" s="53" t="n">
        <v>1</v>
      </c>
      <c r="DM122" s="53" t="n">
        <v>0.99742179423337</v>
      </c>
      <c r="DN122" s="53" t="n">
        <v>0.99742179423337</v>
      </c>
      <c r="DO122" s="53" t="n">
        <v>1.15863139816326</v>
      </c>
      <c r="DP122" s="53" t="n">
        <v>0.161209603929893</v>
      </c>
      <c r="DQ122" s="53" t="n">
        <v>0.99742179423337</v>
      </c>
      <c r="DR122" s="51" t="n">
        <v>1110</v>
      </c>
      <c r="DS122" s="51" t="n">
        <v>413</v>
      </c>
      <c r="DT122" s="51" t="n">
        <v>263376.243386761</v>
      </c>
      <c r="DU122" s="51" t="n">
        <v>0</v>
      </c>
      <c r="DV122" s="51" t="n">
        <v>0</v>
      </c>
      <c r="DW122" s="51" t="n">
        <v>383</v>
      </c>
      <c r="DX122" s="51" t="n">
        <v>0</v>
      </c>
      <c r="DY122" s="51" t="n">
        <v>4021451.44</v>
      </c>
      <c r="DZ122" s="51" t="n">
        <v>0</v>
      </c>
      <c r="EA122" s="51" t="n">
        <v>0</v>
      </c>
      <c r="EB122" s="51" t="n">
        <v>8</v>
      </c>
      <c r="EC122" s="59" t="n">
        <v>7253.0427</v>
      </c>
      <c r="ED122" s="51" t="n">
        <v>0</v>
      </c>
      <c r="EE122" s="51" t="n">
        <v>0</v>
      </c>
      <c r="EF122" s="51" t="n">
        <v>0</v>
      </c>
      <c r="EG122" s="51" t="n">
        <v>0</v>
      </c>
      <c r="EH122" s="60" t="n">
        <v>55.7016773978954</v>
      </c>
      <c r="EJ122" s="60" t="n">
        <v>32.1540338003236</v>
      </c>
      <c r="EK122" s="60" t="n">
        <v>17.1096038373032</v>
      </c>
      <c r="EL122" s="60" t="n">
        <v>3.21947994750967</v>
      </c>
      <c r="EM122" s="60" t="n">
        <v>2.6168229891</v>
      </c>
      <c r="EN122" s="60" t="n">
        <v>92.9608809825</v>
      </c>
      <c r="ES122" s="51" t="n">
        <v>14643336</v>
      </c>
      <c r="ET122" s="13" t="n">
        <v>11227.2</v>
      </c>
      <c r="EU122" s="13" t="n">
        <v>11812.14</v>
      </c>
      <c r="EV122" s="13" t="n">
        <v>12067.08</v>
      </c>
      <c r="EW122" s="13" t="n">
        <v>12304.48</v>
      </c>
      <c r="EX122" s="13" t="n">
        <v>204678.1</v>
      </c>
      <c r="EY122" s="58" t="n">
        <f aca="false">EX122/SUMIF($E$8:$E$210,E122,$EX$8:$EX$210)</f>
        <v>0.00748951951074797</v>
      </c>
      <c r="EZ122" s="13" t="s">
        <v>271</v>
      </c>
      <c r="FA122" s="13" t="s">
        <v>304</v>
      </c>
      <c r="FB122" s="51" t="n">
        <v>0</v>
      </c>
      <c r="FC122" s="13" t="n">
        <v>1413</v>
      </c>
    </row>
    <row r="123" customFormat="false" ht="15" hidden="false" customHeight="false" outlineLevel="0" collapsed="false">
      <c r="A123" s="49" t="n">
        <v>16022</v>
      </c>
      <c r="B123" s="50" t="n">
        <v>16022</v>
      </c>
      <c r="C123" s="9" t="s">
        <v>429</v>
      </c>
      <c r="D123" s="9" t="s">
        <v>430</v>
      </c>
      <c r="E123" s="50" t="n">
        <v>24</v>
      </c>
      <c r="F123" s="9" t="s">
        <v>431</v>
      </c>
      <c r="H123" s="51" t="n">
        <v>339430</v>
      </c>
      <c r="I123" s="51" t="n">
        <v>254186</v>
      </c>
      <c r="J123" s="51" t="n">
        <v>199868</v>
      </c>
      <c r="K123" s="51" t="n">
        <v>381495</v>
      </c>
      <c r="L123" s="51" t="n">
        <v>71904</v>
      </c>
      <c r="M123" s="51" t="n">
        <v>151984</v>
      </c>
      <c r="N123" s="51" t="n">
        <v>2</v>
      </c>
      <c r="O123" s="51" t="n">
        <v>0</v>
      </c>
      <c r="P123" s="51" t="n">
        <v>0</v>
      </c>
      <c r="Q123" s="52" t="n">
        <v>0</v>
      </c>
      <c r="R123" s="52" t="n">
        <v>0</v>
      </c>
      <c r="S123" s="13" t="n">
        <v>0</v>
      </c>
      <c r="T123" s="13" t="n">
        <v>0</v>
      </c>
      <c r="U123" s="13" t="n">
        <v>0</v>
      </c>
      <c r="V123" s="13" t="n">
        <v>0</v>
      </c>
      <c r="W123" s="13" t="n">
        <v>0</v>
      </c>
      <c r="X123" s="13" t="n">
        <v>0</v>
      </c>
      <c r="Y123" s="13" t="n">
        <v>0</v>
      </c>
      <c r="Z123" s="13" t="n">
        <v>0</v>
      </c>
      <c r="AA123" s="13" t="n">
        <v>0</v>
      </c>
      <c r="AB123" s="13" t="n">
        <v>0</v>
      </c>
      <c r="AC123" s="13" t="n">
        <v>0</v>
      </c>
      <c r="AD123" s="13" t="n">
        <v>0</v>
      </c>
      <c r="AE123" s="13" t="n">
        <v>0</v>
      </c>
      <c r="AF123" s="13" t="n">
        <v>0</v>
      </c>
      <c r="AG123" s="13" t="n">
        <v>17</v>
      </c>
      <c r="AH123" s="13" t="n">
        <v>1086</v>
      </c>
      <c r="AI123" s="51" t="n">
        <v>0</v>
      </c>
      <c r="AJ123" s="51" t="n">
        <v>300</v>
      </c>
      <c r="AK123" s="51" t="n">
        <v>583</v>
      </c>
      <c r="AL123" s="51" t="n">
        <v>370</v>
      </c>
      <c r="AM123" s="51" t="n">
        <v>543</v>
      </c>
      <c r="AN123" s="51" t="n">
        <v>241</v>
      </c>
      <c r="AO123" s="51" t="n">
        <v>543</v>
      </c>
      <c r="AP123" s="51" t="n">
        <v>542</v>
      </c>
      <c r="AQ123" s="51" t="n">
        <v>543</v>
      </c>
      <c r="AR123" s="51" t="n">
        <v>543</v>
      </c>
      <c r="AS123" s="51" t="n">
        <v>543</v>
      </c>
      <c r="AT123" s="51" t="n">
        <v>522</v>
      </c>
      <c r="AU123" s="51" t="n">
        <v>534</v>
      </c>
      <c r="AV123" s="51" t="n">
        <v>2.5</v>
      </c>
      <c r="AW123" s="13" t="n">
        <v>135.9210994</v>
      </c>
      <c r="AX123" s="52" t="n">
        <v>2.8539</v>
      </c>
      <c r="AY123" s="51" t="n">
        <v>1</v>
      </c>
      <c r="AZ123" s="52" t="n">
        <v>0.25</v>
      </c>
      <c r="BA123" s="52" t="n">
        <v>285.39</v>
      </c>
      <c r="BB123" s="54" t="n">
        <v>0.0191046702881084</v>
      </c>
      <c r="BC123" s="54" t="n">
        <v>0.00418180993574069</v>
      </c>
      <c r="BD123" s="61" t="n">
        <v>21208.9774771197</v>
      </c>
      <c r="BE123" s="13" t="n">
        <v>4016</v>
      </c>
      <c r="BF123" s="13" t="n">
        <v>11741</v>
      </c>
      <c r="BG123" s="51" t="n">
        <v>5997</v>
      </c>
      <c r="BH123" s="51" t="n">
        <v>1322</v>
      </c>
      <c r="BI123" s="51" t="n">
        <v>4</v>
      </c>
      <c r="BJ123" s="51" t="n">
        <v>3229</v>
      </c>
      <c r="BK123" s="51" t="n">
        <v>1294</v>
      </c>
      <c r="BL123" s="51" t="n">
        <v>12732</v>
      </c>
      <c r="BM123" s="51" t="n">
        <v>13003</v>
      </c>
      <c r="BN123" s="51" t="n">
        <v>0</v>
      </c>
      <c r="BO123" s="51" t="n">
        <v>5207</v>
      </c>
      <c r="BP123" s="51" t="n">
        <v>6175</v>
      </c>
      <c r="BQ123" s="51" t="n">
        <v>7439</v>
      </c>
      <c r="BR123" s="13" t="n">
        <v>463.095780341243</v>
      </c>
      <c r="BS123" s="13" t="n">
        <v>2140.74693048437</v>
      </c>
      <c r="BT123" s="51" t="n">
        <v>0</v>
      </c>
      <c r="BU123" s="51" t="n">
        <v>0</v>
      </c>
      <c r="BV123" s="51"/>
      <c r="BW123" s="51"/>
      <c r="BX123" s="51"/>
      <c r="BY123" s="51"/>
      <c r="BZ123" s="51"/>
      <c r="CA123" s="51"/>
      <c r="CB123" s="51" t="n">
        <v>0</v>
      </c>
      <c r="CC123" s="51" t="n">
        <v>0</v>
      </c>
      <c r="CD123" s="51" t="n">
        <v>0</v>
      </c>
      <c r="CE123" s="51" t="n">
        <v>830</v>
      </c>
      <c r="CF123" s="51" t="n">
        <v>4752</v>
      </c>
      <c r="CG123" s="51" t="n">
        <v>1000</v>
      </c>
      <c r="CH123" s="51" t="n">
        <v>33000</v>
      </c>
      <c r="CI123" s="51" t="n">
        <v>1000</v>
      </c>
      <c r="CJ123" s="51" t="n">
        <v>179000</v>
      </c>
      <c r="CK123" s="51" t="n">
        <v>3954000</v>
      </c>
      <c r="CL123" s="51" t="n">
        <v>0</v>
      </c>
      <c r="CM123" s="52" t="n">
        <v>0</v>
      </c>
      <c r="CN123" s="52" t="n">
        <v>75</v>
      </c>
      <c r="CO123" s="58" t="n">
        <v>0</v>
      </c>
      <c r="CP123" s="13" t="n">
        <v>46555066.82</v>
      </c>
      <c r="CQ123" s="13" t="n">
        <v>195502257.87</v>
      </c>
      <c r="CR123" s="13" t="n">
        <v>0</v>
      </c>
      <c r="CS123" s="13" t="n">
        <v>69817878.82</v>
      </c>
      <c r="CT123" s="13" t="n">
        <v>51120050.41</v>
      </c>
      <c r="CU123" s="58" t="n">
        <v>0.375</v>
      </c>
      <c r="CV123" s="53" t="n">
        <v>0</v>
      </c>
      <c r="CW123" s="53" t="n">
        <v>1</v>
      </c>
      <c r="CX123" s="53" t="n">
        <v>0</v>
      </c>
      <c r="CY123" s="53" t="n">
        <v>0</v>
      </c>
      <c r="CZ123" s="53" t="n">
        <v>0</v>
      </c>
      <c r="DA123" s="53" t="n">
        <v>0.5</v>
      </c>
      <c r="DB123" s="53" t="n">
        <v>0</v>
      </c>
      <c r="DC123" s="53" t="n">
        <v>0</v>
      </c>
      <c r="DD123" s="53" t="n">
        <v>0</v>
      </c>
      <c r="DE123" s="53" t="n">
        <v>0</v>
      </c>
      <c r="DF123" s="53" t="n">
        <v>0</v>
      </c>
      <c r="DG123" s="53" t="n">
        <v>0</v>
      </c>
      <c r="DH123" s="53" t="n">
        <v>0</v>
      </c>
      <c r="DI123" s="53" t="n">
        <v>0</v>
      </c>
      <c r="DJ123" s="53" t="n">
        <v>0</v>
      </c>
      <c r="DK123" s="53" t="n">
        <v>0</v>
      </c>
      <c r="DL123" s="53" t="n">
        <v>0</v>
      </c>
      <c r="DM123" s="53" t="n">
        <v>0</v>
      </c>
      <c r="DN123" s="53" t="n">
        <v>1</v>
      </c>
      <c r="DO123" s="53" t="n">
        <v>0</v>
      </c>
      <c r="DP123" s="53" t="n">
        <v>0</v>
      </c>
      <c r="DQ123" s="53" t="n">
        <v>1</v>
      </c>
      <c r="DR123" s="51" t="n">
        <v>1573</v>
      </c>
      <c r="DS123" s="51" t="n">
        <v>374</v>
      </c>
      <c r="DT123" s="51" t="n">
        <v>8944.97057528917</v>
      </c>
      <c r="DU123" s="51" t="n">
        <v>0</v>
      </c>
      <c r="DV123" s="51" t="n">
        <v>0</v>
      </c>
      <c r="DW123" s="51" t="n">
        <v>392</v>
      </c>
      <c r="DX123" s="51" t="n">
        <v>21810</v>
      </c>
      <c r="DY123" s="51" t="n">
        <v>108089.08</v>
      </c>
      <c r="DZ123" s="51" t="n">
        <v>3550</v>
      </c>
      <c r="EA123" s="51" t="n">
        <v>24140</v>
      </c>
      <c r="EB123" s="51" t="n">
        <v>17</v>
      </c>
      <c r="EC123" s="59" t="n">
        <v>7028.2943</v>
      </c>
      <c r="ED123" s="51" t="n">
        <v>6390</v>
      </c>
      <c r="EE123" s="51" t="n">
        <v>24140</v>
      </c>
      <c r="EF123" s="51" t="n">
        <v>0</v>
      </c>
      <c r="EG123" s="51" t="n">
        <v>24140</v>
      </c>
      <c r="EH123" s="60" t="n">
        <v>47.5579712791645</v>
      </c>
      <c r="EJ123" s="60" t="n">
        <v>46.8295159980977</v>
      </c>
      <c r="EK123" s="60" t="n">
        <v>17.4569105163877</v>
      </c>
      <c r="EL123" s="60" t="n">
        <v>2.64935934979849</v>
      </c>
      <c r="EM123" s="60" t="n">
        <v>2.3268186304</v>
      </c>
      <c r="EN123" s="60" t="n">
        <v>96.3283748588</v>
      </c>
      <c r="ES123" s="51" t="n">
        <v>469147</v>
      </c>
      <c r="ET123" s="13" t="n">
        <v>22456.9</v>
      </c>
      <c r="EU123" s="13" t="n">
        <v>22763.67</v>
      </c>
      <c r="EV123" s="13" t="n">
        <v>22898.5</v>
      </c>
      <c r="EW123" s="13" t="n">
        <v>23023.56</v>
      </c>
      <c r="EX123" s="13" t="n">
        <v>23140.58</v>
      </c>
      <c r="EY123" s="58" t="n">
        <f aca="false">EX123/SUMIF($E$8:$E$210,E123,$EX$8:$EX$210)</f>
        <v>0.0256609531410138</v>
      </c>
      <c r="EZ123" s="13" t="s">
        <v>289</v>
      </c>
      <c r="FA123" s="13" t="s">
        <v>272</v>
      </c>
      <c r="FB123" s="51" t="n">
        <v>13</v>
      </c>
      <c r="FC123" s="13" t="n">
        <v>6175</v>
      </c>
    </row>
    <row r="124" customFormat="false" ht="15" hidden="false" customHeight="false" outlineLevel="0" collapsed="false">
      <c r="A124" s="49" t="n">
        <v>16053</v>
      </c>
      <c r="B124" s="50" t="n">
        <v>16053</v>
      </c>
      <c r="C124" s="9" t="s">
        <v>431</v>
      </c>
      <c r="D124" s="9" t="s">
        <v>430</v>
      </c>
      <c r="E124" s="50" t="n">
        <v>24</v>
      </c>
      <c r="F124" s="9" t="s">
        <v>431</v>
      </c>
      <c r="H124" s="51" t="n">
        <v>339430</v>
      </c>
      <c r="I124" s="51" t="n">
        <v>254186</v>
      </c>
      <c r="J124" s="51" t="n">
        <v>199868</v>
      </c>
      <c r="K124" s="51" t="n">
        <v>381495</v>
      </c>
      <c r="L124" s="51" t="n">
        <v>71904</v>
      </c>
      <c r="M124" s="51" t="n">
        <v>151984</v>
      </c>
      <c r="N124" s="51" t="n">
        <v>585</v>
      </c>
      <c r="O124" s="51" t="n">
        <v>479</v>
      </c>
      <c r="P124" s="51" t="n">
        <v>162</v>
      </c>
      <c r="Q124" s="52" t="n">
        <v>3.48252668397594</v>
      </c>
      <c r="R124" s="52" t="n">
        <v>3.90167310647777</v>
      </c>
      <c r="S124" s="13" t="n">
        <v>301630</v>
      </c>
      <c r="T124" s="13" t="n">
        <v>406636</v>
      </c>
      <c r="U124" s="13" t="n">
        <v>225987</v>
      </c>
      <c r="V124" s="13" t="n">
        <v>406636</v>
      </c>
      <c r="W124" s="13" t="n">
        <v>68681</v>
      </c>
      <c r="X124" s="13" t="n">
        <v>400690</v>
      </c>
      <c r="Y124" s="13" t="n">
        <v>187693</v>
      </c>
      <c r="Z124" s="13" t="n">
        <v>813272</v>
      </c>
      <c r="AA124" s="13" t="n">
        <v>132596</v>
      </c>
      <c r="AB124" s="13" t="n">
        <v>406636</v>
      </c>
      <c r="AC124" s="13" t="n">
        <v>278473</v>
      </c>
      <c r="AD124" s="13" t="n">
        <v>406636</v>
      </c>
      <c r="AE124" s="13" t="n">
        <v>204368</v>
      </c>
      <c r="AF124" s="13" t="n">
        <v>406636</v>
      </c>
      <c r="AG124" s="13" t="n">
        <v>4790</v>
      </c>
      <c r="AH124" s="13" t="n">
        <v>110947</v>
      </c>
      <c r="AI124" s="51" t="n">
        <v>7</v>
      </c>
      <c r="AJ124" s="51" t="n">
        <v>16513</v>
      </c>
      <c r="AK124" s="51" t="n">
        <v>58184</v>
      </c>
      <c r="AL124" s="51" t="n">
        <v>22448</v>
      </c>
      <c r="AM124" s="51" t="n">
        <v>55504</v>
      </c>
      <c r="AN124" s="51" t="n">
        <v>13062</v>
      </c>
      <c r="AO124" s="51" t="n">
        <v>55501</v>
      </c>
      <c r="AP124" s="51" t="n">
        <v>51533</v>
      </c>
      <c r="AQ124" s="51" t="n">
        <v>55462</v>
      </c>
      <c r="AR124" s="51" t="n">
        <v>52840</v>
      </c>
      <c r="AS124" s="51" t="n">
        <v>55584</v>
      </c>
      <c r="AT124" s="51" t="n">
        <v>50179</v>
      </c>
      <c r="AU124" s="51" t="n">
        <v>54301</v>
      </c>
      <c r="AV124" s="51" t="n">
        <v>2.5</v>
      </c>
      <c r="AW124" s="13" t="n">
        <v>3240.363846</v>
      </c>
      <c r="AX124" s="52" t="n">
        <v>103.9187</v>
      </c>
      <c r="AY124" s="51" t="n">
        <v>1</v>
      </c>
      <c r="AZ124" s="52" t="n">
        <v>0.25</v>
      </c>
      <c r="BA124" s="52" t="n">
        <v>10391.87</v>
      </c>
      <c r="BB124" s="54" t="n">
        <v>0.0191046702881084</v>
      </c>
      <c r="BC124" s="54" t="n">
        <v>0.00418180993574069</v>
      </c>
      <c r="BD124" s="61" t="n">
        <v>21208.9774771197</v>
      </c>
      <c r="BE124" s="13" t="n">
        <v>205016</v>
      </c>
      <c r="BF124" s="13" t="n">
        <v>499059</v>
      </c>
      <c r="BG124" s="51" t="n">
        <v>156404</v>
      </c>
      <c r="BH124" s="51" t="n">
        <v>141396</v>
      </c>
      <c r="BI124" s="51" t="n">
        <v>4</v>
      </c>
      <c r="BJ124" s="51" t="n">
        <v>298247</v>
      </c>
      <c r="BK124" s="51" t="n">
        <v>135129</v>
      </c>
      <c r="BL124" s="51" t="n">
        <v>542778</v>
      </c>
      <c r="BM124" s="51" t="n">
        <v>552914</v>
      </c>
      <c r="BN124" s="51" t="n">
        <v>192637</v>
      </c>
      <c r="BO124" s="51" t="n">
        <v>641921</v>
      </c>
      <c r="BP124" s="51" t="n">
        <v>455341</v>
      </c>
      <c r="BQ124" s="51" t="n">
        <v>471850</v>
      </c>
      <c r="BR124" s="13" t="n">
        <v>463.095780341243</v>
      </c>
      <c r="BS124" s="13" t="n">
        <v>2140.74693048437</v>
      </c>
      <c r="BT124" s="51" t="n">
        <v>2891</v>
      </c>
      <c r="BU124" s="51" t="n">
        <v>7057</v>
      </c>
      <c r="BV124" s="51" t="n">
        <v>111</v>
      </c>
      <c r="BW124" s="51" t="n">
        <v>364</v>
      </c>
      <c r="BX124" s="51" t="n">
        <v>197</v>
      </c>
      <c r="BY124" s="51" t="n">
        <v>365</v>
      </c>
      <c r="BZ124" s="51" t="n">
        <v>151</v>
      </c>
      <c r="CA124" s="51" t="n">
        <v>365</v>
      </c>
      <c r="CB124" s="51" t="n">
        <v>0</v>
      </c>
      <c r="CC124" s="51" t="n">
        <v>1</v>
      </c>
      <c r="CD124" s="51" t="n">
        <v>0</v>
      </c>
      <c r="CE124" s="51" t="n">
        <v>72140</v>
      </c>
      <c r="CF124" s="51" t="n">
        <v>425381</v>
      </c>
      <c r="CG124" s="51" t="n">
        <v>81000</v>
      </c>
      <c r="CH124" s="51" t="n">
        <v>4610000</v>
      </c>
      <c r="CI124" s="51" t="n">
        <v>247000</v>
      </c>
      <c r="CJ124" s="51" t="n">
        <v>39087000</v>
      </c>
      <c r="CK124" s="51" t="n">
        <v>1083033000</v>
      </c>
      <c r="CL124" s="51" t="n">
        <v>363</v>
      </c>
      <c r="CM124" s="52" t="n">
        <v>1.50193779191096</v>
      </c>
      <c r="CN124" s="52" t="n">
        <v>75</v>
      </c>
      <c r="CO124" s="58" t="n">
        <v>0</v>
      </c>
      <c r="CP124" s="13" t="n">
        <v>46555066.82</v>
      </c>
      <c r="CQ124" s="13" t="n">
        <v>195502257.87</v>
      </c>
      <c r="CR124" s="13" t="n">
        <v>0</v>
      </c>
      <c r="CS124" s="13" t="n">
        <v>69817878.82</v>
      </c>
      <c r="CT124" s="13" t="n">
        <v>51120050.41</v>
      </c>
      <c r="CU124" s="58" t="n">
        <v>0.4875</v>
      </c>
      <c r="CV124" s="53" t="n">
        <v>0</v>
      </c>
      <c r="CW124" s="53" t="n">
        <v>1</v>
      </c>
      <c r="CX124" s="53" t="n">
        <v>0</v>
      </c>
      <c r="CY124" s="53" t="n">
        <v>0</v>
      </c>
      <c r="CZ124" s="53" t="n">
        <v>0</v>
      </c>
      <c r="DA124" s="53" t="n">
        <v>0.5</v>
      </c>
      <c r="DB124" s="53" t="n">
        <v>0</v>
      </c>
      <c r="DC124" s="53" t="n">
        <v>0</v>
      </c>
      <c r="DD124" s="53" t="n">
        <v>0</v>
      </c>
      <c r="DE124" s="53" t="n">
        <v>0</v>
      </c>
      <c r="DF124" s="53" t="n">
        <v>0</v>
      </c>
      <c r="DG124" s="53" t="n">
        <v>0</v>
      </c>
      <c r="DH124" s="53" t="n">
        <v>0</v>
      </c>
      <c r="DI124" s="53" t="n">
        <v>0</v>
      </c>
      <c r="DJ124" s="53" t="n">
        <v>0</v>
      </c>
      <c r="DK124" s="53" t="n">
        <v>0</v>
      </c>
      <c r="DL124" s="53" t="n">
        <v>0</v>
      </c>
      <c r="DM124" s="53" t="n">
        <v>0</v>
      </c>
      <c r="DN124" s="53" t="n">
        <v>1</v>
      </c>
      <c r="DO124" s="53" t="n">
        <v>0</v>
      </c>
      <c r="DP124" s="53" t="n">
        <v>0</v>
      </c>
      <c r="DQ124" s="53" t="n">
        <v>1</v>
      </c>
      <c r="DR124" s="51" t="n">
        <v>833244</v>
      </c>
      <c r="DS124" s="51" t="n">
        <v>273418</v>
      </c>
      <c r="DT124" s="51" t="n">
        <v>22116.708953364</v>
      </c>
      <c r="DU124" s="51" t="n">
        <v>174387</v>
      </c>
      <c r="DV124" s="51" t="n">
        <v>197999</v>
      </c>
      <c r="DW124" s="51" t="n">
        <v>44810</v>
      </c>
      <c r="DX124" s="51" t="n">
        <v>331755</v>
      </c>
      <c r="DY124" s="51" t="n">
        <v>108089.08</v>
      </c>
      <c r="DZ124" s="51" t="n">
        <v>70561</v>
      </c>
      <c r="EA124" s="51" t="n">
        <v>327781</v>
      </c>
      <c r="EB124" s="51" t="n">
        <v>2882</v>
      </c>
      <c r="EC124" s="59" t="n">
        <v>7028.2943</v>
      </c>
      <c r="ED124" s="51" t="n">
        <v>42836</v>
      </c>
      <c r="EE124" s="51" t="n">
        <v>327781</v>
      </c>
      <c r="EF124" s="51" t="n">
        <v>15307</v>
      </c>
      <c r="EG124" s="51" t="n">
        <v>343088</v>
      </c>
      <c r="EH124" s="60" t="n">
        <v>47.5579712791645</v>
      </c>
      <c r="EJ124" s="60" t="n">
        <v>46.8295159980977</v>
      </c>
      <c r="EK124" s="60" t="n">
        <v>17.4569105163877</v>
      </c>
      <c r="EL124" s="60" t="n">
        <v>2.64935934979849</v>
      </c>
      <c r="EM124" s="60" t="n">
        <v>2.3268186304</v>
      </c>
      <c r="EN124" s="60" t="n">
        <v>96.3283748588</v>
      </c>
      <c r="ES124" s="51" t="n">
        <v>469147</v>
      </c>
      <c r="ET124" s="13" t="n">
        <v>751472.5</v>
      </c>
      <c r="EU124" s="13" t="n">
        <v>762431.2</v>
      </c>
      <c r="EV124" s="13" t="n">
        <v>767820</v>
      </c>
      <c r="EW124" s="13" t="n">
        <v>773071.3</v>
      </c>
      <c r="EX124" s="13" t="n">
        <v>778155.3</v>
      </c>
      <c r="EY124" s="58" t="n">
        <f aca="false">EX124/SUMIF($E$8:$E$210,E124,$EX$8:$EX$210)</f>
        <v>0.862908651802657</v>
      </c>
      <c r="EZ124" s="13" t="s">
        <v>289</v>
      </c>
      <c r="FA124" s="13" t="s">
        <v>272</v>
      </c>
      <c r="FB124" s="51" t="n">
        <v>4160</v>
      </c>
      <c r="FC124" s="13" t="n">
        <v>455341</v>
      </c>
    </row>
    <row r="125" customFormat="false" ht="15" hidden="false" customHeight="false" outlineLevel="0" collapsed="false">
      <c r="A125" s="49" t="n">
        <v>16088</v>
      </c>
      <c r="B125" s="50" t="n">
        <v>16088</v>
      </c>
      <c r="C125" s="9" t="s">
        <v>432</v>
      </c>
      <c r="D125" s="9" t="s">
        <v>430</v>
      </c>
      <c r="E125" s="50" t="n">
        <v>24</v>
      </c>
      <c r="F125" s="9" t="s">
        <v>431</v>
      </c>
      <c r="H125" s="51" t="n">
        <v>339430</v>
      </c>
      <c r="I125" s="51" t="n">
        <v>254186</v>
      </c>
      <c r="J125" s="51" t="n">
        <v>199868</v>
      </c>
      <c r="K125" s="51" t="n">
        <v>381495</v>
      </c>
      <c r="L125" s="51" t="n">
        <v>71904</v>
      </c>
      <c r="M125" s="51" t="n">
        <v>151984</v>
      </c>
      <c r="N125" s="51" t="n">
        <v>9</v>
      </c>
      <c r="O125" s="51" t="n">
        <v>4</v>
      </c>
      <c r="P125" s="51" t="n">
        <v>1</v>
      </c>
      <c r="Q125" s="52" t="n">
        <v>4.96743414229413</v>
      </c>
      <c r="R125" s="52" t="n">
        <v>5.361750674134</v>
      </c>
      <c r="S125" s="13" t="n">
        <v>3296</v>
      </c>
      <c r="T125" s="13" t="n">
        <v>4821</v>
      </c>
      <c r="U125" s="13" t="n">
        <v>1929</v>
      </c>
      <c r="V125" s="13" t="n">
        <v>4821</v>
      </c>
      <c r="W125" s="13" t="n">
        <v>1709</v>
      </c>
      <c r="X125" s="13" t="n">
        <v>4821</v>
      </c>
      <c r="Y125" s="13" t="n">
        <v>2270</v>
      </c>
      <c r="Z125" s="13" t="n">
        <v>9642</v>
      </c>
      <c r="AA125" s="13" t="n">
        <v>2270</v>
      </c>
      <c r="AB125" s="13" t="n">
        <v>4821</v>
      </c>
      <c r="AC125" s="13" t="n">
        <v>1929</v>
      </c>
      <c r="AD125" s="13" t="n">
        <v>4821</v>
      </c>
      <c r="AE125" s="13" t="n">
        <v>3296</v>
      </c>
      <c r="AF125" s="13" t="n">
        <v>4821</v>
      </c>
      <c r="AG125" s="13" t="n">
        <v>371</v>
      </c>
      <c r="AH125" s="13" t="n">
        <v>8638</v>
      </c>
      <c r="AI125" s="51" t="n">
        <v>0</v>
      </c>
      <c r="AJ125" s="51" t="n">
        <v>451</v>
      </c>
      <c r="AK125" s="51" t="n">
        <v>4463</v>
      </c>
      <c r="AL125" s="51" t="n">
        <v>656</v>
      </c>
      <c r="AM125" s="51" t="n">
        <v>4317</v>
      </c>
      <c r="AN125" s="51" t="n">
        <v>422</v>
      </c>
      <c r="AO125" s="51" t="n">
        <v>4320</v>
      </c>
      <c r="AP125" s="51" t="n">
        <v>3325</v>
      </c>
      <c r="AQ125" s="51" t="n">
        <v>4319</v>
      </c>
      <c r="AR125" s="51" t="n">
        <v>4241</v>
      </c>
      <c r="AS125" s="51" t="n">
        <v>4321</v>
      </c>
      <c r="AT125" s="51" t="n">
        <v>4095</v>
      </c>
      <c r="AU125" s="51" t="n">
        <v>4223</v>
      </c>
      <c r="AV125" s="51" t="n">
        <v>2.5</v>
      </c>
      <c r="AW125" s="13" t="n">
        <v>428.9988659</v>
      </c>
      <c r="AX125" s="52" t="n">
        <v>6.6128</v>
      </c>
      <c r="AY125" s="51" t="n">
        <v>1</v>
      </c>
      <c r="AZ125" s="52" t="n">
        <v>0.25</v>
      </c>
      <c r="BA125" s="52" t="n">
        <v>661.28</v>
      </c>
      <c r="BB125" s="54" t="n">
        <v>0.0191046702881084</v>
      </c>
      <c r="BC125" s="54" t="n">
        <v>0.00418180993574069</v>
      </c>
      <c r="BD125" s="61" t="n">
        <v>21208.9774771197</v>
      </c>
      <c r="BE125" s="13" t="n">
        <v>25409</v>
      </c>
      <c r="BF125" s="13" t="n">
        <v>62978</v>
      </c>
      <c r="BG125" s="51" t="n">
        <v>21519</v>
      </c>
      <c r="BH125" s="51" t="n">
        <v>15007</v>
      </c>
      <c r="BI125" s="51" t="n">
        <v>4</v>
      </c>
      <c r="BJ125" s="51" t="n">
        <v>8900</v>
      </c>
      <c r="BK125" s="51" t="n">
        <v>14469</v>
      </c>
      <c r="BL125" s="51" t="n">
        <v>66856</v>
      </c>
      <c r="BM125" s="51" t="n">
        <v>68640</v>
      </c>
      <c r="BN125" s="51" t="n">
        <v>0</v>
      </c>
      <c r="BO125" s="51" t="n">
        <v>18011</v>
      </c>
      <c r="BP125" s="51" t="n">
        <v>16104</v>
      </c>
      <c r="BQ125" s="51" t="n">
        <v>17556</v>
      </c>
      <c r="BR125" s="13" t="n">
        <v>463.095780341243</v>
      </c>
      <c r="BS125" s="13" t="n">
        <v>2140.74693048437</v>
      </c>
      <c r="BT125" s="51" t="n">
        <v>0</v>
      </c>
      <c r="BU125" s="51" t="n">
        <v>0</v>
      </c>
      <c r="BV125" s="51"/>
      <c r="BW125" s="51"/>
      <c r="BX125" s="51"/>
      <c r="BY125" s="51"/>
      <c r="BZ125" s="51"/>
      <c r="CA125" s="51"/>
      <c r="CB125" s="51" t="n">
        <v>0</v>
      </c>
      <c r="CC125" s="51" t="n">
        <v>0</v>
      </c>
      <c r="CD125" s="51" t="n">
        <v>0</v>
      </c>
      <c r="CE125" s="51" t="n">
        <v>15540</v>
      </c>
      <c r="CF125" s="51" t="n">
        <v>14630</v>
      </c>
      <c r="CG125" s="51" t="n">
        <v>16000</v>
      </c>
      <c r="CH125" s="51" t="n">
        <v>313000</v>
      </c>
      <c r="CI125" s="51" t="n">
        <v>6000</v>
      </c>
      <c r="CJ125" s="51" t="n">
        <v>532000</v>
      </c>
      <c r="CK125" s="51" t="n">
        <v>20192000</v>
      </c>
      <c r="CL125" s="51" t="n">
        <v>31</v>
      </c>
      <c r="CM125" s="52" t="n">
        <v>2.19249118440158</v>
      </c>
      <c r="CN125" s="52" t="n">
        <v>75</v>
      </c>
      <c r="CO125" s="58" t="n">
        <v>0</v>
      </c>
      <c r="CP125" s="13" t="n">
        <v>46555066.82</v>
      </c>
      <c r="CQ125" s="13" t="n">
        <v>195502257.87</v>
      </c>
      <c r="CR125" s="13" t="n">
        <v>0</v>
      </c>
      <c r="CS125" s="13" t="n">
        <v>69817878.82</v>
      </c>
      <c r="CT125" s="13" t="n">
        <v>51120050.41</v>
      </c>
      <c r="CU125" s="58" t="n">
        <v>0.5</v>
      </c>
      <c r="CV125" s="53" t="n">
        <v>0</v>
      </c>
      <c r="CW125" s="53" t="n">
        <v>1</v>
      </c>
      <c r="CX125" s="53" t="n">
        <v>0</v>
      </c>
      <c r="CY125" s="53" t="n">
        <v>0</v>
      </c>
      <c r="CZ125" s="53" t="n">
        <v>0</v>
      </c>
      <c r="DA125" s="53" t="n">
        <v>0.5</v>
      </c>
      <c r="DB125" s="53" t="n">
        <v>0</v>
      </c>
      <c r="DC125" s="53" t="n">
        <v>0</v>
      </c>
      <c r="DD125" s="53" t="n">
        <v>0</v>
      </c>
      <c r="DE125" s="53" t="n">
        <v>0</v>
      </c>
      <c r="DF125" s="53" t="n">
        <v>0</v>
      </c>
      <c r="DG125" s="53" t="n">
        <v>0</v>
      </c>
      <c r="DH125" s="53" t="n">
        <v>0</v>
      </c>
      <c r="DI125" s="53" t="n">
        <v>0</v>
      </c>
      <c r="DJ125" s="53" t="n">
        <v>0</v>
      </c>
      <c r="DK125" s="53" t="n">
        <v>0</v>
      </c>
      <c r="DL125" s="53" t="n">
        <v>0</v>
      </c>
      <c r="DM125" s="53" t="n">
        <v>0</v>
      </c>
      <c r="DN125" s="53" t="n">
        <v>1</v>
      </c>
      <c r="DO125" s="53" t="n">
        <v>0</v>
      </c>
      <c r="DP125" s="53" t="n">
        <v>0</v>
      </c>
      <c r="DQ125" s="53" t="n">
        <v>1</v>
      </c>
      <c r="DR125" s="51" t="n">
        <v>16604</v>
      </c>
      <c r="DS125" s="51" t="n">
        <v>6116</v>
      </c>
      <c r="DT125" s="51" t="n">
        <v>138262.938928109</v>
      </c>
      <c r="DU125" s="51" t="n">
        <v>21141</v>
      </c>
      <c r="DV125" s="51" t="n">
        <v>21798</v>
      </c>
      <c r="DW125" s="51" t="n">
        <v>1441</v>
      </c>
      <c r="DX125" s="51" t="n">
        <v>3215</v>
      </c>
      <c r="DY125" s="51" t="n">
        <v>108089.08</v>
      </c>
      <c r="DZ125" s="51" t="n">
        <v>880</v>
      </c>
      <c r="EA125" s="51" t="n">
        <v>2842</v>
      </c>
      <c r="EB125" s="51" t="n">
        <v>72</v>
      </c>
      <c r="EC125" s="59" t="n">
        <v>7028.2943</v>
      </c>
      <c r="ED125" s="51" t="n">
        <v>226</v>
      </c>
      <c r="EE125" s="51" t="n">
        <v>2842</v>
      </c>
      <c r="EF125" s="51" t="n">
        <v>147</v>
      </c>
      <c r="EG125" s="51" t="n">
        <v>2989</v>
      </c>
      <c r="EH125" s="60" t="n">
        <v>47.5579712791645</v>
      </c>
      <c r="EJ125" s="60" t="n">
        <v>46.8295159980977</v>
      </c>
      <c r="EK125" s="60" t="n">
        <v>17.4569105163877</v>
      </c>
      <c r="EL125" s="60" t="n">
        <v>2.64935934979849</v>
      </c>
      <c r="EM125" s="60" t="n">
        <v>2.3268186304</v>
      </c>
      <c r="EN125" s="60" t="n">
        <v>96.3283748588</v>
      </c>
      <c r="ES125" s="51" t="n">
        <v>469147</v>
      </c>
      <c r="ET125" s="13" t="n">
        <v>88585.5</v>
      </c>
      <c r="EU125" s="13" t="n">
        <v>94579.15</v>
      </c>
      <c r="EV125" s="13" t="n">
        <v>96874.48</v>
      </c>
      <c r="EW125" s="13" t="n">
        <v>98819.75</v>
      </c>
      <c r="EX125" s="13" t="n">
        <v>100485.9</v>
      </c>
      <c r="EY125" s="58" t="n">
        <f aca="false">EX125/SUMIF($E$8:$E$210,E125,$EX$8:$EX$210)</f>
        <v>0.111430395056329</v>
      </c>
      <c r="EZ125" s="13" t="s">
        <v>289</v>
      </c>
      <c r="FA125" s="13" t="s">
        <v>272</v>
      </c>
      <c r="FB125" s="51" t="n">
        <v>22</v>
      </c>
      <c r="FC125" s="13" t="n">
        <v>16104</v>
      </c>
    </row>
    <row r="126" customFormat="false" ht="15" hidden="false" customHeight="false" outlineLevel="0" collapsed="false">
      <c r="A126" s="49" t="n">
        <v>17007</v>
      </c>
      <c r="B126" s="50" t="n">
        <v>17007</v>
      </c>
      <c r="C126" s="9" t="s">
        <v>433</v>
      </c>
      <c r="D126" s="9" t="s">
        <v>434</v>
      </c>
      <c r="E126" s="50" t="n">
        <v>27</v>
      </c>
      <c r="F126" s="9" t="s">
        <v>433</v>
      </c>
      <c r="H126" s="51" t="n">
        <v>451077</v>
      </c>
      <c r="I126" s="51" t="n">
        <v>457083</v>
      </c>
      <c r="J126" s="51" t="n">
        <v>208483</v>
      </c>
      <c r="K126" s="51" t="n">
        <v>456353</v>
      </c>
      <c r="L126" s="51" t="n">
        <v>153613</v>
      </c>
      <c r="M126" s="51" t="n">
        <v>225391</v>
      </c>
      <c r="N126" s="51" t="n">
        <v>1099</v>
      </c>
      <c r="O126" s="51" t="n">
        <v>413</v>
      </c>
      <c r="P126" s="51" t="n">
        <v>118</v>
      </c>
      <c r="Q126" s="52" t="n">
        <v>3.56317993308357</v>
      </c>
      <c r="R126" s="52" t="n">
        <v>3.9600369665061</v>
      </c>
      <c r="S126" s="13" t="n">
        <v>156033</v>
      </c>
      <c r="T126" s="13" t="n">
        <v>212268</v>
      </c>
      <c r="U126" s="13" t="n">
        <v>81013</v>
      </c>
      <c r="V126" s="13" t="n">
        <v>211809</v>
      </c>
      <c r="W126" s="13" t="n">
        <v>34709</v>
      </c>
      <c r="X126" s="13" t="n">
        <v>208679</v>
      </c>
      <c r="Y126" s="13" t="n">
        <v>146215</v>
      </c>
      <c r="Z126" s="13" t="n">
        <v>424536</v>
      </c>
      <c r="AA126" s="13" t="n">
        <v>84133</v>
      </c>
      <c r="AB126" s="13" t="n">
        <v>212268</v>
      </c>
      <c r="AC126" s="13" t="n">
        <v>137448</v>
      </c>
      <c r="AD126" s="13" t="n">
        <v>211346</v>
      </c>
      <c r="AE126" s="13" t="n">
        <v>42776</v>
      </c>
      <c r="AF126" s="13" t="n">
        <v>211755</v>
      </c>
      <c r="AG126" s="13" t="n">
        <v>2543</v>
      </c>
      <c r="AH126" s="13" t="n">
        <v>57633</v>
      </c>
      <c r="AI126" s="51" t="n">
        <v>0</v>
      </c>
      <c r="AJ126" s="51" t="n">
        <v>4621</v>
      </c>
      <c r="AK126" s="51" t="n">
        <v>31317</v>
      </c>
      <c r="AL126" s="51" t="n">
        <v>12517</v>
      </c>
      <c r="AM126" s="51" t="n">
        <v>28866</v>
      </c>
      <c r="AN126" s="51" t="n">
        <v>8211</v>
      </c>
      <c r="AO126" s="51" t="n">
        <v>28868</v>
      </c>
      <c r="AP126" s="51" t="n">
        <v>28423</v>
      </c>
      <c r="AQ126" s="51" t="n">
        <v>28820</v>
      </c>
      <c r="AR126" s="51" t="n">
        <v>25498</v>
      </c>
      <c r="AS126" s="51" t="n">
        <v>29124</v>
      </c>
      <c r="AT126" s="51" t="n">
        <v>22467</v>
      </c>
      <c r="AU126" s="51" t="n">
        <v>28036</v>
      </c>
      <c r="AV126" s="51" t="n">
        <v>1.1</v>
      </c>
      <c r="AW126" s="13" t="n">
        <v>1398.86537128999</v>
      </c>
      <c r="AX126" s="52" t="n">
        <v>65.456</v>
      </c>
      <c r="AY126" s="51" t="n">
        <v>1</v>
      </c>
      <c r="AZ126" s="52" t="n">
        <v>1.75</v>
      </c>
      <c r="BA126" s="52" t="n">
        <v>6545.6</v>
      </c>
      <c r="BB126" s="54" t="n">
        <v>0.0123203874389781</v>
      </c>
      <c r="BC126" s="54" t="n">
        <v>0.0016247970028973</v>
      </c>
      <c r="BD126" s="61" t="n">
        <v>21747.3462681917</v>
      </c>
      <c r="BE126" s="13" t="n">
        <v>98120</v>
      </c>
      <c r="BF126" s="13" t="n">
        <v>219728</v>
      </c>
      <c r="BG126" s="51" t="n">
        <v>56562</v>
      </c>
      <c r="BH126" s="51" t="n">
        <v>69226</v>
      </c>
      <c r="BI126" s="51" t="n">
        <v>5</v>
      </c>
      <c r="BJ126" s="51" t="n">
        <v>151125</v>
      </c>
      <c r="BK126" s="51" t="n">
        <v>66722</v>
      </c>
      <c r="BL126" s="51" t="n">
        <v>243626</v>
      </c>
      <c r="BM126" s="51" t="n">
        <v>253080</v>
      </c>
      <c r="BN126" s="51" t="n">
        <v>154810</v>
      </c>
      <c r="BO126" s="51" t="n">
        <v>347640</v>
      </c>
      <c r="BP126" s="51" t="n">
        <v>192890</v>
      </c>
      <c r="BQ126" s="51" t="n">
        <v>203250</v>
      </c>
      <c r="BR126" s="13" t="n">
        <v>400.83540124979</v>
      </c>
      <c r="BS126" s="13" t="n">
        <v>2231.33330667502</v>
      </c>
      <c r="BT126" s="51" t="n">
        <v>59</v>
      </c>
      <c r="BU126" s="51" t="n">
        <v>225</v>
      </c>
      <c r="BV126" s="51" t="n">
        <v>20</v>
      </c>
      <c r="BW126" s="51" t="n">
        <v>365</v>
      </c>
      <c r="BX126" s="51" t="n">
        <v>43</v>
      </c>
      <c r="BY126" s="51" t="n">
        <v>365</v>
      </c>
      <c r="BZ126" s="51"/>
      <c r="CA126" s="51"/>
      <c r="CB126" s="51" t="n">
        <v>0</v>
      </c>
      <c r="CC126" s="51" t="n">
        <v>0</v>
      </c>
      <c r="CD126" s="51" t="n">
        <v>0</v>
      </c>
      <c r="CE126" s="51" t="n">
        <v>28960</v>
      </c>
      <c r="CF126" s="51" t="n">
        <v>170259</v>
      </c>
      <c r="CG126" s="51" t="n">
        <v>31000</v>
      </c>
      <c r="CH126" s="51" t="n">
        <v>2009000</v>
      </c>
      <c r="CI126" s="51" t="n">
        <v>144000</v>
      </c>
      <c r="CJ126" s="51" t="n">
        <v>13260000</v>
      </c>
      <c r="CK126" s="51" t="n">
        <v>670451000</v>
      </c>
      <c r="CL126" s="51" t="n">
        <v>275</v>
      </c>
      <c r="CM126" s="52" t="n">
        <v>1.50626926450824</v>
      </c>
      <c r="CN126" s="52" t="n">
        <v>66.6666666666667</v>
      </c>
      <c r="CO126" s="58" t="n">
        <v>0</v>
      </c>
      <c r="CP126" s="13" t="n">
        <v>23278857.59</v>
      </c>
      <c r="CQ126" s="13" t="n">
        <v>202048053.4</v>
      </c>
      <c r="CR126" s="13" t="n">
        <v>3298764.05</v>
      </c>
      <c r="CS126" s="13" t="n">
        <v>49907765.35</v>
      </c>
      <c r="CT126" s="13" t="n">
        <v>84552732.37</v>
      </c>
      <c r="CU126" s="58" t="n">
        <v>0.4625</v>
      </c>
      <c r="CV126" s="53" t="n">
        <v>0</v>
      </c>
      <c r="CW126" s="53" t="n">
        <v>0</v>
      </c>
      <c r="CX126" s="53" t="n">
        <v>0</v>
      </c>
      <c r="CY126" s="53" t="n">
        <v>0</v>
      </c>
      <c r="CZ126" s="53" t="n">
        <v>0</v>
      </c>
      <c r="DA126" s="53" t="n">
        <v>0</v>
      </c>
      <c r="DB126" s="53" t="n">
        <v>0.5</v>
      </c>
      <c r="DC126" s="53" t="n">
        <v>0</v>
      </c>
      <c r="DD126" s="53" t="n">
        <v>0</v>
      </c>
      <c r="DE126" s="53" t="n">
        <v>1</v>
      </c>
      <c r="DF126" s="53" t="n">
        <v>0</v>
      </c>
      <c r="DG126" s="53" t="n">
        <v>0</v>
      </c>
      <c r="DH126" s="53" t="n">
        <v>0</v>
      </c>
      <c r="DI126" s="53" t="n">
        <v>0.5</v>
      </c>
      <c r="DJ126" s="53" t="n">
        <v>0</v>
      </c>
      <c r="DK126" s="53" t="n">
        <v>0.5</v>
      </c>
      <c r="DL126" s="53" t="n">
        <v>1</v>
      </c>
      <c r="DM126" s="53" t="n">
        <v>0</v>
      </c>
      <c r="DN126" s="53" t="n">
        <v>1</v>
      </c>
      <c r="DO126" s="53" t="n">
        <v>0</v>
      </c>
      <c r="DP126" s="53" t="n">
        <v>0</v>
      </c>
      <c r="DQ126" s="53" t="n">
        <v>1</v>
      </c>
      <c r="DR126" s="51" t="n">
        <v>821872</v>
      </c>
      <c r="DS126" s="51" t="n">
        <v>195677</v>
      </c>
      <c r="DT126" s="51" t="n">
        <v>19118.7869781503</v>
      </c>
      <c r="DU126" s="51" t="n">
        <v>103430</v>
      </c>
      <c r="DV126" s="51" t="n">
        <v>123548</v>
      </c>
      <c r="DW126" s="51" t="n">
        <v>24444</v>
      </c>
      <c r="DX126" s="51" t="n">
        <v>172770</v>
      </c>
      <c r="DY126" s="51" t="n">
        <v>97376.18</v>
      </c>
      <c r="DZ126" s="51" t="n">
        <v>47572</v>
      </c>
      <c r="EA126" s="51" t="n">
        <v>168774</v>
      </c>
      <c r="EB126" s="51" t="n">
        <v>1774</v>
      </c>
      <c r="EC126" s="59" t="n">
        <v>5593.7383</v>
      </c>
      <c r="ED126" s="51" t="n">
        <v>97901</v>
      </c>
      <c r="EE126" s="51" t="n">
        <v>168774</v>
      </c>
      <c r="EF126" s="51" t="n">
        <v>5170</v>
      </c>
      <c r="EG126" s="51" t="n">
        <v>173944</v>
      </c>
      <c r="EH126" s="60" t="n">
        <v>46.0979093479891</v>
      </c>
      <c r="EJ126" s="60" t="n">
        <v>37.2985253092326</v>
      </c>
      <c r="EK126" s="60" t="n">
        <v>10.1609794360965</v>
      </c>
      <c r="EL126" s="60" t="n">
        <v>2.88433161608428</v>
      </c>
      <c r="EM126" s="60" t="n">
        <v>2.2053986772</v>
      </c>
      <c r="EN126" s="60" t="n">
        <v>87.6675009137</v>
      </c>
      <c r="ES126" s="51" t="n">
        <v>563192</v>
      </c>
      <c r="ET126" s="13" t="n">
        <v>376023.4</v>
      </c>
      <c r="EU126" s="13" t="n">
        <v>382773.3</v>
      </c>
      <c r="EV126" s="13" t="n">
        <v>386337</v>
      </c>
      <c r="EW126" s="13" t="n">
        <v>389949.1</v>
      </c>
      <c r="EX126" s="13" t="n">
        <v>393577</v>
      </c>
      <c r="EY126" s="58" t="n">
        <f aca="false">EX126/SUMIF($E$8:$E$210,E126,$EX$8:$EX$210)</f>
        <v>0.385497277746314</v>
      </c>
      <c r="EZ126" s="13" t="s">
        <v>271</v>
      </c>
      <c r="FA126" s="13" t="s">
        <v>304</v>
      </c>
      <c r="FB126" s="51" t="n">
        <v>1840</v>
      </c>
      <c r="FC126" s="13" t="n">
        <v>192890</v>
      </c>
    </row>
    <row r="127" customFormat="false" ht="15" hidden="false" customHeight="false" outlineLevel="0" collapsed="false">
      <c r="A127" s="49" t="n">
        <v>17008</v>
      </c>
      <c r="B127" s="50" t="n">
        <v>17008</v>
      </c>
      <c r="C127" s="9" t="s">
        <v>435</v>
      </c>
      <c r="D127" s="9" t="s">
        <v>434</v>
      </c>
      <c r="E127" s="50" t="n">
        <v>27</v>
      </c>
      <c r="F127" s="9" t="s">
        <v>433</v>
      </c>
      <c r="H127" s="51" t="n">
        <v>451077</v>
      </c>
      <c r="I127" s="51" t="n">
        <v>457083</v>
      </c>
      <c r="J127" s="51" t="n">
        <v>208483</v>
      </c>
      <c r="K127" s="51" t="n">
        <v>456353</v>
      </c>
      <c r="L127" s="51" t="n">
        <v>153613</v>
      </c>
      <c r="M127" s="51" t="n">
        <v>225391</v>
      </c>
      <c r="N127" s="51" t="n">
        <v>36</v>
      </c>
      <c r="O127" s="51" t="n">
        <v>89</v>
      </c>
      <c r="P127" s="51" t="n">
        <v>17</v>
      </c>
      <c r="Q127" s="52" t="n">
        <v>3.67699503452252</v>
      </c>
      <c r="R127" s="52" t="n">
        <v>3.99865019475761</v>
      </c>
      <c r="S127" s="13" t="n">
        <v>45035</v>
      </c>
      <c r="T127" s="13" t="n">
        <v>62721</v>
      </c>
      <c r="U127" s="13" t="n">
        <v>25388</v>
      </c>
      <c r="V127" s="13" t="n">
        <v>62721</v>
      </c>
      <c r="W127" s="13" t="n">
        <v>11033</v>
      </c>
      <c r="X127" s="13" t="n">
        <v>62721</v>
      </c>
      <c r="Y127" s="13" t="n">
        <v>52723</v>
      </c>
      <c r="Z127" s="13" t="n">
        <v>125442</v>
      </c>
      <c r="AA127" s="13" t="n">
        <v>27223</v>
      </c>
      <c r="AB127" s="13" t="n">
        <v>62721</v>
      </c>
      <c r="AC127" s="13" t="n">
        <v>43851</v>
      </c>
      <c r="AD127" s="13" t="n">
        <v>62721</v>
      </c>
      <c r="AE127" s="13" t="n">
        <v>17691</v>
      </c>
      <c r="AF127" s="13" t="n">
        <v>62721</v>
      </c>
      <c r="AG127" s="13" t="n">
        <v>546</v>
      </c>
      <c r="AH127" s="13" t="n">
        <v>23391</v>
      </c>
      <c r="AI127" s="51" t="n">
        <v>0</v>
      </c>
      <c r="AJ127" s="51" t="n">
        <v>4302</v>
      </c>
      <c r="AK127" s="51" t="n">
        <v>12268</v>
      </c>
      <c r="AL127" s="51" t="n">
        <v>6858</v>
      </c>
      <c r="AM127" s="51" t="n">
        <v>11708</v>
      </c>
      <c r="AN127" s="51" t="n">
        <v>2613</v>
      </c>
      <c r="AO127" s="51" t="n">
        <v>11695</v>
      </c>
      <c r="AP127" s="51" t="n">
        <v>11529</v>
      </c>
      <c r="AQ127" s="51" t="n">
        <v>11699</v>
      </c>
      <c r="AR127" s="51" t="n">
        <v>9483</v>
      </c>
      <c r="AS127" s="51" t="n">
        <v>11701</v>
      </c>
      <c r="AT127" s="51" t="n">
        <v>8201</v>
      </c>
      <c r="AU127" s="51" t="n">
        <v>10683</v>
      </c>
      <c r="AV127" s="51" t="n">
        <v>1.1</v>
      </c>
      <c r="AW127" s="13" t="n">
        <v>526.132277509998</v>
      </c>
      <c r="AX127" s="52" t="n">
        <v>20.7195</v>
      </c>
      <c r="AY127" s="51" t="n">
        <v>1</v>
      </c>
      <c r="AZ127" s="52" t="n">
        <v>1.75</v>
      </c>
      <c r="BA127" s="52" t="n">
        <v>2071.95</v>
      </c>
      <c r="BB127" s="54" t="n">
        <v>0.0123203874389781</v>
      </c>
      <c r="BC127" s="54" t="n">
        <v>0.0016247970028973</v>
      </c>
      <c r="BD127" s="61" t="n">
        <v>21747.3462681917</v>
      </c>
      <c r="BE127" s="13" t="n">
        <v>25833</v>
      </c>
      <c r="BF127" s="13" t="n">
        <v>62518</v>
      </c>
      <c r="BG127" s="51" t="n">
        <v>23955</v>
      </c>
      <c r="BH127" s="51" t="n">
        <v>13910</v>
      </c>
      <c r="BI127" s="51" t="n">
        <v>5</v>
      </c>
      <c r="BJ127" s="51" t="n">
        <v>10975</v>
      </c>
      <c r="BK127" s="51" t="n">
        <v>13316</v>
      </c>
      <c r="BL127" s="51" t="n">
        <v>66497</v>
      </c>
      <c r="BM127" s="51" t="n">
        <v>68998</v>
      </c>
      <c r="BN127" s="51" t="n">
        <v>8421</v>
      </c>
      <c r="BO127" s="51" t="n">
        <v>67159</v>
      </c>
      <c r="BP127" s="51" t="n">
        <v>16114</v>
      </c>
      <c r="BQ127" s="51" t="n">
        <v>16379</v>
      </c>
      <c r="BR127" s="13" t="n">
        <v>400.83540124979</v>
      </c>
      <c r="BS127" s="13" t="n">
        <v>2231.33330667502</v>
      </c>
      <c r="BT127" s="51" t="n">
        <v>348</v>
      </c>
      <c r="BU127" s="51" t="n">
        <v>1223</v>
      </c>
      <c r="BV127" s="51"/>
      <c r="BW127" s="51"/>
      <c r="BX127" s="51"/>
      <c r="BY127" s="51"/>
      <c r="BZ127" s="51"/>
      <c r="CA127" s="51"/>
      <c r="CB127" s="51" t="n">
        <v>0</v>
      </c>
      <c r="CC127" s="51" t="n">
        <v>0</v>
      </c>
      <c r="CD127" s="51" t="n">
        <v>0</v>
      </c>
      <c r="CE127" s="51" t="n">
        <v>1450</v>
      </c>
      <c r="CF127" s="51" t="n">
        <v>14058</v>
      </c>
      <c r="CG127" s="51" t="n">
        <v>2000</v>
      </c>
      <c r="CH127" s="51" t="n">
        <v>108000</v>
      </c>
      <c r="CI127" s="51" t="n">
        <v>7000</v>
      </c>
      <c r="CJ127" s="51" t="n">
        <v>757000</v>
      </c>
      <c r="CK127" s="51" t="n">
        <v>30179000</v>
      </c>
      <c r="CL127" s="51" t="n">
        <v>43</v>
      </c>
      <c r="CM127" s="52" t="n">
        <v>1.59675922901013</v>
      </c>
      <c r="CN127" s="52" t="n">
        <v>66.6666666666667</v>
      </c>
      <c r="CO127" s="58" t="n">
        <v>0</v>
      </c>
      <c r="CP127" s="13" t="n">
        <v>23278857.59</v>
      </c>
      <c r="CQ127" s="13" t="n">
        <v>202048053.4</v>
      </c>
      <c r="CR127" s="13" t="n">
        <v>3298764.05</v>
      </c>
      <c r="CS127" s="13" t="n">
        <v>49907765.35</v>
      </c>
      <c r="CT127" s="13" t="n">
        <v>84552732.37</v>
      </c>
      <c r="CU127" s="58" t="n">
        <v>0.35</v>
      </c>
      <c r="CV127" s="53" t="n">
        <v>0</v>
      </c>
      <c r="CW127" s="53" t="n">
        <v>0</v>
      </c>
      <c r="CX127" s="53" t="n">
        <v>0</v>
      </c>
      <c r="CY127" s="53" t="n">
        <v>0</v>
      </c>
      <c r="CZ127" s="53" t="n">
        <v>0</v>
      </c>
      <c r="DA127" s="53" t="n">
        <v>0</v>
      </c>
      <c r="DB127" s="53" t="n">
        <v>0.5</v>
      </c>
      <c r="DC127" s="53" t="n">
        <v>0</v>
      </c>
      <c r="DD127" s="53" t="n">
        <v>0</v>
      </c>
      <c r="DE127" s="53" t="n">
        <v>1</v>
      </c>
      <c r="DF127" s="53" t="n">
        <v>0</v>
      </c>
      <c r="DG127" s="53" t="n">
        <v>0</v>
      </c>
      <c r="DH127" s="53" t="n">
        <v>0</v>
      </c>
      <c r="DI127" s="53" t="n">
        <v>0.5</v>
      </c>
      <c r="DJ127" s="53" t="n">
        <v>0</v>
      </c>
      <c r="DK127" s="53" t="n">
        <v>0.5</v>
      </c>
      <c r="DL127" s="53" t="n">
        <v>1</v>
      </c>
      <c r="DM127" s="53" t="n">
        <v>0</v>
      </c>
      <c r="DN127" s="53" t="n">
        <v>1</v>
      </c>
      <c r="DO127" s="53" t="n">
        <v>0</v>
      </c>
      <c r="DP127" s="53" t="n">
        <v>0</v>
      </c>
      <c r="DQ127" s="53" t="n">
        <v>1</v>
      </c>
      <c r="DR127" s="51" t="n">
        <v>34676</v>
      </c>
      <c r="DS127" s="51" t="n">
        <v>9014</v>
      </c>
      <c r="DT127" s="51" t="n">
        <v>506437.117688144</v>
      </c>
      <c r="DU127" s="51" t="n">
        <v>22002</v>
      </c>
      <c r="DV127" s="51" t="n">
        <v>26426</v>
      </c>
      <c r="DW127" s="51" t="n">
        <v>4048</v>
      </c>
      <c r="DX127" s="51" t="n">
        <v>41470</v>
      </c>
      <c r="DY127" s="51" t="n">
        <v>97376.18</v>
      </c>
      <c r="DZ127" s="51" t="n">
        <v>12686</v>
      </c>
      <c r="EA127" s="51" t="n">
        <v>43691</v>
      </c>
      <c r="EB127" s="51" t="n">
        <v>119</v>
      </c>
      <c r="EC127" s="59" t="n">
        <v>5593.7383</v>
      </c>
      <c r="ED127" s="51" t="n">
        <v>17653</v>
      </c>
      <c r="EE127" s="51" t="n">
        <v>43691</v>
      </c>
      <c r="EF127" s="51" t="n">
        <v>1904</v>
      </c>
      <c r="EG127" s="51" t="n">
        <v>45595</v>
      </c>
      <c r="EH127" s="60" t="n">
        <v>46.0979093479891</v>
      </c>
      <c r="EJ127" s="60" t="n">
        <v>37.2985253092326</v>
      </c>
      <c r="EK127" s="60" t="n">
        <v>10.1609794360965</v>
      </c>
      <c r="EL127" s="60" t="n">
        <v>2.88433161608428</v>
      </c>
      <c r="EM127" s="60" t="n">
        <v>2.2053986772</v>
      </c>
      <c r="EN127" s="60" t="n">
        <v>87.6675009137</v>
      </c>
      <c r="ES127" s="51" t="n">
        <v>563192</v>
      </c>
      <c r="ET127" s="13" t="n">
        <v>88998.37</v>
      </c>
      <c r="EU127" s="13" t="n">
        <v>92505.58</v>
      </c>
      <c r="EV127" s="13" t="n">
        <v>94076.32</v>
      </c>
      <c r="EW127" s="13" t="n">
        <v>95555.82</v>
      </c>
      <c r="EX127" s="13" t="n">
        <v>96962.48</v>
      </c>
      <c r="EY127" s="58" t="n">
        <f aca="false">EX127/SUMIF($E$8:$E$210,E127,$EX$8:$EX$210)</f>
        <v>0.094971942170227</v>
      </c>
      <c r="EZ127" s="13" t="s">
        <v>271</v>
      </c>
      <c r="FA127" s="13" t="s">
        <v>304</v>
      </c>
      <c r="FB127" s="51" t="n">
        <v>308</v>
      </c>
      <c r="FC127" s="13" t="n">
        <v>16114</v>
      </c>
    </row>
    <row r="128" customFormat="false" ht="15" hidden="false" customHeight="false" outlineLevel="0" collapsed="false">
      <c r="A128" s="49" t="n">
        <v>17009</v>
      </c>
      <c r="B128" s="50" t="n">
        <v>17009</v>
      </c>
      <c r="C128" s="9" t="s">
        <v>436</v>
      </c>
      <c r="D128" s="9" t="s">
        <v>434</v>
      </c>
      <c r="E128" s="50" t="n">
        <v>27</v>
      </c>
      <c r="F128" s="9" t="s">
        <v>433</v>
      </c>
      <c r="H128" s="51" t="n">
        <v>451077</v>
      </c>
      <c r="I128" s="51" t="n">
        <v>457083</v>
      </c>
      <c r="J128" s="51" t="n">
        <v>208483</v>
      </c>
      <c r="K128" s="51" t="n">
        <v>456353</v>
      </c>
      <c r="L128" s="51" t="n">
        <v>153613</v>
      </c>
      <c r="M128" s="51" t="n">
        <v>225391</v>
      </c>
      <c r="N128" s="51" t="n">
        <v>9</v>
      </c>
      <c r="O128" s="51" t="n">
        <v>3</v>
      </c>
      <c r="P128" s="51" t="n">
        <v>1</v>
      </c>
      <c r="Q128" s="52" t="n">
        <v>0</v>
      </c>
      <c r="R128" s="52" t="n">
        <v>0</v>
      </c>
      <c r="S128" s="13" t="n">
        <v>0</v>
      </c>
      <c r="T128" s="13" t="n">
        <v>0</v>
      </c>
      <c r="U128" s="13" t="n">
        <v>0</v>
      </c>
      <c r="V128" s="13" t="n">
        <v>0</v>
      </c>
      <c r="W128" s="13" t="n">
        <v>0</v>
      </c>
      <c r="X128" s="13" t="n">
        <v>0</v>
      </c>
      <c r="Y128" s="13" t="n">
        <v>0</v>
      </c>
      <c r="Z128" s="13" t="n">
        <v>0</v>
      </c>
      <c r="AA128" s="13" t="n">
        <v>0</v>
      </c>
      <c r="AB128" s="13" t="n">
        <v>0</v>
      </c>
      <c r="AC128" s="13" t="n">
        <v>0</v>
      </c>
      <c r="AD128" s="13" t="n">
        <v>0</v>
      </c>
      <c r="AE128" s="13" t="n">
        <v>0</v>
      </c>
      <c r="AF128" s="13" t="n">
        <v>0</v>
      </c>
      <c r="AG128" s="13" t="n">
        <v>51</v>
      </c>
      <c r="AH128" s="13" t="n">
        <v>2902</v>
      </c>
      <c r="AI128" s="51" t="n">
        <v>2</v>
      </c>
      <c r="AJ128" s="51" t="n">
        <v>518</v>
      </c>
      <c r="AK128" s="51" t="n">
        <v>1495</v>
      </c>
      <c r="AL128" s="51" t="n">
        <v>1226</v>
      </c>
      <c r="AM128" s="51" t="n">
        <v>1454</v>
      </c>
      <c r="AN128" s="51" t="n">
        <v>722</v>
      </c>
      <c r="AO128" s="51" t="n">
        <v>1454</v>
      </c>
      <c r="AP128" s="51" t="n">
        <v>1454</v>
      </c>
      <c r="AQ128" s="51" t="n">
        <v>1454</v>
      </c>
      <c r="AR128" s="51" t="n">
        <v>1439</v>
      </c>
      <c r="AS128" s="51" t="n">
        <v>1455</v>
      </c>
      <c r="AT128" s="51" t="n">
        <v>1309</v>
      </c>
      <c r="AU128" s="51" t="n">
        <v>1382</v>
      </c>
      <c r="AV128" s="51" t="n">
        <v>1.1</v>
      </c>
      <c r="AW128" s="13" t="n">
        <v>153.35295017</v>
      </c>
      <c r="AX128" s="52" t="n">
        <v>3.6823</v>
      </c>
      <c r="AY128" s="51" t="n">
        <v>1</v>
      </c>
      <c r="AZ128" s="52" t="n">
        <v>1.75</v>
      </c>
      <c r="BA128" s="52" t="n">
        <v>368.23</v>
      </c>
      <c r="BB128" s="54" t="n">
        <v>0.0123203874389781</v>
      </c>
      <c r="BC128" s="54" t="n">
        <v>0.0016247970028973</v>
      </c>
      <c r="BD128" s="61" t="n">
        <v>21747.3462681917</v>
      </c>
      <c r="BE128" s="13" t="n">
        <v>3942</v>
      </c>
      <c r="BF128" s="13" t="n">
        <v>11823</v>
      </c>
      <c r="BG128" s="51" t="n">
        <v>5865</v>
      </c>
      <c r="BH128" s="51" t="n">
        <v>1751</v>
      </c>
      <c r="BI128" s="51" t="n">
        <v>5</v>
      </c>
      <c r="BJ128" s="51" t="n">
        <v>3169</v>
      </c>
      <c r="BK128" s="51" t="n">
        <v>1664</v>
      </c>
      <c r="BL128" s="51" t="n">
        <v>12184</v>
      </c>
      <c r="BM128" s="51" t="n">
        <v>13267</v>
      </c>
      <c r="BN128" s="51" t="n">
        <v>0</v>
      </c>
      <c r="BO128" s="51" t="n">
        <v>6160</v>
      </c>
      <c r="BP128" s="51" t="n">
        <v>4638</v>
      </c>
      <c r="BQ128" s="51" t="n">
        <v>4683</v>
      </c>
      <c r="BR128" s="13" t="n">
        <v>400.83540124979</v>
      </c>
      <c r="BS128" s="13" t="n">
        <v>2231.33330667502</v>
      </c>
      <c r="BT128" s="51" t="n">
        <v>0</v>
      </c>
      <c r="BU128" s="51" t="n">
        <v>0</v>
      </c>
      <c r="BV128" s="51"/>
      <c r="BW128" s="51"/>
      <c r="BX128" s="51"/>
      <c r="BY128" s="51"/>
      <c r="BZ128" s="51"/>
      <c r="CA128" s="51"/>
      <c r="CB128" s="51" t="n">
        <v>0</v>
      </c>
      <c r="CC128" s="51" t="n">
        <v>0</v>
      </c>
      <c r="CD128" s="51" t="n">
        <v>0</v>
      </c>
      <c r="CE128" s="51" t="n">
        <v>500</v>
      </c>
      <c r="CF128" s="51" t="n">
        <v>4412</v>
      </c>
      <c r="CG128" s="51" t="n">
        <v>1000</v>
      </c>
      <c r="CH128" s="51" t="n">
        <v>40000</v>
      </c>
      <c r="CI128" s="51" t="n">
        <v>2000</v>
      </c>
      <c r="CJ128" s="51" t="n">
        <v>289000</v>
      </c>
      <c r="CK128" s="51" t="n">
        <v>9430000</v>
      </c>
      <c r="CL128" s="51" t="n">
        <v>0</v>
      </c>
      <c r="CM128" s="52" t="n">
        <v>0</v>
      </c>
      <c r="CN128" s="52" t="n">
        <v>66.6666666666667</v>
      </c>
      <c r="CO128" s="58" t="n">
        <v>0</v>
      </c>
      <c r="CP128" s="13" t="n">
        <v>23278857.59</v>
      </c>
      <c r="CQ128" s="13" t="n">
        <v>202048053.4</v>
      </c>
      <c r="CR128" s="13" t="n">
        <v>3298764.05</v>
      </c>
      <c r="CS128" s="13" t="n">
        <v>49907765.35</v>
      </c>
      <c r="CT128" s="13" t="n">
        <v>84552732.37</v>
      </c>
      <c r="CU128" s="58" t="n">
        <v>0.2</v>
      </c>
      <c r="CV128" s="53" t="n">
        <v>0</v>
      </c>
      <c r="CW128" s="53" t="n">
        <v>0</v>
      </c>
      <c r="CX128" s="53" t="n">
        <v>0</v>
      </c>
      <c r="CY128" s="53" t="n">
        <v>0</v>
      </c>
      <c r="CZ128" s="53" t="n">
        <v>0</v>
      </c>
      <c r="DA128" s="53" t="n">
        <v>0</v>
      </c>
      <c r="DB128" s="53" t="n">
        <v>0.5</v>
      </c>
      <c r="DC128" s="53" t="n">
        <v>0</v>
      </c>
      <c r="DD128" s="53" t="n">
        <v>0</v>
      </c>
      <c r="DE128" s="53" t="n">
        <v>1</v>
      </c>
      <c r="DF128" s="53" t="n">
        <v>0</v>
      </c>
      <c r="DG128" s="53" t="n">
        <v>0</v>
      </c>
      <c r="DH128" s="53" t="n">
        <v>0</v>
      </c>
      <c r="DI128" s="53" t="n">
        <v>0.5</v>
      </c>
      <c r="DJ128" s="53" t="n">
        <v>0</v>
      </c>
      <c r="DK128" s="53" t="n">
        <v>0.5</v>
      </c>
      <c r="DL128" s="53" t="n">
        <v>1</v>
      </c>
      <c r="DM128" s="53" t="n">
        <v>0</v>
      </c>
      <c r="DN128" s="53" t="n">
        <v>1</v>
      </c>
      <c r="DO128" s="53" t="n">
        <v>0</v>
      </c>
      <c r="DP128" s="53" t="n">
        <v>0</v>
      </c>
      <c r="DQ128" s="53" t="n">
        <v>1</v>
      </c>
      <c r="DR128" s="51" t="n">
        <v>2948</v>
      </c>
      <c r="DS128" s="51" t="n">
        <v>1232</v>
      </c>
      <c r="DT128" s="51" t="n">
        <v>1330861.22746264</v>
      </c>
      <c r="DU128" s="51" t="n">
        <v>9828</v>
      </c>
      <c r="DV128" s="51" t="n">
        <v>13581</v>
      </c>
      <c r="DW128" s="51" t="n">
        <v>974</v>
      </c>
      <c r="DX128" s="51" t="n">
        <v>17875</v>
      </c>
      <c r="DY128" s="51" t="n">
        <v>97376.18</v>
      </c>
      <c r="DZ128" s="51" t="n">
        <v>3193</v>
      </c>
      <c r="EA128" s="51" t="n">
        <v>15583</v>
      </c>
      <c r="EB128" s="51" t="n">
        <v>22</v>
      </c>
      <c r="EC128" s="59" t="n">
        <v>5593.7383</v>
      </c>
      <c r="ED128" s="51" t="n">
        <v>9032</v>
      </c>
      <c r="EE128" s="51" t="n">
        <v>15583</v>
      </c>
      <c r="EF128" s="51" t="n">
        <v>1323</v>
      </c>
      <c r="EG128" s="51" t="n">
        <v>16906</v>
      </c>
      <c r="EH128" s="60" t="n">
        <v>46.0979093479891</v>
      </c>
      <c r="EJ128" s="60" t="n">
        <v>37.2985253092326</v>
      </c>
      <c r="EK128" s="60" t="n">
        <v>10.1609794360965</v>
      </c>
      <c r="EL128" s="60" t="n">
        <v>2.88433161608428</v>
      </c>
      <c r="EM128" s="60" t="n">
        <v>2.2053986772</v>
      </c>
      <c r="EN128" s="60" t="n">
        <v>87.6675009137</v>
      </c>
      <c r="ES128" s="51" t="n">
        <v>563192</v>
      </c>
      <c r="ET128" s="13" t="n">
        <v>18319.07</v>
      </c>
      <c r="EU128" s="13" t="n">
        <v>18934.3</v>
      </c>
      <c r="EV128" s="13" t="n">
        <v>19219.7</v>
      </c>
      <c r="EW128" s="13" t="n">
        <v>19493.8</v>
      </c>
      <c r="EX128" s="13" t="n">
        <v>19758.82</v>
      </c>
      <c r="EY128" s="58" t="n">
        <f aca="false">EX128/SUMIF($E$8:$E$210,E128,$EX$8:$EX$210)</f>
        <v>0.0193531921872453</v>
      </c>
      <c r="EZ128" s="13" t="s">
        <v>271</v>
      </c>
      <c r="FA128" s="13" t="s">
        <v>304</v>
      </c>
      <c r="FB128" s="51" t="n">
        <v>13</v>
      </c>
      <c r="FC128" s="13" t="n">
        <v>4638</v>
      </c>
    </row>
    <row r="129" customFormat="false" ht="15" hidden="false" customHeight="false" outlineLevel="0" collapsed="false">
      <c r="A129" s="49" t="n">
        <v>17011</v>
      </c>
      <c r="B129" s="50" t="n">
        <v>17011</v>
      </c>
      <c r="C129" s="9" t="s">
        <v>437</v>
      </c>
      <c r="D129" s="9" t="s">
        <v>434</v>
      </c>
      <c r="E129" s="50" t="n">
        <v>27</v>
      </c>
      <c r="F129" s="9" t="s">
        <v>433</v>
      </c>
      <c r="H129" s="51" t="n">
        <v>451077</v>
      </c>
      <c r="I129" s="51" t="n">
        <v>457083</v>
      </c>
      <c r="J129" s="51" t="n">
        <v>208483</v>
      </c>
      <c r="K129" s="51" t="n">
        <v>456353</v>
      </c>
      <c r="L129" s="51" t="n">
        <v>153613</v>
      </c>
      <c r="M129" s="51" t="n">
        <v>225391</v>
      </c>
      <c r="N129" s="51" t="n">
        <v>317</v>
      </c>
      <c r="O129" s="51" t="n">
        <v>148</v>
      </c>
      <c r="P129" s="51" t="n">
        <v>46</v>
      </c>
      <c r="Q129" s="52" t="n">
        <v>3.4571051899515</v>
      </c>
      <c r="R129" s="52" t="n">
        <v>3.8710555280059</v>
      </c>
      <c r="S129" s="13" t="n">
        <v>101740</v>
      </c>
      <c r="T129" s="13" t="n">
        <v>139438</v>
      </c>
      <c r="U129" s="13" t="n">
        <v>57085</v>
      </c>
      <c r="V129" s="13" t="n">
        <v>138921</v>
      </c>
      <c r="W129" s="13" t="n">
        <v>34454</v>
      </c>
      <c r="X129" s="13" t="n">
        <v>136678</v>
      </c>
      <c r="Y129" s="13" t="n">
        <v>86811</v>
      </c>
      <c r="Z129" s="13" t="n">
        <v>278876</v>
      </c>
      <c r="AA129" s="13" t="n">
        <v>67346</v>
      </c>
      <c r="AB129" s="13" t="n">
        <v>139438</v>
      </c>
      <c r="AC129" s="13" t="n">
        <v>83514</v>
      </c>
      <c r="AD129" s="13" t="n">
        <v>139438</v>
      </c>
      <c r="AE129" s="13" t="n">
        <v>35920</v>
      </c>
      <c r="AF129" s="13" t="n">
        <v>139141</v>
      </c>
      <c r="AG129" s="13" t="n">
        <v>747</v>
      </c>
      <c r="AH129" s="13" t="n">
        <v>30094</v>
      </c>
      <c r="AI129" s="51" t="n">
        <v>54</v>
      </c>
      <c r="AJ129" s="51" t="n">
        <v>4378</v>
      </c>
      <c r="AK129" s="51" t="n">
        <v>16454</v>
      </c>
      <c r="AL129" s="51" t="n">
        <v>7317</v>
      </c>
      <c r="AM129" s="51" t="n">
        <v>15073</v>
      </c>
      <c r="AN129" s="51" t="n">
        <v>3552</v>
      </c>
      <c r="AO129" s="51" t="n">
        <v>15062</v>
      </c>
      <c r="AP129" s="51" t="n">
        <v>14966</v>
      </c>
      <c r="AQ129" s="51" t="n">
        <v>15058</v>
      </c>
      <c r="AR129" s="51" t="n">
        <v>14322</v>
      </c>
      <c r="AS129" s="51" t="n">
        <v>15193</v>
      </c>
      <c r="AT129" s="51" t="n">
        <v>12886</v>
      </c>
      <c r="AU129" s="51" t="n">
        <v>14469</v>
      </c>
      <c r="AV129" s="51" t="n">
        <v>1.1</v>
      </c>
      <c r="AW129" s="13" t="n">
        <v>736.492652519997</v>
      </c>
      <c r="AX129" s="52" t="n">
        <v>32.6798</v>
      </c>
      <c r="AY129" s="51" t="n">
        <v>1</v>
      </c>
      <c r="AZ129" s="52" t="n">
        <v>1.75</v>
      </c>
      <c r="BA129" s="52" t="n">
        <v>3267.98</v>
      </c>
      <c r="BB129" s="54" t="n">
        <v>0.0123203874389781</v>
      </c>
      <c r="BC129" s="54" t="n">
        <v>0.0016247970028973</v>
      </c>
      <c r="BD129" s="61" t="n">
        <v>21747.3462681917</v>
      </c>
      <c r="BE129" s="13" t="n">
        <v>57359</v>
      </c>
      <c r="BF129" s="13" t="n">
        <v>137153</v>
      </c>
      <c r="BG129" s="51" t="n">
        <v>46090</v>
      </c>
      <c r="BH129" s="51" t="n">
        <v>33818</v>
      </c>
      <c r="BI129" s="51" t="n">
        <v>5</v>
      </c>
      <c r="BJ129" s="51" t="n">
        <v>51201</v>
      </c>
      <c r="BK129" s="51" t="n">
        <v>33024</v>
      </c>
      <c r="BL129" s="51" t="n">
        <v>144732</v>
      </c>
      <c r="BM129" s="51" t="n">
        <v>152183</v>
      </c>
      <c r="BN129" s="51" t="n">
        <v>37703</v>
      </c>
      <c r="BO129" s="51" t="n">
        <v>189626</v>
      </c>
      <c r="BP129" s="51" t="n">
        <v>70257</v>
      </c>
      <c r="BQ129" s="51" t="n">
        <v>72295</v>
      </c>
      <c r="BR129" s="13" t="n">
        <v>400.83540124979</v>
      </c>
      <c r="BS129" s="13" t="n">
        <v>2231.33330667502</v>
      </c>
      <c r="BT129" s="51" t="n">
        <v>54</v>
      </c>
      <c r="BU129" s="51" t="n">
        <v>189</v>
      </c>
      <c r="BV129" s="51"/>
      <c r="BW129" s="51"/>
      <c r="BX129" s="51"/>
      <c r="BY129" s="51"/>
      <c r="BZ129" s="51"/>
      <c r="CA129" s="51"/>
      <c r="CB129" s="51" t="n">
        <v>0</v>
      </c>
      <c r="CC129" s="51" t="n">
        <v>0</v>
      </c>
      <c r="CD129" s="51" t="n">
        <v>0</v>
      </c>
      <c r="CE129" s="51" t="n">
        <v>9950</v>
      </c>
      <c r="CF129" s="51" t="n">
        <v>64450</v>
      </c>
      <c r="CG129" s="51" t="n">
        <v>11000</v>
      </c>
      <c r="CH129" s="51" t="n">
        <v>793000</v>
      </c>
      <c r="CI129" s="51" t="n">
        <v>52000</v>
      </c>
      <c r="CJ129" s="51" t="n">
        <v>5131000</v>
      </c>
      <c r="CK129" s="51" t="n">
        <v>232008000</v>
      </c>
      <c r="CL129" s="51" t="n">
        <v>90</v>
      </c>
      <c r="CM129" s="52" t="n">
        <v>1.53933673562714</v>
      </c>
      <c r="CN129" s="52" t="n">
        <v>66.6666666666667</v>
      </c>
      <c r="CO129" s="58" t="n">
        <v>0.21345994602997</v>
      </c>
      <c r="CP129" s="13" t="n">
        <v>23278857.59</v>
      </c>
      <c r="CQ129" s="13" t="n">
        <v>202048053.4</v>
      </c>
      <c r="CR129" s="13" t="n">
        <v>3298764.05</v>
      </c>
      <c r="CS129" s="13" t="n">
        <v>49907765.35</v>
      </c>
      <c r="CT129" s="13" t="n">
        <v>84552732.37</v>
      </c>
      <c r="CU129" s="58" t="n">
        <v>0.3875</v>
      </c>
      <c r="CV129" s="53" t="n">
        <v>0</v>
      </c>
      <c r="CW129" s="53" t="n">
        <v>0</v>
      </c>
      <c r="CX129" s="53" t="n">
        <v>0</v>
      </c>
      <c r="CY129" s="53" t="n">
        <v>0</v>
      </c>
      <c r="CZ129" s="53" t="n">
        <v>0</v>
      </c>
      <c r="DA129" s="53" t="n">
        <v>0</v>
      </c>
      <c r="DB129" s="53" t="n">
        <v>0.5</v>
      </c>
      <c r="DC129" s="53" t="n">
        <v>0</v>
      </c>
      <c r="DD129" s="53" t="n">
        <v>0</v>
      </c>
      <c r="DE129" s="53" t="n">
        <v>1</v>
      </c>
      <c r="DF129" s="53" t="n">
        <v>0</v>
      </c>
      <c r="DG129" s="53" t="n">
        <v>0</v>
      </c>
      <c r="DH129" s="53" t="n">
        <v>0</v>
      </c>
      <c r="DI129" s="53" t="n">
        <v>0.5</v>
      </c>
      <c r="DJ129" s="53" t="n">
        <v>0</v>
      </c>
      <c r="DK129" s="53" t="n">
        <v>0.5</v>
      </c>
      <c r="DL129" s="53" t="n">
        <v>1</v>
      </c>
      <c r="DM129" s="53" t="n">
        <v>0</v>
      </c>
      <c r="DN129" s="53" t="n">
        <v>1</v>
      </c>
      <c r="DO129" s="53" t="n">
        <v>0</v>
      </c>
      <c r="DP129" s="53" t="n">
        <v>0</v>
      </c>
      <c r="DQ129" s="53" t="n">
        <v>1</v>
      </c>
      <c r="DR129" s="51" t="n">
        <v>118551</v>
      </c>
      <c r="DS129" s="51" t="n">
        <v>41649</v>
      </c>
      <c r="DT129" s="51" t="n">
        <v>7453.1671365058</v>
      </c>
      <c r="DU129" s="51" t="n">
        <v>42329</v>
      </c>
      <c r="DV129" s="51" t="n">
        <v>49974</v>
      </c>
      <c r="DW129" s="51" t="n">
        <v>10113</v>
      </c>
      <c r="DX129" s="51" t="n">
        <v>102057</v>
      </c>
      <c r="DY129" s="51" t="n">
        <v>97376.18</v>
      </c>
      <c r="DZ129" s="51" t="n">
        <v>31477</v>
      </c>
      <c r="EA129" s="51" t="n">
        <v>102761</v>
      </c>
      <c r="EB129" s="51" t="n">
        <v>484</v>
      </c>
      <c r="EC129" s="59" t="n">
        <v>5593.7383</v>
      </c>
      <c r="ED129" s="51" t="n">
        <v>49923</v>
      </c>
      <c r="EE129" s="51" t="n">
        <v>102761</v>
      </c>
      <c r="EF129" s="51" t="n">
        <v>3678</v>
      </c>
      <c r="EG129" s="51" t="n">
        <v>106439</v>
      </c>
      <c r="EH129" s="60" t="n">
        <v>46.0979093479891</v>
      </c>
      <c r="EJ129" s="60" t="n">
        <v>37.2985253092326</v>
      </c>
      <c r="EK129" s="60" t="n">
        <v>10.1609794360965</v>
      </c>
      <c r="EL129" s="60" t="n">
        <v>2.88433161608428</v>
      </c>
      <c r="EM129" s="60" t="n">
        <v>2.2053986772</v>
      </c>
      <c r="EN129" s="60" t="n">
        <v>87.6675009137</v>
      </c>
      <c r="ES129" s="51" t="n">
        <v>563192</v>
      </c>
      <c r="ET129" s="13" t="n">
        <v>204886.5</v>
      </c>
      <c r="EU129" s="13" t="n">
        <v>210089.9</v>
      </c>
      <c r="EV129" s="13" t="n">
        <v>212715.7</v>
      </c>
      <c r="EW129" s="13" t="n">
        <v>215333.2</v>
      </c>
      <c r="EX129" s="13" t="n">
        <v>217933.9</v>
      </c>
      <c r="EY129" s="58" t="n">
        <f aca="false">EX129/SUMIF($E$8:$E$210,E129,$EX$8:$EX$210)</f>
        <v>0.21345994602997</v>
      </c>
      <c r="EZ129" s="13" t="s">
        <v>271</v>
      </c>
      <c r="FA129" s="13" t="s">
        <v>304</v>
      </c>
      <c r="FB129" s="51" t="n">
        <v>1239</v>
      </c>
      <c r="FC129" s="13" t="n">
        <v>70257</v>
      </c>
    </row>
    <row r="130" customFormat="false" ht="15" hidden="false" customHeight="false" outlineLevel="0" collapsed="false">
      <c r="A130" s="49" t="n">
        <v>17018</v>
      </c>
      <c r="B130" s="50" t="n">
        <v>17018</v>
      </c>
      <c r="C130" s="9" t="s">
        <v>438</v>
      </c>
      <c r="D130" s="9" t="s">
        <v>434</v>
      </c>
      <c r="E130" s="50" t="n">
        <v>27</v>
      </c>
      <c r="F130" s="9" t="s">
        <v>433</v>
      </c>
      <c r="H130" s="51" t="n">
        <v>451077</v>
      </c>
      <c r="I130" s="51" t="n">
        <v>457083</v>
      </c>
      <c r="J130" s="51" t="n">
        <v>208483</v>
      </c>
      <c r="K130" s="51" t="n">
        <v>456353</v>
      </c>
      <c r="L130" s="51" t="n">
        <v>153613</v>
      </c>
      <c r="M130" s="51" t="n">
        <v>225391</v>
      </c>
      <c r="N130" s="51" t="n">
        <v>97</v>
      </c>
      <c r="O130" s="51" t="n">
        <v>112</v>
      </c>
      <c r="P130" s="51" t="n">
        <v>34</v>
      </c>
      <c r="Q130" s="52" t="n">
        <v>4.01506311463379</v>
      </c>
      <c r="R130" s="52" t="n">
        <v>3.92563848524879</v>
      </c>
      <c r="S130" s="13" t="n">
        <v>36329</v>
      </c>
      <c r="T130" s="13" t="n">
        <v>50365</v>
      </c>
      <c r="U130" s="13" t="n">
        <v>19888</v>
      </c>
      <c r="V130" s="13" t="n">
        <v>50365</v>
      </c>
      <c r="W130" s="13" t="n">
        <v>6615</v>
      </c>
      <c r="X130" s="13" t="n">
        <v>49629</v>
      </c>
      <c r="Y130" s="13" t="n">
        <v>30674</v>
      </c>
      <c r="Z130" s="13" t="n">
        <v>100204</v>
      </c>
      <c r="AA130" s="13" t="n">
        <v>19153</v>
      </c>
      <c r="AB130" s="13" t="n">
        <v>50365</v>
      </c>
      <c r="AC130" s="13" t="n">
        <v>33305</v>
      </c>
      <c r="AD130" s="13" t="n">
        <v>50365</v>
      </c>
      <c r="AE130" s="13" t="n">
        <v>15718</v>
      </c>
      <c r="AF130" s="13" t="n">
        <v>50365</v>
      </c>
      <c r="AG130" s="13" t="n">
        <v>415</v>
      </c>
      <c r="AH130" s="13" t="n">
        <v>21939</v>
      </c>
      <c r="AI130" s="51" t="n">
        <v>0</v>
      </c>
      <c r="AJ130" s="51" t="n">
        <v>4310</v>
      </c>
      <c r="AK130" s="51" t="n">
        <v>11968</v>
      </c>
      <c r="AL130" s="51" t="n">
        <v>6409</v>
      </c>
      <c r="AM130" s="51" t="n">
        <v>10975</v>
      </c>
      <c r="AN130" s="51" t="n">
        <v>2745</v>
      </c>
      <c r="AO130" s="51" t="n">
        <v>10978</v>
      </c>
      <c r="AP130" s="51" t="n">
        <v>10775</v>
      </c>
      <c r="AQ130" s="51" t="n">
        <v>10980</v>
      </c>
      <c r="AR130" s="51" t="n">
        <v>10551</v>
      </c>
      <c r="AS130" s="51" t="n">
        <v>11000</v>
      </c>
      <c r="AT130" s="51" t="n">
        <v>8947</v>
      </c>
      <c r="AU130" s="51" t="n">
        <v>10671</v>
      </c>
      <c r="AV130" s="51" t="n">
        <v>1.1</v>
      </c>
      <c r="AW130" s="13" t="n">
        <v>623.2671905</v>
      </c>
      <c r="AX130" s="52" t="n">
        <v>21.1111</v>
      </c>
      <c r="AY130" s="51" t="n">
        <v>1</v>
      </c>
      <c r="AZ130" s="52" t="n">
        <v>1.75</v>
      </c>
      <c r="BA130" s="52" t="n">
        <v>2111.11</v>
      </c>
      <c r="BB130" s="54" t="n">
        <v>0.0123203874389781</v>
      </c>
      <c r="BC130" s="54" t="n">
        <v>0.0016247970028973</v>
      </c>
      <c r="BD130" s="61" t="n">
        <v>21747.3462681917</v>
      </c>
      <c r="BE130" s="13" t="n">
        <v>31837</v>
      </c>
      <c r="BF130" s="13" t="n">
        <v>67719</v>
      </c>
      <c r="BG130" s="51" t="n">
        <v>25548</v>
      </c>
      <c r="BH130" s="51" t="n">
        <v>10769</v>
      </c>
      <c r="BI130" s="51" t="n">
        <v>5</v>
      </c>
      <c r="BJ130" s="51" t="n">
        <v>18505</v>
      </c>
      <c r="BK130" s="51" t="n">
        <v>10200</v>
      </c>
      <c r="BL130" s="51" t="n">
        <v>71272</v>
      </c>
      <c r="BM130" s="51" t="n">
        <v>75595</v>
      </c>
      <c r="BN130" s="51" t="n">
        <v>9026</v>
      </c>
      <c r="BO130" s="51" t="n">
        <v>97788</v>
      </c>
      <c r="BP130" s="51" t="n">
        <v>25988</v>
      </c>
      <c r="BQ130" s="51" t="n">
        <v>28063</v>
      </c>
      <c r="BR130" s="13" t="n">
        <v>400.83540124979</v>
      </c>
      <c r="BS130" s="13" t="n">
        <v>2231.33330667502</v>
      </c>
      <c r="BT130" s="51" t="n">
        <v>402</v>
      </c>
      <c r="BU130" s="51" t="n">
        <v>1063</v>
      </c>
      <c r="BV130" s="51"/>
      <c r="BW130" s="51"/>
      <c r="BX130" s="51"/>
      <c r="BY130" s="51"/>
      <c r="BZ130" s="51"/>
      <c r="CA130" s="51"/>
      <c r="CB130" s="51" t="n">
        <v>0</v>
      </c>
      <c r="CC130" s="51" t="n">
        <v>0</v>
      </c>
      <c r="CD130" s="51" t="n">
        <v>0</v>
      </c>
      <c r="CE130" s="51" t="n">
        <v>2870</v>
      </c>
      <c r="CF130" s="51" t="n">
        <v>23321</v>
      </c>
      <c r="CG130" s="51" t="n">
        <v>3000</v>
      </c>
      <c r="CH130" s="51" t="n">
        <v>237000</v>
      </c>
      <c r="CI130" s="51" t="n">
        <v>14000</v>
      </c>
      <c r="CJ130" s="51" t="n">
        <v>1631000</v>
      </c>
      <c r="CK130" s="51" t="n">
        <v>61761000</v>
      </c>
      <c r="CL130" s="51" t="n">
        <v>60</v>
      </c>
      <c r="CM130" s="52" t="n">
        <v>1.58064456001044</v>
      </c>
      <c r="CN130" s="52" t="n">
        <v>66.6666666666667</v>
      </c>
      <c r="CO130" s="58" t="n">
        <v>0.117091846234564</v>
      </c>
      <c r="CP130" s="13" t="n">
        <v>23278857.59</v>
      </c>
      <c r="CQ130" s="13" t="n">
        <v>202048053.4</v>
      </c>
      <c r="CR130" s="13" t="n">
        <v>3298764.05</v>
      </c>
      <c r="CS130" s="13" t="n">
        <v>49907765.35</v>
      </c>
      <c r="CT130" s="13" t="n">
        <v>84552732.37</v>
      </c>
      <c r="CU130" s="58" t="n">
        <v>0.3125</v>
      </c>
      <c r="CV130" s="53" t="n">
        <v>0</v>
      </c>
      <c r="CW130" s="53" t="n">
        <v>0</v>
      </c>
      <c r="CX130" s="53" t="n">
        <v>0</v>
      </c>
      <c r="CY130" s="53" t="n">
        <v>0</v>
      </c>
      <c r="CZ130" s="53" t="n">
        <v>0</v>
      </c>
      <c r="DA130" s="53" t="n">
        <v>0</v>
      </c>
      <c r="DB130" s="53" t="n">
        <v>0.5</v>
      </c>
      <c r="DC130" s="53" t="n">
        <v>0</v>
      </c>
      <c r="DD130" s="53" t="n">
        <v>0</v>
      </c>
      <c r="DE130" s="53" t="n">
        <v>1</v>
      </c>
      <c r="DF130" s="53" t="n">
        <v>0</v>
      </c>
      <c r="DG130" s="53" t="n">
        <v>0</v>
      </c>
      <c r="DH130" s="53" t="n">
        <v>0</v>
      </c>
      <c r="DI130" s="53" t="n">
        <v>0.5</v>
      </c>
      <c r="DJ130" s="53" t="n">
        <v>0</v>
      </c>
      <c r="DK130" s="53" t="n">
        <v>0.5</v>
      </c>
      <c r="DL130" s="53" t="n">
        <v>1</v>
      </c>
      <c r="DM130" s="53" t="n">
        <v>0</v>
      </c>
      <c r="DN130" s="53" t="n">
        <v>1</v>
      </c>
      <c r="DO130" s="53" t="n">
        <v>0</v>
      </c>
      <c r="DP130" s="53" t="n">
        <v>0</v>
      </c>
      <c r="DQ130" s="53" t="n">
        <v>1</v>
      </c>
      <c r="DR130" s="51" t="n">
        <v>62244</v>
      </c>
      <c r="DS130" s="51" t="n">
        <v>18478</v>
      </c>
      <c r="DT130" s="51" t="n">
        <v>94503.7481753833</v>
      </c>
      <c r="DU130" s="51" t="n">
        <v>17035</v>
      </c>
      <c r="DV130" s="51" t="n">
        <v>24239</v>
      </c>
      <c r="DW130" s="51" t="n">
        <v>5550</v>
      </c>
      <c r="DX130" s="51" t="n">
        <v>36231</v>
      </c>
      <c r="DY130" s="51" t="n">
        <v>97376.18</v>
      </c>
      <c r="DZ130" s="51" t="n">
        <v>9271</v>
      </c>
      <c r="EA130" s="51" t="n">
        <v>35446</v>
      </c>
      <c r="EB130" s="51" t="n">
        <v>161</v>
      </c>
      <c r="EC130" s="59" t="n">
        <v>5593.7383</v>
      </c>
      <c r="ED130" s="51" t="n">
        <v>18898</v>
      </c>
      <c r="EE130" s="51" t="n">
        <v>35446</v>
      </c>
      <c r="EF130" s="51" t="n">
        <v>673</v>
      </c>
      <c r="EG130" s="51" t="n">
        <v>36119</v>
      </c>
      <c r="EH130" s="60" t="n">
        <v>46.0979093479891</v>
      </c>
      <c r="EJ130" s="60" t="n">
        <v>37.2985253092326</v>
      </c>
      <c r="EK130" s="60" t="n">
        <v>10.1609794360965</v>
      </c>
      <c r="EL130" s="60" t="n">
        <v>2.88433161608428</v>
      </c>
      <c r="EM130" s="60" t="n">
        <v>2.2053986772</v>
      </c>
      <c r="EN130" s="60" t="n">
        <v>87.6675009137</v>
      </c>
      <c r="ES130" s="51" t="n">
        <v>563192</v>
      </c>
      <c r="ET130" s="13" t="n">
        <v>112428.1</v>
      </c>
      <c r="EU130" s="13" t="n">
        <v>115237.3</v>
      </c>
      <c r="EV130" s="13" t="n">
        <v>116668.4</v>
      </c>
      <c r="EW130" s="13" t="n">
        <v>118105.9</v>
      </c>
      <c r="EX130" s="13" t="n">
        <v>119546</v>
      </c>
      <c r="EY130" s="58" t="n">
        <f aca="false">EX130/SUMIF($E$8:$E$210,E130,$EX$8:$EX$210)</f>
        <v>0.117091846234564</v>
      </c>
      <c r="EZ130" s="13" t="s">
        <v>271</v>
      </c>
      <c r="FA130" s="13" t="s">
        <v>304</v>
      </c>
      <c r="FB130" s="51" t="n">
        <v>480</v>
      </c>
      <c r="FC130" s="13" t="n">
        <v>25988</v>
      </c>
    </row>
    <row r="131" customFormat="false" ht="15" hidden="false" customHeight="false" outlineLevel="0" collapsed="false">
      <c r="A131" s="49" t="n">
        <v>17020</v>
      </c>
      <c r="B131" s="50" t="n">
        <v>17020</v>
      </c>
      <c r="C131" s="9" t="s">
        <v>439</v>
      </c>
      <c r="D131" s="9" t="s">
        <v>434</v>
      </c>
      <c r="E131" s="50" t="n">
        <v>27</v>
      </c>
      <c r="F131" s="9" t="s">
        <v>433</v>
      </c>
      <c r="H131" s="51" t="n">
        <v>451077</v>
      </c>
      <c r="I131" s="51" t="n">
        <v>457083</v>
      </c>
      <c r="J131" s="51" t="n">
        <v>208483</v>
      </c>
      <c r="K131" s="51" t="n">
        <v>456353</v>
      </c>
      <c r="L131" s="51" t="n">
        <v>153613</v>
      </c>
      <c r="M131" s="51" t="n">
        <v>225391</v>
      </c>
      <c r="N131" s="51" t="n">
        <v>33</v>
      </c>
      <c r="O131" s="51" t="n">
        <v>47</v>
      </c>
      <c r="P131" s="51" t="n">
        <v>5</v>
      </c>
      <c r="Q131" s="52" t="n">
        <v>0</v>
      </c>
      <c r="R131" s="52" t="n">
        <v>0</v>
      </c>
      <c r="S131" s="13" t="n">
        <v>0</v>
      </c>
      <c r="T131" s="13" t="n">
        <v>0</v>
      </c>
      <c r="U131" s="13" t="n">
        <v>0</v>
      </c>
      <c r="V131" s="13" t="n">
        <v>0</v>
      </c>
      <c r="W131" s="13" t="n">
        <v>0</v>
      </c>
      <c r="X131" s="13" t="n">
        <v>0</v>
      </c>
      <c r="Y131" s="13" t="n">
        <v>0</v>
      </c>
      <c r="Z131" s="13" t="n">
        <v>0</v>
      </c>
      <c r="AA131" s="13" t="n">
        <v>0</v>
      </c>
      <c r="AB131" s="13" t="n">
        <v>0</v>
      </c>
      <c r="AC131" s="13" t="n">
        <v>0</v>
      </c>
      <c r="AD131" s="13" t="n">
        <v>0</v>
      </c>
      <c r="AE131" s="13" t="n">
        <v>0</v>
      </c>
      <c r="AF131" s="13" t="n">
        <v>0</v>
      </c>
      <c r="AG131" s="13" t="n">
        <v>74</v>
      </c>
      <c r="AH131" s="13" t="n">
        <v>4760</v>
      </c>
      <c r="AI131" s="51" t="n">
        <v>2</v>
      </c>
      <c r="AJ131" s="51" t="n">
        <v>811</v>
      </c>
      <c r="AK131" s="51" t="n">
        <v>2475</v>
      </c>
      <c r="AL131" s="51" t="n">
        <v>2145</v>
      </c>
      <c r="AM131" s="51" t="n">
        <v>2380</v>
      </c>
      <c r="AN131" s="51" t="n">
        <v>802</v>
      </c>
      <c r="AO131" s="51" t="n">
        <v>2373</v>
      </c>
      <c r="AP131" s="51" t="n">
        <v>2380</v>
      </c>
      <c r="AQ131" s="51" t="n">
        <v>2380</v>
      </c>
      <c r="AR131" s="51" t="n">
        <v>2077</v>
      </c>
      <c r="AS131" s="51" t="n">
        <v>2390</v>
      </c>
      <c r="AT131" s="51" t="n">
        <v>1693</v>
      </c>
      <c r="AU131" s="51" t="n">
        <v>2206</v>
      </c>
      <c r="AV131" s="51" t="n">
        <v>1.1</v>
      </c>
      <c r="AW131" s="13" t="n">
        <v>320.12968376</v>
      </c>
      <c r="AX131" s="52" t="n">
        <v>10.0766</v>
      </c>
      <c r="AY131" s="51" t="n">
        <v>1</v>
      </c>
      <c r="AZ131" s="52" t="n">
        <v>1.75</v>
      </c>
      <c r="BA131" s="52" t="n">
        <v>1007.66</v>
      </c>
      <c r="BB131" s="54" t="n">
        <v>0.0123203874389781</v>
      </c>
      <c r="BC131" s="54" t="n">
        <v>0.0016247970028973</v>
      </c>
      <c r="BD131" s="61" t="n">
        <v>21747.3462681917</v>
      </c>
      <c r="BE131" s="13" t="n">
        <v>11793</v>
      </c>
      <c r="BF131" s="13" t="n">
        <v>28900</v>
      </c>
      <c r="BG131" s="51" t="n">
        <v>13017</v>
      </c>
      <c r="BH131" s="51" t="n">
        <v>4637</v>
      </c>
      <c r="BI131" s="51" t="n">
        <v>5</v>
      </c>
      <c r="BJ131" s="51" t="n">
        <v>5957</v>
      </c>
      <c r="BK131" s="51" t="n">
        <v>4527</v>
      </c>
      <c r="BL131" s="51" t="n">
        <v>29873</v>
      </c>
      <c r="BM131" s="51" t="n">
        <v>32361</v>
      </c>
      <c r="BN131" s="51" t="n">
        <v>3997</v>
      </c>
      <c r="BO131" s="51" t="n">
        <v>14130</v>
      </c>
      <c r="BP131" s="51" t="n">
        <v>8814</v>
      </c>
      <c r="BQ131" s="51" t="n">
        <v>8916</v>
      </c>
      <c r="BR131" s="13" t="n">
        <v>400.83540124979</v>
      </c>
      <c r="BS131" s="13" t="n">
        <v>2231.33330667502</v>
      </c>
      <c r="BT131" s="51" t="n">
        <v>0</v>
      </c>
      <c r="BU131" s="51" t="n">
        <v>0</v>
      </c>
      <c r="BV131" s="51"/>
      <c r="BW131" s="51"/>
      <c r="BX131" s="51"/>
      <c r="BY131" s="51"/>
      <c r="BZ131" s="51"/>
      <c r="CA131" s="51"/>
      <c r="CB131" s="51" t="n">
        <v>0</v>
      </c>
      <c r="CC131" s="51" t="n">
        <v>0</v>
      </c>
      <c r="CD131" s="51" t="n">
        <v>0</v>
      </c>
      <c r="CE131" s="51" t="n">
        <v>1280</v>
      </c>
      <c r="CF131" s="51" t="n">
        <v>8247</v>
      </c>
      <c r="CG131" s="51" t="n">
        <v>1000</v>
      </c>
      <c r="CH131" s="51" t="n">
        <v>89000</v>
      </c>
      <c r="CI131" s="51" t="n">
        <v>6000</v>
      </c>
      <c r="CJ131" s="51" t="n">
        <v>619000</v>
      </c>
      <c r="CK131" s="51" t="n">
        <v>26275000</v>
      </c>
      <c r="CL131" s="51" t="n">
        <v>0</v>
      </c>
      <c r="CM131" s="52" t="n">
        <v>0</v>
      </c>
      <c r="CN131" s="52" t="n">
        <v>66.6666666666667</v>
      </c>
      <c r="CO131" s="58" t="n">
        <v>0</v>
      </c>
      <c r="CP131" s="13" t="n">
        <v>23278857.59</v>
      </c>
      <c r="CQ131" s="13" t="n">
        <v>202048053.4</v>
      </c>
      <c r="CR131" s="13" t="n">
        <v>3298764.05</v>
      </c>
      <c r="CS131" s="13" t="n">
        <v>49907765.35</v>
      </c>
      <c r="CT131" s="13" t="n">
        <v>84552732.37</v>
      </c>
      <c r="CU131" s="58" t="n">
        <v>0.2</v>
      </c>
      <c r="CV131" s="53" t="n">
        <v>0</v>
      </c>
      <c r="CW131" s="53" t="n">
        <v>0</v>
      </c>
      <c r="CX131" s="53" t="n">
        <v>0</v>
      </c>
      <c r="CY131" s="53" t="n">
        <v>0</v>
      </c>
      <c r="CZ131" s="53" t="n">
        <v>0</v>
      </c>
      <c r="DA131" s="53" t="n">
        <v>0</v>
      </c>
      <c r="DB131" s="53" t="n">
        <v>0.5</v>
      </c>
      <c r="DC131" s="53" t="n">
        <v>0</v>
      </c>
      <c r="DD131" s="53" t="n">
        <v>0</v>
      </c>
      <c r="DE131" s="53" t="n">
        <v>1</v>
      </c>
      <c r="DF131" s="53" t="n">
        <v>0</v>
      </c>
      <c r="DG131" s="53" t="n">
        <v>0</v>
      </c>
      <c r="DH131" s="53" t="n">
        <v>0</v>
      </c>
      <c r="DI131" s="53" t="n">
        <v>0.5</v>
      </c>
      <c r="DJ131" s="53" t="n">
        <v>0</v>
      </c>
      <c r="DK131" s="53" t="n">
        <v>0.5</v>
      </c>
      <c r="DL131" s="53" t="n">
        <v>1</v>
      </c>
      <c r="DM131" s="53" t="n">
        <v>0</v>
      </c>
      <c r="DN131" s="53" t="n">
        <v>1</v>
      </c>
      <c r="DO131" s="53" t="n">
        <v>0</v>
      </c>
      <c r="DP131" s="53" t="n">
        <v>0</v>
      </c>
      <c r="DQ131" s="53" t="n">
        <v>1</v>
      </c>
      <c r="DR131" s="51" t="n">
        <v>10769</v>
      </c>
      <c r="DS131" s="51" t="n">
        <v>4246</v>
      </c>
      <c r="DT131" s="51" t="n">
        <v>31795.9828622674</v>
      </c>
      <c r="DU131" s="51" t="n">
        <v>3808</v>
      </c>
      <c r="DV131" s="51" t="n">
        <v>4896</v>
      </c>
      <c r="DW131" s="51" t="n">
        <v>1680</v>
      </c>
      <c r="DX131" s="51" t="n">
        <v>8078</v>
      </c>
      <c r="DY131" s="51" t="n">
        <v>97376.18</v>
      </c>
      <c r="DZ131" s="51" t="n">
        <v>6742</v>
      </c>
      <c r="EA131" s="51" t="n">
        <v>23501</v>
      </c>
      <c r="EB131" s="51" t="n">
        <v>50</v>
      </c>
      <c r="EC131" s="59" t="n">
        <v>5593.7383</v>
      </c>
      <c r="ED131" s="51" t="n">
        <v>14255</v>
      </c>
      <c r="EE131" s="51" t="n">
        <v>23501</v>
      </c>
      <c r="EF131" s="51" t="n">
        <v>252</v>
      </c>
      <c r="EG131" s="51" t="n">
        <v>23753</v>
      </c>
      <c r="EH131" s="60" t="n">
        <v>46.0979093479891</v>
      </c>
      <c r="EJ131" s="60" t="n">
        <v>37.2985253092326</v>
      </c>
      <c r="EK131" s="60" t="n">
        <v>10.1609794360965</v>
      </c>
      <c r="EL131" s="60" t="n">
        <v>2.88433161608428</v>
      </c>
      <c r="EM131" s="60" t="n">
        <v>2.2053986772</v>
      </c>
      <c r="EN131" s="60" t="n">
        <v>87.6675009137</v>
      </c>
      <c r="ES131" s="51" t="n">
        <v>563192</v>
      </c>
      <c r="ET131" s="13" t="n">
        <v>43832.34</v>
      </c>
      <c r="EU131" s="13" t="n">
        <v>45230.04</v>
      </c>
      <c r="EV131" s="13" t="n">
        <v>45877.56</v>
      </c>
      <c r="EW131" s="13" t="n">
        <v>46500.33</v>
      </c>
      <c r="EX131" s="13" t="n">
        <v>47104.17</v>
      </c>
      <c r="EY131" s="58" t="n">
        <f aca="false">EX131/SUMIF($E$8:$E$210,E131,$EX$8:$EX$210)</f>
        <v>0.0461371708852387</v>
      </c>
      <c r="EZ131" s="13" t="s">
        <v>271</v>
      </c>
      <c r="FA131" s="13" t="s">
        <v>304</v>
      </c>
      <c r="FB131" s="51" t="n">
        <v>224</v>
      </c>
      <c r="FC131" s="13" t="n">
        <v>8814</v>
      </c>
    </row>
    <row r="132" customFormat="false" ht="15" hidden="false" customHeight="false" outlineLevel="0" collapsed="false">
      <c r="A132" s="49" t="n">
        <v>17024</v>
      </c>
      <c r="B132" s="50" t="n">
        <v>17024</v>
      </c>
      <c r="C132" s="9" t="s">
        <v>440</v>
      </c>
      <c r="D132" s="9" t="s">
        <v>434</v>
      </c>
      <c r="E132" s="50" t="n">
        <v>27</v>
      </c>
      <c r="F132" s="9" t="s">
        <v>433</v>
      </c>
      <c r="H132" s="51" t="n">
        <v>451077</v>
      </c>
      <c r="I132" s="51" t="n">
        <v>457083</v>
      </c>
      <c r="J132" s="51" t="n">
        <v>208483</v>
      </c>
      <c r="K132" s="51" t="n">
        <v>456353</v>
      </c>
      <c r="L132" s="51" t="n">
        <v>153613</v>
      </c>
      <c r="M132" s="51" t="n">
        <v>225391</v>
      </c>
      <c r="N132" s="51" t="n">
        <v>8</v>
      </c>
      <c r="O132" s="51" t="n">
        <v>10</v>
      </c>
      <c r="P132" s="51" t="n">
        <v>5</v>
      </c>
      <c r="Q132" s="52" t="n">
        <v>0</v>
      </c>
      <c r="R132" s="52" t="n">
        <v>0</v>
      </c>
      <c r="S132" s="13" t="n">
        <v>0</v>
      </c>
      <c r="T132" s="13" t="n">
        <v>0</v>
      </c>
      <c r="U132" s="13" t="n">
        <v>0</v>
      </c>
      <c r="V132" s="13" t="n">
        <v>0</v>
      </c>
      <c r="W132" s="13" t="n">
        <v>0</v>
      </c>
      <c r="X132" s="13" t="n">
        <v>0</v>
      </c>
      <c r="Y132" s="13" t="n">
        <v>0</v>
      </c>
      <c r="Z132" s="13" t="n">
        <v>0</v>
      </c>
      <c r="AA132" s="13" t="n">
        <v>0</v>
      </c>
      <c r="AB132" s="13" t="n">
        <v>0</v>
      </c>
      <c r="AC132" s="13" t="n">
        <v>0</v>
      </c>
      <c r="AD132" s="13" t="n">
        <v>0</v>
      </c>
      <c r="AE132" s="13" t="n">
        <v>0</v>
      </c>
      <c r="AF132" s="13" t="n">
        <v>0</v>
      </c>
      <c r="AG132" s="13" t="n">
        <v>282</v>
      </c>
      <c r="AH132" s="13" t="n">
        <v>6865</v>
      </c>
      <c r="AI132" s="51" t="n">
        <v>0</v>
      </c>
      <c r="AJ132" s="51" t="n">
        <v>1623</v>
      </c>
      <c r="AK132" s="51" t="n">
        <v>3555</v>
      </c>
      <c r="AL132" s="51" t="n">
        <v>2600</v>
      </c>
      <c r="AM132" s="51" t="n">
        <v>3432</v>
      </c>
      <c r="AN132" s="51" t="n">
        <v>1046</v>
      </c>
      <c r="AO132" s="51" t="n">
        <v>3431</v>
      </c>
      <c r="AP132" s="51" t="n">
        <v>3394</v>
      </c>
      <c r="AQ132" s="51" t="n">
        <v>3427</v>
      </c>
      <c r="AR132" s="51" t="n">
        <v>3360</v>
      </c>
      <c r="AS132" s="51" t="n">
        <v>3442</v>
      </c>
      <c r="AT132" s="51" t="n">
        <v>3200</v>
      </c>
      <c r="AU132" s="51" t="n">
        <v>3313</v>
      </c>
      <c r="AV132" s="51" t="n">
        <v>1.1</v>
      </c>
      <c r="AW132" s="13" t="n">
        <v>376.733423799999</v>
      </c>
      <c r="AX132" s="52" t="n">
        <v>11.0931</v>
      </c>
      <c r="AY132" s="51" t="n">
        <v>1</v>
      </c>
      <c r="AZ132" s="52" t="n">
        <v>1.75</v>
      </c>
      <c r="BA132" s="52" t="n">
        <v>1109.31</v>
      </c>
      <c r="BB132" s="54" t="n">
        <v>0.0123203874389781</v>
      </c>
      <c r="BC132" s="54" t="n">
        <v>0.0016247970028973</v>
      </c>
      <c r="BD132" s="61" t="n">
        <v>21747.3462681917</v>
      </c>
      <c r="BE132" s="13" t="n">
        <v>12528</v>
      </c>
      <c r="BF132" s="13" t="n">
        <v>28112</v>
      </c>
      <c r="BG132" s="51" t="n">
        <v>10666</v>
      </c>
      <c r="BH132" s="51" t="n">
        <v>3328</v>
      </c>
      <c r="BI132" s="51" t="n">
        <v>5</v>
      </c>
      <c r="BJ132" s="51" t="n">
        <v>5792</v>
      </c>
      <c r="BK132" s="51" t="n">
        <v>3271</v>
      </c>
      <c r="BL132" s="51" t="n">
        <v>22007</v>
      </c>
      <c r="BM132" s="51" t="n">
        <v>32036</v>
      </c>
      <c r="BN132" s="51" t="n">
        <v>1333</v>
      </c>
      <c r="BO132" s="51" t="n">
        <v>27254</v>
      </c>
      <c r="BP132" s="51" t="n">
        <v>10224</v>
      </c>
      <c r="BQ132" s="51" t="n">
        <v>10136</v>
      </c>
      <c r="BR132" s="13" t="n">
        <v>400.83540124979</v>
      </c>
      <c r="BS132" s="13" t="n">
        <v>2231.33330667502</v>
      </c>
      <c r="BT132" s="51" t="n">
        <v>0</v>
      </c>
      <c r="BU132" s="51" t="n">
        <v>0</v>
      </c>
      <c r="BV132" s="51"/>
      <c r="BW132" s="51"/>
      <c r="BX132" s="51"/>
      <c r="BY132" s="51"/>
      <c r="BZ132" s="51"/>
      <c r="CA132" s="51"/>
      <c r="CB132" s="51" t="n">
        <v>0</v>
      </c>
      <c r="CC132" s="51" t="n">
        <v>0</v>
      </c>
      <c r="CD132" s="51" t="n">
        <v>0</v>
      </c>
      <c r="CE132" s="51" t="n">
        <v>900</v>
      </c>
      <c r="CF132" s="51" t="n">
        <v>9470</v>
      </c>
      <c r="CG132" s="51" t="n">
        <v>1000</v>
      </c>
      <c r="CH132" s="51" t="n">
        <v>57000</v>
      </c>
      <c r="CI132" s="51" t="n">
        <v>4000</v>
      </c>
      <c r="CJ132" s="51" t="n">
        <v>419000</v>
      </c>
      <c r="CK132" s="51" t="n">
        <v>19476000</v>
      </c>
      <c r="CL132" s="51" t="n">
        <v>0</v>
      </c>
      <c r="CM132" s="52" t="n">
        <v>0</v>
      </c>
      <c r="CN132" s="52" t="n">
        <v>66.6666666666667</v>
      </c>
      <c r="CO132" s="58" t="n">
        <v>0</v>
      </c>
      <c r="CP132" s="13" t="n">
        <v>23278857.59</v>
      </c>
      <c r="CQ132" s="13" t="n">
        <v>202048053.4</v>
      </c>
      <c r="CR132" s="13" t="n">
        <v>3298764.05</v>
      </c>
      <c r="CS132" s="13" t="n">
        <v>49907765.35</v>
      </c>
      <c r="CT132" s="13" t="n">
        <v>84552732.37</v>
      </c>
      <c r="CU132" s="58" t="n">
        <v>0.075</v>
      </c>
      <c r="CV132" s="53" t="n">
        <v>0</v>
      </c>
      <c r="CW132" s="53" t="n">
        <v>0</v>
      </c>
      <c r="CX132" s="53" t="n">
        <v>0</v>
      </c>
      <c r="CY132" s="53" t="n">
        <v>0</v>
      </c>
      <c r="CZ132" s="53" t="n">
        <v>0</v>
      </c>
      <c r="DA132" s="53" t="n">
        <v>0</v>
      </c>
      <c r="DB132" s="53" t="n">
        <v>0.5</v>
      </c>
      <c r="DC132" s="53" t="n">
        <v>0</v>
      </c>
      <c r="DD132" s="53" t="n">
        <v>0</v>
      </c>
      <c r="DE132" s="53" t="n">
        <v>1</v>
      </c>
      <c r="DF132" s="53" t="n">
        <v>0</v>
      </c>
      <c r="DG132" s="53" t="n">
        <v>0</v>
      </c>
      <c r="DH132" s="53" t="n">
        <v>0</v>
      </c>
      <c r="DI132" s="53" t="n">
        <v>0.5</v>
      </c>
      <c r="DJ132" s="53" t="n">
        <v>0</v>
      </c>
      <c r="DK132" s="53" t="n">
        <v>0.5</v>
      </c>
      <c r="DL132" s="53" t="n">
        <v>1</v>
      </c>
      <c r="DM132" s="53" t="n">
        <v>0</v>
      </c>
      <c r="DN132" s="53" t="n">
        <v>1</v>
      </c>
      <c r="DO132" s="53" t="n">
        <v>0</v>
      </c>
      <c r="DP132" s="53" t="n">
        <v>0</v>
      </c>
      <c r="DQ132" s="53" t="n">
        <v>1</v>
      </c>
      <c r="DR132" s="51" t="n">
        <v>0</v>
      </c>
      <c r="DS132" s="51" t="n">
        <v>0</v>
      </c>
      <c r="DT132" s="51" t="n">
        <v>202278.566232602</v>
      </c>
      <c r="DU132" s="51" t="n">
        <v>16676</v>
      </c>
      <c r="DV132" s="51" t="n">
        <v>22177</v>
      </c>
      <c r="DW132" s="51" t="n">
        <v>2089</v>
      </c>
      <c r="DX132" s="51" t="n">
        <v>16178</v>
      </c>
      <c r="DY132" s="51" t="n">
        <v>97376.18</v>
      </c>
      <c r="DZ132" s="51" t="n">
        <v>3240</v>
      </c>
      <c r="EA132" s="51" t="n">
        <v>12339</v>
      </c>
      <c r="EB132" s="51" t="n">
        <v>54</v>
      </c>
      <c r="EC132" s="59" t="n">
        <v>5593.7383</v>
      </c>
      <c r="ED132" s="51" t="n">
        <v>5526</v>
      </c>
      <c r="EE132" s="51" t="n">
        <v>12339</v>
      </c>
      <c r="EF132" s="51" t="n">
        <v>0</v>
      </c>
      <c r="EG132" s="51" t="n">
        <v>12339</v>
      </c>
      <c r="EH132" s="60" t="n">
        <v>46.0979093479891</v>
      </c>
      <c r="EJ132" s="60" t="n">
        <v>37.2985253092326</v>
      </c>
      <c r="EK132" s="60" t="n">
        <v>10.1609794360965</v>
      </c>
      <c r="EL132" s="60" t="n">
        <v>2.88433161608428</v>
      </c>
      <c r="EM132" s="60" t="n">
        <v>2.2053986772</v>
      </c>
      <c r="EN132" s="60" t="n">
        <v>87.6675009137</v>
      </c>
      <c r="ES132" s="51" t="n">
        <v>563192</v>
      </c>
      <c r="ET132" s="13" t="n">
        <v>50663.12</v>
      </c>
      <c r="EU132" s="13" t="n">
        <v>51783.91</v>
      </c>
      <c r="EV132" s="13" t="n">
        <v>52352.39</v>
      </c>
      <c r="EW132" s="13" t="n">
        <v>52923.11</v>
      </c>
      <c r="EX132" s="13" t="n">
        <v>53495.13</v>
      </c>
      <c r="EY132" s="58" t="n">
        <f aca="false">EX132/SUMIF($E$8:$E$210,E132,$EX$8:$EX$210)</f>
        <v>0.0523969311918257</v>
      </c>
      <c r="EZ132" s="13" t="s">
        <v>271</v>
      </c>
      <c r="FA132" s="13" t="s">
        <v>304</v>
      </c>
      <c r="FB132" s="51" t="n">
        <v>36</v>
      </c>
      <c r="FC132" s="13" t="n">
        <v>10224</v>
      </c>
    </row>
    <row r="133" customFormat="false" ht="15" hidden="false" customHeight="false" outlineLevel="0" collapsed="false">
      <c r="A133" s="49" t="n">
        <v>17028</v>
      </c>
      <c r="B133" s="50" t="n">
        <v>17028</v>
      </c>
      <c r="C133" s="9" t="s">
        <v>441</v>
      </c>
      <c r="D133" s="9" t="s">
        <v>434</v>
      </c>
      <c r="E133" s="50" t="n">
        <v>27</v>
      </c>
      <c r="F133" s="9" t="s">
        <v>433</v>
      </c>
      <c r="H133" s="51" t="n">
        <v>451077</v>
      </c>
      <c r="I133" s="51" t="n">
        <v>457083</v>
      </c>
      <c r="J133" s="51" t="n">
        <v>208483</v>
      </c>
      <c r="K133" s="51" t="n">
        <v>456353</v>
      </c>
      <c r="L133" s="51" t="n">
        <v>153613</v>
      </c>
      <c r="M133" s="51" t="n">
        <v>225391</v>
      </c>
      <c r="N133" s="51" t="n">
        <v>24</v>
      </c>
      <c r="O133" s="51" t="n">
        <v>28</v>
      </c>
      <c r="P133" s="51" t="n">
        <v>16</v>
      </c>
      <c r="Q133" s="52" t="n">
        <v>3.82496374875983</v>
      </c>
      <c r="R133" s="52" t="n">
        <v>3.98069144470732</v>
      </c>
      <c r="S133" s="13" t="n">
        <v>17299</v>
      </c>
      <c r="T133" s="13" t="n">
        <v>24703</v>
      </c>
      <c r="U133" s="13" t="n">
        <v>7858</v>
      </c>
      <c r="V133" s="13" t="n">
        <v>24703</v>
      </c>
      <c r="W133" s="13" t="n">
        <v>3695</v>
      </c>
      <c r="X133" s="13" t="n">
        <v>24445</v>
      </c>
      <c r="Y133" s="13" t="n">
        <v>15785</v>
      </c>
      <c r="Z133" s="13" t="n">
        <v>49406</v>
      </c>
      <c r="AA133" s="13" t="n">
        <v>14039</v>
      </c>
      <c r="AB133" s="13" t="n">
        <v>24703</v>
      </c>
      <c r="AC133" s="13" t="n">
        <v>13880</v>
      </c>
      <c r="AD133" s="13" t="n">
        <v>24703</v>
      </c>
      <c r="AE133" s="13" t="n">
        <v>7882</v>
      </c>
      <c r="AF133" s="13" t="n">
        <v>24703</v>
      </c>
      <c r="AG133" s="13" t="n">
        <v>302</v>
      </c>
      <c r="AH133" s="13" t="n">
        <v>16951</v>
      </c>
      <c r="AI133" s="51" t="n">
        <v>0</v>
      </c>
      <c r="AJ133" s="51" t="n">
        <v>2977</v>
      </c>
      <c r="AK133" s="51" t="n">
        <v>8712</v>
      </c>
      <c r="AL133" s="51" t="n">
        <v>5495</v>
      </c>
      <c r="AM133" s="51" t="n">
        <v>8492</v>
      </c>
      <c r="AN133" s="51" t="n">
        <v>2297</v>
      </c>
      <c r="AO133" s="51" t="n">
        <v>8494</v>
      </c>
      <c r="AP133" s="51" t="n">
        <v>7820</v>
      </c>
      <c r="AQ133" s="51" t="n">
        <v>8479</v>
      </c>
      <c r="AR133" s="51" t="n">
        <v>8031</v>
      </c>
      <c r="AS133" s="51" t="n">
        <v>8521</v>
      </c>
      <c r="AT133" s="51" t="n">
        <v>7159</v>
      </c>
      <c r="AU133" s="51" t="n">
        <v>7831</v>
      </c>
      <c r="AV133" s="51" t="n">
        <v>1.1</v>
      </c>
      <c r="AW133" s="13" t="n">
        <v>489.02003557</v>
      </c>
      <c r="AX133" s="52" t="n">
        <v>14.0941</v>
      </c>
      <c r="AY133" s="51" t="n">
        <v>1</v>
      </c>
      <c r="AZ133" s="52" t="n">
        <v>1.75</v>
      </c>
      <c r="BA133" s="52" t="n">
        <v>1409.41</v>
      </c>
      <c r="BB133" s="54" t="n">
        <v>0.0123203874389781</v>
      </c>
      <c r="BC133" s="54" t="n">
        <v>0.0016247970028973</v>
      </c>
      <c r="BD133" s="61" t="n">
        <v>21747.3462681917</v>
      </c>
      <c r="BE133" s="13" t="n">
        <v>18182</v>
      </c>
      <c r="BF133" s="13" t="n">
        <v>40028</v>
      </c>
      <c r="BG133" s="51" t="n">
        <v>14906</v>
      </c>
      <c r="BH133" s="51" t="n">
        <v>7197</v>
      </c>
      <c r="BI133" s="51" t="n">
        <v>5</v>
      </c>
      <c r="BJ133" s="51" t="n">
        <v>8164</v>
      </c>
      <c r="BK133" s="51" t="n">
        <v>7012</v>
      </c>
      <c r="BL133" s="51" t="n">
        <v>34295</v>
      </c>
      <c r="BM133" s="51" t="n">
        <v>44870</v>
      </c>
      <c r="BN133" s="51" t="n">
        <v>2896</v>
      </c>
      <c r="BO133" s="51" t="n">
        <v>45190</v>
      </c>
      <c r="BP133" s="51" t="n">
        <v>12631</v>
      </c>
      <c r="BQ133" s="51" t="n">
        <v>12787</v>
      </c>
      <c r="BR133" s="13" t="n">
        <v>400.83540124979</v>
      </c>
      <c r="BS133" s="13" t="n">
        <v>2231.33330667502</v>
      </c>
      <c r="BT133" s="51" t="n">
        <v>10</v>
      </c>
      <c r="BU133" s="51" t="n">
        <v>1457</v>
      </c>
      <c r="BV133" s="51"/>
      <c r="BW133" s="51"/>
      <c r="BX133" s="51"/>
      <c r="BY133" s="51"/>
      <c r="BZ133" s="51"/>
      <c r="CA133" s="51"/>
      <c r="CB133" s="51" t="n">
        <v>0</v>
      </c>
      <c r="CC133" s="51" t="n">
        <v>0</v>
      </c>
      <c r="CD133" s="51" t="n">
        <v>0</v>
      </c>
      <c r="CE133" s="51" t="n">
        <v>1190</v>
      </c>
      <c r="CF133" s="51" t="n">
        <v>11262</v>
      </c>
      <c r="CG133" s="51" t="n">
        <v>1000</v>
      </c>
      <c r="CH133" s="51" t="n">
        <v>84000</v>
      </c>
      <c r="CI133" s="51" t="n">
        <v>5000</v>
      </c>
      <c r="CJ133" s="51" t="n">
        <v>577000</v>
      </c>
      <c r="CK133" s="51" t="n">
        <v>23308000</v>
      </c>
      <c r="CL133" s="51" t="n">
        <v>0</v>
      </c>
      <c r="CM133" s="52" t="n">
        <v>1.65763565595665</v>
      </c>
      <c r="CN133" s="52" t="n">
        <v>66.6666666666667</v>
      </c>
      <c r="CO133" s="58" t="n">
        <v>0</v>
      </c>
      <c r="CP133" s="13" t="n">
        <v>23278857.59</v>
      </c>
      <c r="CQ133" s="13" t="n">
        <v>202048053.4</v>
      </c>
      <c r="CR133" s="13" t="n">
        <v>3298764.05</v>
      </c>
      <c r="CS133" s="13" t="n">
        <v>49907765.35</v>
      </c>
      <c r="CT133" s="13" t="n">
        <v>84552732.37</v>
      </c>
      <c r="CU133" s="58" t="n">
        <v>0.3875</v>
      </c>
      <c r="CV133" s="53" t="n">
        <v>0</v>
      </c>
      <c r="CW133" s="53" t="n">
        <v>0</v>
      </c>
      <c r="CX133" s="53" t="n">
        <v>0</v>
      </c>
      <c r="CY133" s="53" t="n">
        <v>0</v>
      </c>
      <c r="CZ133" s="53" t="n">
        <v>0</v>
      </c>
      <c r="DA133" s="53" t="n">
        <v>0</v>
      </c>
      <c r="DB133" s="53" t="n">
        <v>0.5</v>
      </c>
      <c r="DC133" s="53" t="n">
        <v>0</v>
      </c>
      <c r="DD133" s="53" t="n">
        <v>0</v>
      </c>
      <c r="DE133" s="53" t="n">
        <v>1</v>
      </c>
      <c r="DF133" s="53" t="n">
        <v>0</v>
      </c>
      <c r="DG133" s="53" t="n">
        <v>0</v>
      </c>
      <c r="DH133" s="53" t="n">
        <v>0</v>
      </c>
      <c r="DI133" s="53" t="n">
        <v>0.5</v>
      </c>
      <c r="DJ133" s="53" t="n">
        <v>0</v>
      </c>
      <c r="DK133" s="53" t="n">
        <v>0.5</v>
      </c>
      <c r="DL133" s="53" t="n">
        <v>1</v>
      </c>
      <c r="DM133" s="53" t="n">
        <v>0</v>
      </c>
      <c r="DN133" s="53" t="n">
        <v>1</v>
      </c>
      <c r="DO133" s="53" t="n">
        <v>0</v>
      </c>
      <c r="DP133" s="53" t="n">
        <v>0</v>
      </c>
      <c r="DQ133" s="53" t="n">
        <v>1</v>
      </c>
      <c r="DR133" s="51" t="n">
        <v>11879</v>
      </c>
      <c r="DS133" s="51" t="n">
        <v>3641</v>
      </c>
      <c r="DT133" s="51" t="n">
        <v>8580.27356523778</v>
      </c>
      <c r="DU133" s="51" t="n">
        <v>12481</v>
      </c>
      <c r="DV133" s="51" t="n">
        <v>17732</v>
      </c>
      <c r="DW133" s="51" t="n">
        <v>3028</v>
      </c>
      <c r="DX133" s="51" t="n">
        <v>32940</v>
      </c>
      <c r="DY133" s="51" t="n">
        <v>97376.18</v>
      </c>
      <c r="DZ133" s="51" t="n">
        <v>11011</v>
      </c>
      <c r="EA133" s="51" t="n">
        <v>39455</v>
      </c>
      <c r="EB133" s="51" t="n">
        <v>84</v>
      </c>
      <c r="EC133" s="59" t="n">
        <v>5593.7383</v>
      </c>
      <c r="ED133" s="51" t="n">
        <v>20818</v>
      </c>
      <c r="EE133" s="51" t="n">
        <v>39455</v>
      </c>
      <c r="EF133" s="51" t="n">
        <v>710</v>
      </c>
      <c r="EG133" s="51" t="n">
        <v>40165</v>
      </c>
      <c r="EH133" s="60" t="n">
        <v>46.0979093479891</v>
      </c>
      <c r="EJ133" s="60" t="n">
        <v>37.2985253092326</v>
      </c>
      <c r="EK133" s="60" t="n">
        <v>10.1609794360965</v>
      </c>
      <c r="EL133" s="60" t="n">
        <v>2.88433161608428</v>
      </c>
      <c r="EM133" s="60" t="n">
        <v>2.2053986772</v>
      </c>
      <c r="EN133" s="60" t="n">
        <v>87.6675009137</v>
      </c>
      <c r="ES133" s="51" t="n">
        <v>563192</v>
      </c>
      <c r="ET133" s="13" t="n">
        <v>67101.53</v>
      </c>
      <c r="EU133" s="13" t="n">
        <v>69473.19</v>
      </c>
      <c r="EV133" s="13" t="n">
        <v>70556.03</v>
      </c>
      <c r="EW133" s="13" t="n">
        <v>71588.54</v>
      </c>
      <c r="EX133" s="13" t="n">
        <v>72581.72</v>
      </c>
      <c r="EY133" s="58" t="n">
        <f aca="false">EX133/SUMIF($E$8:$E$210,E133,$EX$8:$EX$210)</f>
        <v>0.0710916935546162</v>
      </c>
      <c r="EZ133" s="13" t="s">
        <v>271</v>
      </c>
      <c r="FA133" s="13" t="s">
        <v>304</v>
      </c>
      <c r="FB133" s="51" t="n">
        <v>157</v>
      </c>
      <c r="FC133" s="13" t="n">
        <v>12631</v>
      </c>
    </row>
    <row r="134" customFormat="false" ht="15" hidden="false" customHeight="false" outlineLevel="0" collapsed="false">
      <c r="A134" s="49" t="n">
        <v>19006</v>
      </c>
      <c r="B134" s="50" t="n">
        <v>19006</v>
      </c>
      <c r="C134" s="9" t="s">
        <v>442</v>
      </c>
      <c r="D134" s="9" t="s">
        <v>443</v>
      </c>
      <c r="E134" s="50" t="n">
        <v>30</v>
      </c>
      <c r="F134" s="9" t="s">
        <v>444</v>
      </c>
      <c r="H134" s="51" t="n">
        <v>2040997</v>
      </c>
      <c r="I134" s="51" t="n">
        <v>1665170</v>
      </c>
      <c r="J134" s="51" t="n">
        <v>899442</v>
      </c>
      <c r="K134" s="51" t="n">
        <v>2372884</v>
      </c>
      <c r="L134" s="51" t="n">
        <v>483590</v>
      </c>
      <c r="M134" s="51" t="n">
        <v>1068209</v>
      </c>
      <c r="N134" s="51" t="n">
        <v>191</v>
      </c>
      <c r="O134" s="51" t="n">
        <v>474</v>
      </c>
      <c r="P134" s="51" t="n">
        <v>230</v>
      </c>
      <c r="Q134" s="52" t="n">
        <v>3.07965549231502</v>
      </c>
      <c r="R134" s="52" t="n">
        <v>3.79747511471053</v>
      </c>
      <c r="S134" s="13" t="n">
        <v>192162</v>
      </c>
      <c r="T134" s="13" t="n">
        <v>340832</v>
      </c>
      <c r="U134" s="13" t="n">
        <v>241115</v>
      </c>
      <c r="V134" s="13" t="n">
        <v>342521</v>
      </c>
      <c r="W134" s="13" t="n">
        <v>75782</v>
      </c>
      <c r="X134" s="13" t="n">
        <v>335505</v>
      </c>
      <c r="Y134" s="13" t="n">
        <v>391922</v>
      </c>
      <c r="Z134" s="13" t="n">
        <v>683555</v>
      </c>
      <c r="AA134" s="13" t="n">
        <v>179134</v>
      </c>
      <c r="AB134" s="13" t="n">
        <v>342521</v>
      </c>
      <c r="AC134" s="13" t="n">
        <v>155834</v>
      </c>
      <c r="AD134" s="13" t="n">
        <v>340056</v>
      </c>
      <c r="AE134" s="13" t="n">
        <v>226822</v>
      </c>
      <c r="AF134" s="13" t="n">
        <v>342521</v>
      </c>
      <c r="AG134" s="13" t="n">
        <v>1958</v>
      </c>
      <c r="AH134" s="13" t="n">
        <v>49823</v>
      </c>
      <c r="AI134" s="51" t="n">
        <v>140</v>
      </c>
      <c r="AJ134" s="51" t="n">
        <v>607</v>
      </c>
      <c r="AK134" s="51" t="n">
        <v>26737</v>
      </c>
      <c r="AL134" s="51" t="n">
        <v>2940</v>
      </c>
      <c r="AM134" s="51" t="n">
        <v>25062</v>
      </c>
      <c r="AN134" s="51" t="n">
        <v>1529</v>
      </c>
      <c r="AO134" s="51" t="n">
        <v>25037</v>
      </c>
      <c r="AP134" s="51" t="n">
        <v>17010</v>
      </c>
      <c r="AQ134" s="51" t="n">
        <v>24918</v>
      </c>
      <c r="AR134" s="51" t="n">
        <v>23142</v>
      </c>
      <c r="AS134" s="51" t="n">
        <v>25116</v>
      </c>
      <c r="AT134" s="51" t="n">
        <v>22726</v>
      </c>
      <c r="AU134" s="51" t="n">
        <v>24948</v>
      </c>
      <c r="AV134" s="51" t="n">
        <v>1.7</v>
      </c>
      <c r="AW134" s="13" t="n">
        <v>1584.97268235999</v>
      </c>
      <c r="AX134" s="52" t="n">
        <v>78.3639</v>
      </c>
      <c r="AY134" s="51" t="n">
        <v>3</v>
      </c>
      <c r="AZ134" s="52" t="n">
        <v>5.16666666666667</v>
      </c>
      <c r="BA134" s="52" t="n">
        <v>7836.39</v>
      </c>
      <c r="BB134" s="54" t="n">
        <v>0.0174008463254289</v>
      </c>
      <c r="BC134" s="54" t="n">
        <v>0.00781115874583582</v>
      </c>
      <c r="BD134" s="61" t="n">
        <v>22697.5638910035</v>
      </c>
      <c r="BE134" s="13" t="n">
        <v>126999</v>
      </c>
      <c r="BF134" s="13" t="n">
        <v>395882</v>
      </c>
      <c r="BG134" s="51" t="n">
        <v>104570</v>
      </c>
      <c r="BH134" s="51" t="n">
        <v>139079</v>
      </c>
      <c r="BI134" s="51" t="n">
        <v>2</v>
      </c>
      <c r="BJ134" s="51" t="n">
        <v>125705</v>
      </c>
      <c r="BK134" s="51" t="n">
        <v>134587</v>
      </c>
      <c r="BL134" s="51" t="n">
        <v>348109</v>
      </c>
      <c r="BM134" s="51" t="n">
        <v>427271</v>
      </c>
      <c r="BN134" s="51" t="n">
        <v>44207</v>
      </c>
      <c r="BO134" s="51" t="n">
        <v>509951</v>
      </c>
      <c r="BP134" s="51" t="n">
        <v>164535</v>
      </c>
      <c r="BQ134" s="51" t="n">
        <v>181722</v>
      </c>
      <c r="BR134" s="13" t="n">
        <v>522.301868676341</v>
      </c>
      <c r="BS134" s="13" t="n">
        <v>2357.49842573989</v>
      </c>
      <c r="BT134" s="51" t="n">
        <v>0</v>
      </c>
      <c r="BU134" s="51" t="n">
        <v>12174</v>
      </c>
      <c r="BV134" s="51" t="n">
        <v>103</v>
      </c>
      <c r="BW134" s="51" t="n">
        <v>365</v>
      </c>
      <c r="BX134" s="51" t="n">
        <v>5</v>
      </c>
      <c r="BY134" s="51" t="n">
        <v>365</v>
      </c>
      <c r="BZ134" s="51" t="n">
        <v>66</v>
      </c>
      <c r="CA134" s="51" t="n">
        <v>365</v>
      </c>
      <c r="CB134" s="51" t="n">
        <v>0</v>
      </c>
      <c r="CC134" s="51" t="n">
        <v>0</v>
      </c>
      <c r="CD134" s="51" t="n">
        <v>0</v>
      </c>
      <c r="CE134" s="51" t="n">
        <v>40800</v>
      </c>
      <c r="CF134" s="51" t="n">
        <v>148994</v>
      </c>
      <c r="CG134" s="51" t="n">
        <v>44000</v>
      </c>
      <c r="CH134" s="51" t="n">
        <v>1743000</v>
      </c>
      <c r="CI134" s="51" t="n">
        <v>96000</v>
      </c>
      <c r="CJ134" s="51" t="n">
        <v>9053000</v>
      </c>
      <c r="CK134" s="51" t="n">
        <v>449413000</v>
      </c>
      <c r="CL134" s="51" t="n">
        <v>100</v>
      </c>
      <c r="CM134" s="52" t="n">
        <v>1.48993872861884</v>
      </c>
      <c r="CN134" s="52" t="n">
        <v>41.6666666666667</v>
      </c>
      <c r="CO134" s="58" t="n">
        <v>0</v>
      </c>
      <c r="CP134" s="13" t="n">
        <v>8715738.58</v>
      </c>
      <c r="CQ134" s="13" t="n">
        <v>1189055692.56</v>
      </c>
      <c r="CR134" s="13" t="n">
        <v>0</v>
      </c>
      <c r="CS134" s="13" t="n">
        <v>438798831.41</v>
      </c>
      <c r="CT134" s="13" t="n">
        <v>517740965.38</v>
      </c>
      <c r="CU134" s="58" t="n">
        <v>0.3</v>
      </c>
      <c r="CV134" s="53" t="n">
        <v>0</v>
      </c>
      <c r="CW134" s="53" t="n">
        <v>0</v>
      </c>
      <c r="CX134" s="53" t="n">
        <v>1</v>
      </c>
      <c r="CY134" s="53" t="n">
        <v>0</v>
      </c>
      <c r="CZ134" s="53" t="n">
        <v>4</v>
      </c>
      <c r="DA134" s="53" t="n">
        <v>0.5</v>
      </c>
      <c r="DB134" s="53" t="n">
        <v>0.5</v>
      </c>
      <c r="DC134" s="53" t="n">
        <v>1</v>
      </c>
      <c r="DD134" s="53" t="n">
        <v>0</v>
      </c>
      <c r="DE134" s="53" t="n">
        <v>1</v>
      </c>
      <c r="DF134" s="53" t="n">
        <v>0.5</v>
      </c>
      <c r="DG134" s="53" t="n">
        <v>0</v>
      </c>
      <c r="DH134" s="53" t="n">
        <v>0</v>
      </c>
      <c r="DI134" s="53" t="n">
        <v>1</v>
      </c>
      <c r="DJ134" s="53" t="n">
        <v>1</v>
      </c>
      <c r="DK134" s="53" t="n">
        <v>0.5</v>
      </c>
      <c r="DL134" s="53" t="n">
        <v>1</v>
      </c>
      <c r="DM134" s="53" t="n">
        <v>0</v>
      </c>
      <c r="DN134" s="53" t="n">
        <v>1</v>
      </c>
      <c r="DO134" s="53" t="n">
        <v>0</v>
      </c>
      <c r="DP134" s="53" t="n">
        <v>0</v>
      </c>
      <c r="DQ134" s="53" t="n">
        <v>0</v>
      </c>
      <c r="DR134" s="51" t="n">
        <v>407022</v>
      </c>
      <c r="DS134" s="51" t="n">
        <v>79001</v>
      </c>
      <c r="DT134" s="51" t="n">
        <v>385423.147593506</v>
      </c>
      <c r="DU134" s="51" t="n">
        <v>116656</v>
      </c>
      <c r="DV134" s="51" t="n">
        <v>145702</v>
      </c>
      <c r="DW134" s="51" t="n">
        <v>12459</v>
      </c>
      <c r="DX134" s="51" t="n">
        <v>272142</v>
      </c>
      <c r="DY134" s="51" t="n">
        <v>1080284.93</v>
      </c>
      <c r="DZ134" s="51" t="n">
        <v>55620</v>
      </c>
      <c r="EA134" s="51" t="n">
        <v>273964</v>
      </c>
      <c r="EB134" s="51" t="n">
        <v>1421</v>
      </c>
      <c r="EC134" s="59" t="n">
        <v>7881.427</v>
      </c>
      <c r="ED134" s="51" t="n">
        <v>105942</v>
      </c>
      <c r="EE134" s="51" t="n">
        <v>273964</v>
      </c>
      <c r="EF134" s="51" t="n">
        <v>11138</v>
      </c>
      <c r="EG134" s="51" t="n">
        <v>285102</v>
      </c>
      <c r="EH134" s="60" t="n">
        <v>51.8282791037157</v>
      </c>
      <c r="EJ134" s="60" t="n">
        <v>45.7388531979094</v>
      </c>
      <c r="EK134" s="60" t="n">
        <v>11.5666350382276</v>
      </c>
      <c r="EL134" s="60" t="n">
        <v>2.34104225398438</v>
      </c>
      <c r="EM134" s="60" t="n">
        <v>2.4179464963</v>
      </c>
      <c r="EN134" s="60" t="n">
        <v>89.1230088819</v>
      </c>
      <c r="ES134" s="51" t="n">
        <v>2942403</v>
      </c>
      <c r="ET134" s="13" t="n">
        <v>563016.8</v>
      </c>
      <c r="EU134" s="13" t="n">
        <v>589703</v>
      </c>
      <c r="EV134" s="13" t="n">
        <v>601971.1</v>
      </c>
      <c r="EW134" s="13" t="n">
        <v>613751.4</v>
      </c>
      <c r="EX134" s="13" t="n">
        <v>625187.7</v>
      </c>
      <c r="EY134" s="58" t="n">
        <f aca="false">EX134/SUMIF($E$8:$E$210,E134,$EX$8:$EX$210)</f>
        <v>0.135814308990214</v>
      </c>
      <c r="EZ134" s="13" t="s">
        <v>271</v>
      </c>
      <c r="FA134" s="13" t="s">
        <v>290</v>
      </c>
      <c r="FB134" s="51" t="n">
        <v>8068</v>
      </c>
      <c r="FC134" s="13" t="n">
        <v>164535</v>
      </c>
    </row>
    <row r="135" customFormat="false" ht="15" hidden="false" customHeight="false" outlineLevel="0" collapsed="false">
      <c r="A135" s="49" t="n">
        <v>19009</v>
      </c>
      <c r="B135" s="50" t="n">
        <v>19009</v>
      </c>
      <c r="C135" s="9" t="s">
        <v>445</v>
      </c>
      <c r="D135" s="9" t="s">
        <v>443</v>
      </c>
      <c r="E135" s="50" t="n">
        <v>30</v>
      </c>
      <c r="F135" s="9" t="s">
        <v>444</v>
      </c>
      <c r="H135" s="51" t="n">
        <v>2040997</v>
      </c>
      <c r="I135" s="51" t="n">
        <v>1665170</v>
      </c>
      <c r="J135" s="51" t="n">
        <v>899442</v>
      </c>
      <c r="K135" s="51" t="n">
        <v>2372884</v>
      </c>
      <c r="L135" s="51" t="n">
        <v>483590</v>
      </c>
      <c r="M135" s="51" t="n">
        <v>1068209</v>
      </c>
      <c r="N135" s="51" t="n">
        <v>29</v>
      </c>
      <c r="O135" s="51" t="n">
        <v>337</v>
      </c>
      <c r="P135" s="51" t="n">
        <v>21</v>
      </c>
      <c r="Q135" s="52" t="n">
        <v>0</v>
      </c>
      <c r="R135" s="52" t="n">
        <v>0</v>
      </c>
      <c r="S135" s="13" t="n">
        <v>0</v>
      </c>
      <c r="T135" s="13" t="n">
        <v>0</v>
      </c>
      <c r="U135" s="13" t="n">
        <v>0</v>
      </c>
      <c r="V135" s="13" t="n">
        <v>0</v>
      </c>
      <c r="W135" s="13" t="n">
        <v>0</v>
      </c>
      <c r="X135" s="13" t="n">
        <v>0</v>
      </c>
      <c r="Y135" s="13" t="n">
        <v>0</v>
      </c>
      <c r="Z135" s="13" t="n">
        <v>0</v>
      </c>
      <c r="AA135" s="13" t="n">
        <v>0</v>
      </c>
      <c r="AB135" s="13" t="n">
        <v>0</v>
      </c>
      <c r="AC135" s="13" t="n">
        <v>0</v>
      </c>
      <c r="AD135" s="13" t="n">
        <v>0</v>
      </c>
      <c r="AE135" s="13" t="n">
        <v>0</v>
      </c>
      <c r="AF135" s="13" t="n">
        <v>0</v>
      </c>
      <c r="AG135" s="13" t="n">
        <v>469</v>
      </c>
      <c r="AH135" s="13" t="n">
        <v>12648</v>
      </c>
      <c r="AI135" s="51" t="n">
        <v>0</v>
      </c>
      <c r="AJ135" s="51" t="n">
        <v>450</v>
      </c>
      <c r="AK135" s="51" t="n">
        <v>6858</v>
      </c>
      <c r="AL135" s="51" t="n">
        <v>1926</v>
      </c>
      <c r="AM135" s="51" t="n">
        <v>6329</v>
      </c>
      <c r="AN135" s="51" t="n">
        <v>806</v>
      </c>
      <c r="AO135" s="51" t="n">
        <v>6324</v>
      </c>
      <c r="AP135" s="51" t="n">
        <v>5399</v>
      </c>
      <c r="AQ135" s="51" t="n">
        <v>6318</v>
      </c>
      <c r="AR135" s="51" t="n">
        <v>6252</v>
      </c>
      <c r="AS135" s="51" t="n">
        <v>6329</v>
      </c>
      <c r="AT135" s="51" t="n">
        <v>6147</v>
      </c>
      <c r="AU135" s="51" t="n">
        <v>6305</v>
      </c>
      <c r="AV135" s="51" t="n">
        <v>1.7</v>
      </c>
      <c r="AW135" s="13" t="n">
        <v>901.643341380001</v>
      </c>
      <c r="AX135" s="52" t="n">
        <v>31.031</v>
      </c>
      <c r="AY135" s="51" t="n">
        <v>3</v>
      </c>
      <c r="AZ135" s="52" t="n">
        <v>5.16666666666667</v>
      </c>
      <c r="BA135" s="52" t="n">
        <v>3103.1</v>
      </c>
      <c r="BB135" s="54" t="n">
        <v>0.0174008463254289</v>
      </c>
      <c r="BC135" s="54" t="n">
        <v>0.00781115874583582</v>
      </c>
      <c r="BD135" s="61" t="n">
        <v>22697.5638910035</v>
      </c>
      <c r="BE135" s="13" t="n">
        <v>12759</v>
      </c>
      <c r="BF135" s="13" t="n">
        <v>51229</v>
      </c>
      <c r="BG135" s="51" t="n">
        <v>17353</v>
      </c>
      <c r="BH135" s="51" t="n">
        <v>18577</v>
      </c>
      <c r="BI135" s="51" t="n">
        <v>2</v>
      </c>
      <c r="BJ135" s="51" t="n">
        <v>25355</v>
      </c>
      <c r="BK135" s="51" t="n">
        <v>18363</v>
      </c>
      <c r="BL135" s="51" t="n">
        <v>53989</v>
      </c>
      <c r="BM135" s="51" t="n">
        <v>56626</v>
      </c>
      <c r="BN135" s="51" t="n">
        <v>10339</v>
      </c>
      <c r="BO135" s="51" t="n">
        <v>68111</v>
      </c>
      <c r="BP135" s="51" t="n">
        <v>38105</v>
      </c>
      <c r="BQ135" s="51" t="n">
        <v>40204</v>
      </c>
      <c r="BR135" s="13" t="n">
        <v>522.301868676341</v>
      </c>
      <c r="BS135" s="13" t="n">
        <v>2357.49842573989</v>
      </c>
      <c r="BT135" s="51" t="n">
        <v>0</v>
      </c>
      <c r="BU135" s="51" t="n">
        <v>0</v>
      </c>
      <c r="BV135" s="51" t="n">
        <v>103</v>
      </c>
      <c r="BW135" s="51" t="n">
        <v>365</v>
      </c>
      <c r="BX135" s="51" t="n">
        <v>5</v>
      </c>
      <c r="BY135" s="51" t="n">
        <v>365</v>
      </c>
      <c r="BZ135" s="51" t="n">
        <v>66</v>
      </c>
      <c r="CA135" s="51" t="n">
        <v>365</v>
      </c>
      <c r="CB135" s="51" t="n">
        <v>0</v>
      </c>
      <c r="CC135" s="51" t="n">
        <v>0</v>
      </c>
      <c r="CD135" s="51" t="n">
        <v>0</v>
      </c>
      <c r="CE135" s="51" t="n">
        <v>6110</v>
      </c>
      <c r="CF135" s="51" t="n">
        <v>46660</v>
      </c>
      <c r="CG135" s="51" t="n">
        <v>7000</v>
      </c>
      <c r="CH135" s="51" t="n">
        <v>395000</v>
      </c>
      <c r="CI135" s="51" t="n">
        <v>18000</v>
      </c>
      <c r="CJ135" s="51" t="n">
        <v>2952000</v>
      </c>
      <c r="CK135" s="51" t="n">
        <v>79069000</v>
      </c>
      <c r="CL135" s="51" t="n">
        <v>0</v>
      </c>
      <c r="CM135" s="52" t="n">
        <v>0</v>
      </c>
      <c r="CN135" s="52" t="n">
        <v>41.6666666666667</v>
      </c>
      <c r="CO135" s="58" t="n">
        <v>0</v>
      </c>
      <c r="CP135" s="13" t="n">
        <v>8715738.58</v>
      </c>
      <c r="CQ135" s="13" t="n">
        <v>1189055692.56</v>
      </c>
      <c r="CR135" s="13" t="n">
        <v>0</v>
      </c>
      <c r="CS135" s="13" t="n">
        <v>438798831.41</v>
      </c>
      <c r="CT135" s="13" t="n">
        <v>517740965.38</v>
      </c>
      <c r="CU135" s="58" t="n">
        <v>0.175</v>
      </c>
      <c r="CV135" s="53" t="n">
        <v>0</v>
      </c>
      <c r="CW135" s="53" t="n">
        <v>0</v>
      </c>
      <c r="CX135" s="53" t="n">
        <v>1</v>
      </c>
      <c r="CY135" s="53" t="n">
        <v>0</v>
      </c>
      <c r="CZ135" s="53" t="n">
        <v>4</v>
      </c>
      <c r="DA135" s="53" t="n">
        <v>0.5</v>
      </c>
      <c r="DB135" s="53" t="n">
        <v>0.5</v>
      </c>
      <c r="DC135" s="53" t="n">
        <v>1</v>
      </c>
      <c r="DD135" s="53" t="n">
        <v>0</v>
      </c>
      <c r="DE135" s="53" t="n">
        <v>1</v>
      </c>
      <c r="DF135" s="53" t="n">
        <v>0.5</v>
      </c>
      <c r="DG135" s="53" t="n">
        <v>0</v>
      </c>
      <c r="DH135" s="53" t="n">
        <v>0</v>
      </c>
      <c r="DI135" s="53" t="n">
        <v>1</v>
      </c>
      <c r="DJ135" s="53" t="n">
        <v>1</v>
      </c>
      <c r="DK135" s="53" t="n">
        <v>0.5</v>
      </c>
      <c r="DL135" s="53" t="n">
        <v>1</v>
      </c>
      <c r="DM135" s="53" t="n">
        <v>0</v>
      </c>
      <c r="DN135" s="53" t="n">
        <v>1</v>
      </c>
      <c r="DO135" s="53" t="n">
        <v>0</v>
      </c>
      <c r="DP135" s="53" t="n">
        <v>0</v>
      </c>
      <c r="DQ135" s="53" t="n">
        <v>0</v>
      </c>
      <c r="DR135" s="51" t="n">
        <v>79347</v>
      </c>
      <c r="DS135" s="51" t="n">
        <v>16505</v>
      </c>
      <c r="DT135" s="51" t="n">
        <v>20903.549768751</v>
      </c>
      <c r="DU135" s="51" t="n">
        <v>0</v>
      </c>
      <c r="DV135" s="51" t="n">
        <v>0</v>
      </c>
      <c r="DW135" s="51" t="n">
        <v>3160</v>
      </c>
      <c r="DX135" s="51" t="n">
        <v>46093</v>
      </c>
      <c r="DY135" s="51" t="n">
        <v>1080284.93</v>
      </c>
      <c r="DZ135" s="51" t="n">
        <v>9510</v>
      </c>
      <c r="EA135" s="51" t="n">
        <v>30036</v>
      </c>
      <c r="EB135" s="51" t="n">
        <v>254</v>
      </c>
      <c r="EC135" s="59" t="n">
        <v>7881.427</v>
      </c>
      <c r="ED135" s="51" t="n">
        <v>3574</v>
      </c>
      <c r="EE135" s="51" t="n">
        <v>30036</v>
      </c>
      <c r="EF135" s="51" t="n">
        <v>2178</v>
      </c>
      <c r="EG135" s="51" t="n">
        <v>32214</v>
      </c>
      <c r="EH135" s="60" t="n">
        <v>51.8282791037157</v>
      </c>
      <c r="EJ135" s="60" t="n">
        <v>45.7388531979094</v>
      </c>
      <c r="EK135" s="60" t="n">
        <v>11.5666350382276</v>
      </c>
      <c r="EL135" s="60" t="n">
        <v>2.34104225398438</v>
      </c>
      <c r="EM135" s="60" t="n">
        <v>2.4179464963</v>
      </c>
      <c r="EN135" s="60" t="n">
        <v>89.1230088819</v>
      </c>
      <c r="ES135" s="51" t="n">
        <v>2942403</v>
      </c>
      <c r="ET135" s="13" t="n">
        <v>91617.83</v>
      </c>
      <c r="EU135" s="13" t="n">
        <v>94896.02</v>
      </c>
      <c r="EV135" s="13" t="n">
        <v>96417.99</v>
      </c>
      <c r="EW135" s="13" t="n">
        <v>97888.1</v>
      </c>
      <c r="EX135" s="13" t="n">
        <v>99323.47</v>
      </c>
      <c r="EY135" s="58" t="n">
        <f aca="false">EX135/SUMIF($E$8:$E$210,E135,$EX$8:$EX$210)</f>
        <v>0.021576797567451</v>
      </c>
      <c r="EZ135" s="13" t="s">
        <v>271</v>
      </c>
      <c r="FA135" s="13" t="s">
        <v>290</v>
      </c>
      <c r="FB135" s="51" t="n">
        <v>656</v>
      </c>
      <c r="FC135" s="13" t="n">
        <v>38105</v>
      </c>
    </row>
    <row r="136" customFormat="false" ht="15" hidden="false" customHeight="false" outlineLevel="0" collapsed="false">
      <c r="A136" s="49" t="n">
        <v>19010</v>
      </c>
      <c r="B136" s="50" t="n">
        <v>19010</v>
      </c>
      <c r="C136" s="9" t="s">
        <v>446</v>
      </c>
      <c r="D136" s="9" t="s">
        <v>443</v>
      </c>
      <c r="E136" s="50" t="n">
        <v>30</v>
      </c>
      <c r="F136" s="9" t="s">
        <v>444</v>
      </c>
      <c r="H136" s="51" t="n">
        <v>2040997</v>
      </c>
      <c r="I136" s="51" t="n">
        <v>1665170</v>
      </c>
      <c r="J136" s="51" t="n">
        <v>899442</v>
      </c>
      <c r="K136" s="51" t="n">
        <v>2372884</v>
      </c>
      <c r="L136" s="51" t="n">
        <v>483590</v>
      </c>
      <c r="M136" s="51" t="n">
        <v>1068209</v>
      </c>
      <c r="N136" s="51" t="n">
        <v>6</v>
      </c>
      <c r="O136" s="51" t="n">
        <v>43</v>
      </c>
      <c r="P136" s="51" t="n">
        <v>8</v>
      </c>
      <c r="Q136" s="52" t="n">
        <v>3.66666666666667</v>
      </c>
      <c r="R136" s="52" t="n">
        <v>4.33333333333333</v>
      </c>
      <c r="S136" s="13" t="n">
        <v>0</v>
      </c>
      <c r="T136" s="13" t="n">
        <v>7164</v>
      </c>
      <c r="U136" s="13" t="n">
        <v>4776</v>
      </c>
      <c r="V136" s="13" t="n">
        <v>7164</v>
      </c>
      <c r="W136" s="13" t="n">
        <v>1194</v>
      </c>
      <c r="X136" s="13" t="n">
        <v>5970</v>
      </c>
      <c r="Y136" s="13" t="n">
        <v>5970</v>
      </c>
      <c r="Z136" s="13" t="n">
        <v>14328</v>
      </c>
      <c r="AA136" s="13" t="n">
        <v>0</v>
      </c>
      <c r="AB136" s="13" t="n">
        <v>7164</v>
      </c>
      <c r="AC136" s="13" t="n">
        <v>3582</v>
      </c>
      <c r="AD136" s="13" t="n">
        <v>7164</v>
      </c>
      <c r="AE136" s="13" t="n">
        <v>0</v>
      </c>
      <c r="AF136" s="13" t="n">
        <v>7164</v>
      </c>
      <c r="AG136" s="13" t="n">
        <v>62</v>
      </c>
      <c r="AH136" s="13" t="n">
        <v>5154</v>
      </c>
      <c r="AI136" s="51" t="n">
        <v>1</v>
      </c>
      <c r="AJ136" s="51" t="n">
        <v>262</v>
      </c>
      <c r="AK136" s="51" t="n">
        <v>2756</v>
      </c>
      <c r="AL136" s="51" t="n">
        <v>749</v>
      </c>
      <c r="AM136" s="51" t="n">
        <v>2580</v>
      </c>
      <c r="AN136" s="51" t="n">
        <v>215</v>
      </c>
      <c r="AO136" s="51" t="n">
        <v>2578</v>
      </c>
      <c r="AP136" s="51" t="n">
        <v>1767</v>
      </c>
      <c r="AQ136" s="51" t="n">
        <v>2579</v>
      </c>
      <c r="AR136" s="51" t="n">
        <v>2541</v>
      </c>
      <c r="AS136" s="51" t="n">
        <v>2579</v>
      </c>
      <c r="AT136" s="51" t="n">
        <v>2449</v>
      </c>
      <c r="AU136" s="51" t="n">
        <v>2528</v>
      </c>
      <c r="AV136" s="51" t="n">
        <v>1.7</v>
      </c>
      <c r="AW136" s="13" t="n">
        <v>233.88719285</v>
      </c>
      <c r="AX136" s="52" t="n">
        <v>7.0373</v>
      </c>
      <c r="AY136" s="51" t="n">
        <v>3</v>
      </c>
      <c r="AZ136" s="52" t="n">
        <v>5.16666666666667</v>
      </c>
      <c r="BA136" s="52" t="n">
        <v>703.73</v>
      </c>
      <c r="BB136" s="54" t="n">
        <v>0.0174008463254289</v>
      </c>
      <c r="BC136" s="54" t="n">
        <v>0.00781115874583582</v>
      </c>
      <c r="BD136" s="61" t="n">
        <v>22697.5638910035</v>
      </c>
      <c r="BE136" s="13" t="n">
        <v>7866</v>
      </c>
      <c r="BF136" s="13" t="n">
        <v>22905</v>
      </c>
      <c r="BG136" s="51" t="n">
        <v>8639</v>
      </c>
      <c r="BH136" s="51" t="n">
        <v>3432</v>
      </c>
      <c r="BI136" s="51" t="n">
        <v>2</v>
      </c>
      <c r="BJ136" s="51" t="n">
        <v>2850</v>
      </c>
      <c r="BK136" s="51" t="n">
        <v>3267</v>
      </c>
      <c r="BL136" s="51" t="n">
        <v>17285</v>
      </c>
      <c r="BM136" s="51" t="n">
        <v>24606</v>
      </c>
      <c r="BN136" s="51" t="n">
        <v>0</v>
      </c>
      <c r="BO136" s="51" t="n">
        <v>9568</v>
      </c>
      <c r="BP136" s="51" t="n">
        <v>4170</v>
      </c>
      <c r="BQ136" s="51" t="n">
        <v>4787</v>
      </c>
      <c r="BR136" s="13" t="n">
        <v>522.301868676341</v>
      </c>
      <c r="BS136" s="13" t="n">
        <v>2357.49842573989</v>
      </c>
      <c r="BT136" s="51" t="n">
        <v>0</v>
      </c>
      <c r="BU136" s="51" t="n">
        <v>0</v>
      </c>
      <c r="BV136" s="51" t="n">
        <v>103</v>
      </c>
      <c r="BW136" s="51" t="n">
        <v>365</v>
      </c>
      <c r="BX136" s="51" t="n">
        <v>5</v>
      </c>
      <c r="BY136" s="51" t="n">
        <v>365</v>
      </c>
      <c r="BZ136" s="51" t="n">
        <v>66</v>
      </c>
      <c r="CA136" s="51" t="n">
        <v>365</v>
      </c>
      <c r="CB136" s="51" t="n">
        <v>0</v>
      </c>
      <c r="CC136" s="51" t="n">
        <v>0</v>
      </c>
      <c r="CD136" s="51" t="n">
        <v>0</v>
      </c>
      <c r="CE136" s="51" t="n">
        <v>4770</v>
      </c>
      <c r="CF136" s="51" t="n">
        <v>3948</v>
      </c>
      <c r="CG136" s="51" t="n">
        <v>5000</v>
      </c>
      <c r="CH136" s="51" t="n">
        <v>99000</v>
      </c>
      <c r="CI136" s="51" t="n">
        <v>3000</v>
      </c>
      <c r="CJ136" s="51" t="n">
        <v>207000</v>
      </c>
      <c r="CK136" s="51" t="n">
        <v>10026000</v>
      </c>
      <c r="CL136" s="51" t="n">
        <v>2</v>
      </c>
      <c r="CM136" s="52" t="n">
        <v>2.33333333333333</v>
      </c>
      <c r="CN136" s="52" t="n">
        <v>41.6666666666667</v>
      </c>
      <c r="CO136" s="58" t="n">
        <v>0</v>
      </c>
      <c r="CP136" s="13" t="n">
        <v>8715738.58</v>
      </c>
      <c r="CQ136" s="13" t="n">
        <v>1189055692.56</v>
      </c>
      <c r="CR136" s="13" t="n">
        <v>0</v>
      </c>
      <c r="CS136" s="13" t="n">
        <v>438798831.41</v>
      </c>
      <c r="CT136" s="13" t="n">
        <v>517740965.38</v>
      </c>
      <c r="CU136" s="58" t="n">
        <v>0.2</v>
      </c>
      <c r="CV136" s="53" t="n">
        <v>0</v>
      </c>
      <c r="CW136" s="53" t="n">
        <v>0</v>
      </c>
      <c r="CX136" s="53" t="n">
        <v>1</v>
      </c>
      <c r="CY136" s="53" t="n">
        <v>0</v>
      </c>
      <c r="CZ136" s="53" t="n">
        <v>4</v>
      </c>
      <c r="DA136" s="53" t="n">
        <v>0.5</v>
      </c>
      <c r="DB136" s="53" t="n">
        <v>0.5</v>
      </c>
      <c r="DC136" s="53" t="n">
        <v>1</v>
      </c>
      <c r="DD136" s="53" t="n">
        <v>0</v>
      </c>
      <c r="DE136" s="53" t="n">
        <v>1</v>
      </c>
      <c r="DF136" s="53" t="n">
        <v>0.5</v>
      </c>
      <c r="DG136" s="53" t="n">
        <v>0</v>
      </c>
      <c r="DH136" s="53" t="n">
        <v>0</v>
      </c>
      <c r="DI136" s="53" t="n">
        <v>1</v>
      </c>
      <c r="DJ136" s="53" t="n">
        <v>1</v>
      </c>
      <c r="DK136" s="53" t="n">
        <v>0.5</v>
      </c>
      <c r="DL136" s="53" t="n">
        <v>1</v>
      </c>
      <c r="DM136" s="53" t="n">
        <v>0</v>
      </c>
      <c r="DN136" s="53" t="n">
        <v>1</v>
      </c>
      <c r="DO136" s="53" t="n">
        <v>0</v>
      </c>
      <c r="DP136" s="53" t="n">
        <v>0</v>
      </c>
      <c r="DQ136" s="53" t="n">
        <v>0</v>
      </c>
      <c r="DR136" s="51" t="n">
        <v>2997</v>
      </c>
      <c r="DS136" s="51" t="n">
        <v>658</v>
      </c>
      <c r="DT136" s="51" t="n">
        <v>15924.1926150992</v>
      </c>
      <c r="DU136" s="51" t="n">
        <v>0</v>
      </c>
      <c r="DV136" s="51" t="n">
        <v>0</v>
      </c>
      <c r="DW136" s="51" t="n">
        <v>429</v>
      </c>
      <c r="DX136" s="51" t="n">
        <v>784</v>
      </c>
      <c r="DY136" s="51" t="n">
        <v>1080284.93</v>
      </c>
      <c r="DZ136" s="51" t="n">
        <v>588</v>
      </c>
      <c r="EA136" s="51" t="n">
        <v>882</v>
      </c>
      <c r="EB136" s="51" t="n">
        <v>49</v>
      </c>
      <c r="EC136" s="59" t="n">
        <v>7881.427</v>
      </c>
      <c r="ED136" s="51" t="n">
        <v>0</v>
      </c>
      <c r="EE136" s="51" t="n">
        <v>882</v>
      </c>
      <c r="EF136" s="51" t="n">
        <v>0</v>
      </c>
      <c r="EG136" s="51" t="n">
        <v>882</v>
      </c>
      <c r="EH136" s="60" t="n">
        <v>51.8282791037157</v>
      </c>
      <c r="EJ136" s="60" t="n">
        <v>45.7388531979094</v>
      </c>
      <c r="EK136" s="60" t="n">
        <v>11.5666350382276</v>
      </c>
      <c r="EL136" s="60" t="n">
        <v>2.34104225398438</v>
      </c>
      <c r="EM136" s="60" t="n">
        <v>2.4179464963</v>
      </c>
      <c r="EN136" s="60" t="n">
        <v>89.1230088819</v>
      </c>
      <c r="ES136" s="51" t="n">
        <v>2942403</v>
      </c>
      <c r="ET136" s="13" t="n">
        <v>18782.7</v>
      </c>
      <c r="EU136" s="13" t="n">
        <v>20615.77</v>
      </c>
      <c r="EV136" s="13" t="n">
        <v>21369.59</v>
      </c>
      <c r="EW136" s="13" t="n">
        <v>22043.01</v>
      </c>
      <c r="EX136" s="13" t="n">
        <v>22653.75</v>
      </c>
      <c r="EY136" s="58" t="n">
        <f aca="false">EX136/SUMIF($E$8:$E$210,E136,$EX$8:$EX$210)</f>
        <v>0.00492124749461172</v>
      </c>
      <c r="EZ136" s="13" t="s">
        <v>271</v>
      </c>
      <c r="FA136" s="13" t="s">
        <v>290</v>
      </c>
      <c r="FB136" s="51" t="n">
        <v>122</v>
      </c>
      <c r="FC136" s="13" t="n">
        <v>4170</v>
      </c>
    </row>
    <row r="137" customFormat="false" ht="15" hidden="false" customHeight="false" outlineLevel="0" collapsed="false">
      <c r="A137" s="49" t="n">
        <v>19018</v>
      </c>
      <c r="B137" s="50" t="n">
        <v>19018</v>
      </c>
      <c r="C137" s="9" t="s">
        <v>447</v>
      </c>
      <c r="D137" s="9" t="s">
        <v>443</v>
      </c>
      <c r="E137" s="50" t="n">
        <v>30</v>
      </c>
      <c r="F137" s="9" t="s">
        <v>444</v>
      </c>
      <c r="H137" s="51" t="n">
        <v>2040997</v>
      </c>
      <c r="I137" s="51" t="n">
        <v>1665170</v>
      </c>
      <c r="J137" s="51" t="n">
        <v>899442</v>
      </c>
      <c r="K137" s="51" t="n">
        <v>2372884</v>
      </c>
      <c r="L137" s="51" t="n">
        <v>483590</v>
      </c>
      <c r="M137" s="51" t="n">
        <v>1068209</v>
      </c>
      <c r="N137" s="51" t="n">
        <v>71</v>
      </c>
      <c r="O137" s="51" t="n">
        <v>238</v>
      </c>
      <c r="P137" s="51" t="n">
        <v>23</v>
      </c>
      <c r="Q137" s="52" t="n">
        <v>4.29808985741189</v>
      </c>
      <c r="R137" s="52" t="n">
        <v>2.94317998385795</v>
      </c>
      <c r="S137" s="13" t="n">
        <v>10040</v>
      </c>
      <c r="T137" s="13" t="n">
        <v>31222</v>
      </c>
      <c r="U137" s="13" t="n">
        <v>24445</v>
      </c>
      <c r="V137" s="13" t="n">
        <v>31222</v>
      </c>
      <c r="W137" s="13" t="n">
        <v>11180</v>
      </c>
      <c r="X137" s="13" t="n">
        <v>31222</v>
      </c>
      <c r="Y137" s="13" t="n">
        <v>40315</v>
      </c>
      <c r="Z137" s="13" t="n">
        <v>62444</v>
      </c>
      <c r="AA137" s="13" t="n">
        <v>10199</v>
      </c>
      <c r="AB137" s="13" t="n">
        <v>31222</v>
      </c>
      <c r="AC137" s="13" t="n">
        <v>14801</v>
      </c>
      <c r="AD137" s="13" t="n">
        <v>31222</v>
      </c>
      <c r="AE137" s="13" t="n">
        <v>21754</v>
      </c>
      <c r="AF137" s="13" t="n">
        <v>31222</v>
      </c>
      <c r="AG137" s="13" t="n">
        <v>672</v>
      </c>
      <c r="AH137" s="13" t="n">
        <v>20022</v>
      </c>
      <c r="AI137" s="51" t="n">
        <v>1</v>
      </c>
      <c r="AJ137" s="51" t="n">
        <v>237</v>
      </c>
      <c r="AK137" s="51" t="n">
        <v>11160</v>
      </c>
      <c r="AL137" s="51" t="n">
        <v>934</v>
      </c>
      <c r="AM137" s="51" t="n">
        <v>10047</v>
      </c>
      <c r="AN137" s="51" t="n">
        <v>489</v>
      </c>
      <c r="AO137" s="51" t="n">
        <v>10061</v>
      </c>
      <c r="AP137" s="51" t="n">
        <v>3813</v>
      </c>
      <c r="AQ137" s="51" t="n">
        <v>10009</v>
      </c>
      <c r="AR137" s="51" t="n">
        <v>8850</v>
      </c>
      <c r="AS137" s="51" t="n">
        <v>10064</v>
      </c>
      <c r="AT137" s="51" t="n">
        <v>9113</v>
      </c>
      <c r="AU137" s="51" t="n">
        <v>10025</v>
      </c>
      <c r="AV137" s="51" t="n">
        <v>1.7</v>
      </c>
      <c r="AW137" s="13" t="n">
        <v>1060.03135384</v>
      </c>
      <c r="AX137" s="52" t="n">
        <v>32.5142</v>
      </c>
      <c r="AY137" s="51" t="n">
        <v>3</v>
      </c>
      <c r="AZ137" s="52" t="n">
        <v>5.16666666666667</v>
      </c>
      <c r="BA137" s="52" t="n">
        <v>3251.42</v>
      </c>
      <c r="BB137" s="54" t="n">
        <v>0.0174008463254289</v>
      </c>
      <c r="BC137" s="54" t="n">
        <v>0.00781115874583582</v>
      </c>
      <c r="BD137" s="61" t="n">
        <v>22697.5638910035</v>
      </c>
      <c r="BE137" s="13" t="n">
        <v>52494</v>
      </c>
      <c r="BF137" s="13" t="n">
        <v>156030</v>
      </c>
      <c r="BG137" s="51" t="n">
        <v>57692</v>
      </c>
      <c r="BH137" s="51" t="n">
        <v>36259</v>
      </c>
      <c r="BI137" s="51" t="n">
        <v>2</v>
      </c>
      <c r="BJ137" s="51" t="n">
        <v>23104</v>
      </c>
      <c r="BK137" s="51" t="n">
        <v>34882</v>
      </c>
      <c r="BL137" s="51" t="n">
        <v>153150</v>
      </c>
      <c r="BM137" s="51" t="n">
        <v>168399</v>
      </c>
      <c r="BN137" s="51" t="n">
        <v>10</v>
      </c>
      <c r="BO137" s="51" t="n">
        <v>135958</v>
      </c>
      <c r="BP137" s="51" t="n">
        <v>30261</v>
      </c>
      <c r="BQ137" s="51" t="n">
        <v>35534</v>
      </c>
      <c r="BR137" s="13" t="n">
        <v>522.301868676341</v>
      </c>
      <c r="BS137" s="13" t="n">
        <v>2357.49842573989</v>
      </c>
      <c r="BT137" s="51" t="n">
        <v>0</v>
      </c>
      <c r="BU137" s="51" t="n">
        <v>0</v>
      </c>
      <c r="BV137" s="51" t="n">
        <v>103</v>
      </c>
      <c r="BW137" s="51" t="n">
        <v>365</v>
      </c>
      <c r="BX137" s="51" t="n">
        <v>5</v>
      </c>
      <c r="BY137" s="51" t="n">
        <v>365</v>
      </c>
      <c r="BZ137" s="51" t="n">
        <v>66</v>
      </c>
      <c r="CA137" s="51" t="n">
        <v>365</v>
      </c>
      <c r="CB137" s="51" t="n">
        <v>0</v>
      </c>
      <c r="CC137" s="51" t="n">
        <v>0</v>
      </c>
      <c r="CD137" s="51" t="n">
        <v>0</v>
      </c>
      <c r="CE137" s="51" t="n">
        <v>3060</v>
      </c>
      <c r="CF137" s="51" t="n">
        <v>15433</v>
      </c>
      <c r="CG137" s="51" t="n">
        <v>3000</v>
      </c>
      <c r="CH137" s="51" t="n">
        <v>111000</v>
      </c>
      <c r="CI137" s="51" t="n">
        <v>5000</v>
      </c>
      <c r="CJ137" s="51" t="n">
        <v>567000</v>
      </c>
      <c r="CK137" s="51" t="n">
        <v>23302000</v>
      </c>
      <c r="CL137" s="51" t="n">
        <v>43</v>
      </c>
      <c r="CM137" s="52" t="n">
        <v>1.44877589453861</v>
      </c>
      <c r="CN137" s="52" t="n">
        <v>41.6666666666667</v>
      </c>
      <c r="CO137" s="58" t="n">
        <v>0</v>
      </c>
      <c r="CP137" s="13" t="n">
        <v>8715738.58</v>
      </c>
      <c r="CQ137" s="13" t="n">
        <v>1189055692.56</v>
      </c>
      <c r="CR137" s="13" t="n">
        <v>0</v>
      </c>
      <c r="CS137" s="13" t="n">
        <v>438798831.41</v>
      </c>
      <c r="CT137" s="13" t="n">
        <v>517740965.38</v>
      </c>
      <c r="CU137" s="58" t="n">
        <v>0.25</v>
      </c>
      <c r="CV137" s="53" t="n">
        <v>0</v>
      </c>
      <c r="CW137" s="53" t="n">
        <v>0</v>
      </c>
      <c r="CX137" s="53" t="n">
        <v>1</v>
      </c>
      <c r="CY137" s="53" t="n">
        <v>0</v>
      </c>
      <c r="CZ137" s="53" t="n">
        <v>4</v>
      </c>
      <c r="DA137" s="53" t="n">
        <v>0.5</v>
      </c>
      <c r="DB137" s="53" t="n">
        <v>0.5</v>
      </c>
      <c r="DC137" s="53" t="n">
        <v>1</v>
      </c>
      <c r="DD137" s="53" t="n">
        <v>0</v>
      </c>
      <c r="DE137" s="53" t="n">
        <v>1</v>
      </c>
      <c r="DF137" s="53" t="n">
        <v>0.5</v>
      </c>
      <c r="DG137" s="53" t="n">
        <v>0</v>
      </c>
      <c r="DH137" s="53" t="n">
        <v>0</v>
      </c>
      <c r="DI137" s="53" t="n">
        <v>1</v>
      </c>
      <c r="DJ137" s="53" t="n">
        <v>1</v>
      </c>
      <c r="DK137" s="53" t="n">
        <v>0.5</v>
      </c>
      <c r="DL137" s="53" t="n">
        <v>1</v>
      </c>
      <c r="DM137" s="53" t="n">
        <v>0</v>
      </c>
      <c r="DN137" s="53" t="n">
        <v>1</v>
      </c>
      <c r="DO137" s="53" t="n">
        <v>0</v>
      </c>
      <c r="DP137" s="53" t="n">
        <v>0</v>
      </c>
      <c r="DQ137" s="53" t="n">
        <v>0</v>
      </c>
      <c r="DR137" s="51" t="n">
        <v>41725</v>
      </c>
      <c r="DS137" s="51" t="n">
        <v>9466</v>
      </c>
      <c r="DT137" s="51" t="n">
        <v>19145.2404900936</v>
      </c>
      <c r="DU137" s="51" t="n">
        <v>47434</v>
      </c>
      <c r="DV137" s="51" t="n">
        <v>54696</v>
      </c>
      <c r="DW137" s="51" t="n">
        <v>3192</v>
      </c>
      <c r="DX137" s="51" t="n">
        <v>124951</v>
      </c>
      <c r="DY137" s="51" t="n">
        <v>1080284.93</v>
      </c>
      <c r="DZ137" s="51" t="n">
        <v>26993</v>
      </c>
      <c r="EA137" s="51" t="n">
        <v>105076</v>
      </c>
      <c r="EB137" s="51" t="n">
        <v>301</v>
      </c>
      <c r="EC137" s="59" t="n">
        <v>7881.427</v>
      </c>
      <c r="ED137" s="51" t="n">
        <v>19792</v>
      </c>
      <c r="EE137" s="51" t="n">
        <v>105076</v>
      </c>
      <c r="EF137" s="51" t="n">
        <v>4513</v>
      </c>
      <c r="EG137" s="51" t="n">
        <v>109589</v>
      </c>
      <c r="EH137" s="60" t="n">
        <v>51.8282791037157</v>
      </c>
      <c r="EJ137" s="60" t="n">
        <v>45.7388531979094</v>
      </c>
      <c r="EK137" s="60" t="n">
        <v>11.5666350382276</v>
      </c>
      <c r="EL137" s="60" t="n">
        <v>2.34104225398438</v>
      </c>
      <c r="EM137" s="60" t="n">
        <v>2.4179464963</v>
      </c>
      <c r="EN137" s="60" t="n">
        <v>89.1230088819</v>
      </c>
      <c r="ES137" s="51" t="n">
        <v>2942403</v>
      </c>
      <c r="ET137" s="13" t="n">
        <v>166461.2</v>
      </c>
      <c r="EU137" s="13" t="n">
        <v>182081.4</v>
      </c>
      <c r="EV137" s="13" t="n">
        <v>188580.3</v>
      </c>
      <c r="EW137" s="13" t="n">
        <v>194434.2</v>
      </c>
      <c r="EX137" s="13" t="n">
        <v>199786.4</v>
      </c>
      <c r="EY137" s="58" t="n">
        <f aca="false">EX137/SUMIF($E$8:$E$210,E137,$EX$8:$EX$210)</f>
        <v>0.0434011287516413</v>
      </c>
      <c r="EZ137" s="13" t="s">
        <v>271</v>
      </c>
      <c r="FA137" s="13" t="s">
        <v>290</v>
      </c>
      <c r="FB137" s="51" t="n">
        <v>1016</v>
      </c>
      <c r="FC137" s="13" t="n">
        <v>30261</v>
      </c>
    </row>
    <row r="138" customFormat="false" ht="15" hidden="false" customHeight="false" outlineLevel="0" collapsed="false">
      <c r="A138" s="49" t="n">
        <v>19019</v>
      </c>
      <c r="B138" s="50" t="n">
        <v>19019</v>
      </c>
      <c r="C138" s="9" t="s">
        <v>448</v>
      </c>
      <c r="D138" s="9" t="s">
        <v>443</v>
      </c>
      <c r="E138" s="50" t="n">
        <v>30</v>
      </c>
      <c r="F138" s="9" t="s">
        <v>444</v>
      </c>
      <c r="H138" s="51" t="n">
        <v>2040997</v>
      </c>
      <c r="I138" s="51" t="n">
        <v>1665170</v>
      </c>
      <c r="J138" s="51" t="n">
        <v>899442</v>
      </c>
      <c r="K138" s="51" t="n">
        <v>2372884</v>
      </c>
      <c r="L138" s="51" t="n">
        <v>483590</v>
      </c>
      <c r="M138" s="51" t="n">
        <v>1068209</v>
      </c>
      <c r="N138" s="51" t="n">
        <v>104</v>
      </c>
      <c r="O138" s="51" t="n">
        <v>4308</v>
      </c>
      <c r="P138" s="51" t="n">
        <v>155</v>
      </c>
      <c r="Q138" s="52" t="n">
        <v>2.62534528060365</v>
      </c>
      <c r="R138" s="52" t="n">
        <v>3.03604392642997</v>
      </c>
      <c r="S138" s="13" t="n">
        <v>7655</v>
      </c>
      <c r="T138" s="13" t="n">
        <v>11403</v>
      </c>
      <c r="U138" s="13" t="n">
        <v>7655</v>
      </c>
      <c r="V138" s="13" t="n">
        <v>11403</v>
      </c>
      <c r="W138" s="13" t="n">
        <v>2491</v>
      </c>
      <c r="X138" s="13" t="n">
        <v>11403</v>
      </c>
      <c r="Y138" s="13" t="n">
        <v>18046</v>
      </c>
      <c r="Z138" s="13" t="n">
        <v>22806</v>
      </c>
      <c r="AA138" s="13" t="n">
        <v>11403</v>
      </c>
      <c r="AB138" s="13" t="n">
        <v>11403</v>
      </c>
      <c r="AC138" s="13" t="n">
        <v>7655</v>
      </c>
      <c r="AD138" s="13" t="n">
        <v>7655</v>
      </c>
      <c r="AE138" s="13" t="n">
        <v>7655</v>
      </c>
      <c r="AF138" s="13" t="n">
        <v>11403</v>
      </c>
      <c r="AG138" s="13" t="n">
        <v>297</v>
      </c>
      <c r="AH138" s="13" t="n">
        <v>19810</v>
      </c>
      <c r="AI138" s="51" t="n">
        <v>313</v>
      </c>
      <c r="AJ138" s="51" t="n">
        <v>65</v>
      </c>
      <c r="AK138" s="51" t="n">
        <v>10648</v>
      </c>
      <c r="AL138" s="51" t="n">
        <v>1422</v>
      </c>
      <c r="AM138" s="51" t="n">
        <v>9937</v>
      </c>
      <c r="AN138" s="51" t="n">
        <v>565</v>
      </c>
      <c r="AO138" s="51" t="n">
        <v>9952</v>
      </c>
      <c r="AP138" s="51" t="n">
        <v>9666</v>
      </c>
      <c r="AQ138" s="51" t="n">
        <v>9874</v>
      </c>
      <c r="AR138" s="51" t="n">
        <v>8640</v>
      </c>
      <c r="AS138" s="51" t="n">
        <v>10002</v>
      </c>
      <c r="AT138" s="51" t="n">
        <v>8479</v>
      </c>
      <c r="AU138" s="51" t="n">
        <v>9748</v>
      </c>
      <c r="AV138" s="51" t="n">
        <v>1.7</v>
      </c>
      <c r="AW138" s="13" t="n">
        <v>596.123457030002</v>
      </c>
      <c r="AX138" s="52" t="n">
        <v>42.3353</v>
      </c>
      <c r="AY138" s="51" t="n">
        <v>3</v>
      </c>
      <c r="AZ138" s="52" t="n">
        <v>5.16666666666667</v>
      </c>
      <c r="BA138" s="52" t="n">
        <v>4233.53</v>
      </c>
      <c r="BB138" s="54" t="n">
        <v>0.0174008463254289</v>
      </c>
      <c r="BC138" s="54" t="n">
        <v>0.00781115874583582</v>
      </c>
      <c r="BD138" s="61" t="n">
        <v>22697.5638910035</v>
      </c>
      <c r="BE138" s="13" t="n">
        <v>14065</v>
      </c>
      <c r="BF138" s="13" t="n">
        <v>68421</v>
      </c>
      <c r="BG138" s="51" t="n">
        <v>7012</v>
      </c>
      <c r="BH138" s="51" t="n">
        <v>45107</v>
      </c>
      <c r="BI138" s="51" t="n">
        <v>2</v>
      </c>
      <c r="BJ138" s="51" t="n">
        <v>82022</v>
      </c>
      <c r="BK138" s="51" t="n">
        <v>44683</v>
      </c>
      <c r="BL138" s="51" t="n">
        <v>79703</v>
      </c>
      <c r="BM138" s="51" t="n">
        <v>84899</v>
      </c>
      <c r="BN138" s="51" t="n">
        <v>60506</v>
      </c>
      <c r="BO138" s="51" t="n">
        <v>122627</v>
      </c>
      <c r="BP138" s="51" t="n">
        <v>101632</v>
      </c>
      <c r="BQ138" s="51" t="n">
        <v>107053</v>
      </c>
      <c r="BR138" s="13" t="n">
        <v>522.301868676341</v>
      </c>
      <c r="BS138" s="13" t="n">
        <v>2357.49842573989</v>
      </c>
      <c r="BT138" s="51" t="n">
        <v>0</v>
      </c>
      <c r="BU138" s="51" t="n">
        <v>0</v>
      </c>
      <c r="BV138" s="51" t="n">
        <v>103</v>
      </c>
      <c r="BW138" s="51" t="n">
        <v>365</v>
      </c>
      <c r="BX138" s="51" t="n">
        <v>5</v>
      </c>
      <c r="BY138" s="51" t="n">
        <v>365</v>
      </c>
      <c r="BZ138" s="51" t="n">
        <v>66</v>
      </c>
      <c r="CA138" s="51" t="n">
        <v>365</v>
      </c>
      <c r="CB138" s="51" t="n">
        <v>0</v>
      </c>
      <c r="CC138" s="51" t="n">
        <v>0</v>
      </c>
      <c r="CD138" s="51" t="n">
        <v>0</v>
      </c>
      <c r="CE138" s="51" t="n">
        <v>22430</v>
      </c>
      <c r="CF138" s="51" t="n">
        <v>150105</v>
      </c>
      <c r="CG138" s="51" t="n">
        <v>25000</v>
      </c>
      <c r="CH138" s="51" t="n">
        <v>1437000</v>
      </c>
      <c r="CI138" s="51" t="n">
        <v>96000</v>
      </c>
      <c r="CJ138" s="51" t="n">
        <v>10521000</v>
      </c>
      <c r="CK138" s="51" t="n">
        <v>454902000</v>
      </c>
      <c r="CL138" s="51" t="n">
        <v>68</v>
      </c>
      <c r="CM138" s="52" t="n">
        <v>1.15271511512951</v>
      </c>
      <c r="CN138" s="52" t="n">
        <v>41.6666666666667</v>
      </c>
      <c r="CO138" s="58" t="n">
        <v>0</v>
      </c>
      <c r="CP138" s="13" t="n">
        <v>8715738.58</v>
      </c>
      <c r="CQ138" s="13" t="n">
        <v>1189055692.56</v>
      </c>
      <c r="CR138" s="13" t="n">
        <v>0</v>
      </c>
      <c r="CS138" s="13" t="n">
        <v>438798831.41</v>
      </c>
      <c r="CT138" s="13" t="n">
        <v>517740965.38</v>
      </c>
      <c r="CU138" s="58" t="n">
        <v>0.375</v>
      </c>
      <c r="CV138" s="53" t="n">
        <v>0</v>
      </c>
      <c r="CW138" s="53" t="n">
        <v>0</v>
      </c>
      <c r="CX138" s="53" t="n">
        <v>1</v>
      </c>
      <c r="CY138" s="53" t="n">
        <v>0</v>
      </c>
      <c r="CZ138" s="53" t="n">
        <v>4</v>
      </c>
      <c r="DA138" s="53" t="n">
        <v>0.5</v>
      </c>
      <c r="DB138" s="53" t="n">
        <v>0.5</v>
      </c>
      <c r="DC138" s="53" t="n">
        <v>1</v>
      </c>
      <c r="DD138" s="53" t="n">
        <v>0</v>
      </c>
      <c r="DE138" s="53" t="n">
        <v>1</v>
      </c>
      <c r="DF138" s="53" t="n">
        <v>0.5</v>
      </c>
      <c r="DG138" s="53" t="n">
        <v>0</v>
      </c>
      <c r="DH138" s="53" t="n">
        <v>0</v>
      </c>
      <c r="DI138" s="53" t="n">
        <v>1</v>
      </c>
      <c r="DJ138" s="53" t="n">
        <v>1</v>
      </c>
      <c r="DK138" s="53" t="n">
        <v>0.5</v>
      </c>
      <c r="DL138" s="53" t="n">
        <v>1</v>
      </c>
      <c r="DM138" s="53" t="n">
        <v>0</v>
      </c>
      <c r="DN138" s="53" t="n">
        <v>1</v>
      </c>
      <c r="DO138" s="53" t="n">
        <v>0</v>
      </c>
      <c r="DP138" s="53" t="n">
        <v>0</v>
      </c>
      <c r="DQ138" s="53" t="n">
        <v>0</v>
      </c>
      <c r="DR138" s="51" t="n">
        <v>653376</v>
      </c>
      <c r="DS138" s="51" t="n">
        <v>103283</v>
      </c>
      <c r="DT138" s="51" t="n">
        <v>117450.234616161</v>
      </c>
      <c r="DU138" s="51" t="n">
        <v>32281</v>
      </c>
      <c r="DV138" s="51" t="n">
        <v>35795</v>
      </c>
      <c r="DW138" s="51" t="n">
        <v>6676</v>
      </c>
      <c r="DX138" s="51" t="n">
        <v>39262</v>
      </c>
      <c r="DY138" s="51" t="n">
        <v>1080284.93</v>
      </c>
      <c r="DZ138" s="51" t="n">
        <v>2364</v>
      </c>
      <c r="EA138" s="51" t="n">
        <v>39242</v>
      </c>
      <c r="EB138" s="51" t="n">
        <v>1375</v>
      </c>
      <c r="EC138" s="59" t="n">
        <v>7881.427</v>
      </c>
      <c r="ED138" s="51" t="n">
        <v>32199</v>
      </c>
      <c r="EE138" s="51" t="n">
        <v>39242</v>
      </c>
      <c r="EF138" s="51" t="n">
        <v>976</v>
      </c>
      <c r="EG138" s="51" t="n">
        <v>40218</v>
      </c>
      <c r="EH138" s="60" t="n">
        <v>51.8282791037157</v>
      </c>
      <c r="EJ138" s="60" t="n">
        <v>45.7388531979094</v>
      </c>
      <c r="EK138" s="60" t="n">
        <v>11.5666350382276</v>
      </c>
      <c r="EL138" s="60" t="n">
        <v>2.34104225398438</v>
      </c>
      <c r="EM138" s="60" t="n">
        <v>2.4179464963</v>
      </c>
      <c r="EN138" s="60" t="n">
        <v>89.1230088819</v>
      </c>
      <c r="ES138" s="51" t="n">
        <v>2942403</v>
      </c>
      <c r="ET138" s="13" t="n">
        <v>126667.2</v>
      </c>
      <c r="EU138" s="13" t="n">
        <v>129342.4</v>
      </c>
      <c r="EV138" s="13" t="n">
        <v>130799.3</v>
      </c>
      <c r="EW138" s="13" t="n">
        <v>132297.6</v>
      </c>
      <c r="EX138" s="13" t="n">
        <v>133819.4</v>
      </c>
      <c r="EY138" s="58" t="n">
        <f aca="false">EX138/SUMIF($E$8:$E$210,E138,$EX$8:$EX$210)</f>
        <v>0.0290706124584426</v>
      </c>
      <c r="EZ138" s="13" t="s">
        <v>271</v>
      </c>
      <c r="FA138" s="13" t="s">
        <v>290</v>
      </c>
      <c r="FB138" s="51" t="n">
        <v>9617</v>
      </c>
      <c r="FC138" s="13" t="n">
        <v>101632</v>
      </c>
    </row>
    <row r="139" customFormat="false" ht="15" hidden="false" customHeight="false" outlineLevel="0" collapsed="false">
      <c r="A139" s="49" t="n">
        <v>19021</v>
      </c>
      <c r="B139" s="50" t="n">
        <v>19021</v>
      </c>
      <c r="C139" s="9" t="s">
        <v>449</v>
      </c>
      <c r="D139" s="9" t="s">
        <v>443</v>
      </c>
      <c r="E139" s="50" t="n">
        <v>30</v>
      </c>
      <c r="F139" s="9" t="s">
        <v>444</v>
      </c>
      <c r="H139" s="51" t="n">
        <v>2040997</v>
      </c>
      <c r="I139" s="51" t="n">
        <v>1665170</v>
      </c>
      <c r="J139" s="51" t="n">
        <v>899442</v>
      </c>
      <c r="K139" s="51" t="n">
        <v>2372884</v>
      </c>
      <c r="L139" s="51" t="n">
        <v>483590</v>
      </c>
      <c r="M139" s="51" t="n">
        <v>1068209</v>
      </c>
      <c r="N139" s="51" t="n">
        <v>118</v>
      </c>
      <c r="O139" s="51" t="n">
        <v>903</v>
      </c>
      <c r="P139" s="51" t="n">
        <v>179</v>
      </c>
      <c r="Q139" s="52" t="n">
        <v>3.64779244491235</v>
      </c>
      <c r="R139" s="52" t="n">
        <v>3.6595057020224</v>
      </c>
      <c r="S139" s="13" t="n">
        <v>179945</v>
      </c>
      <c r="T139" s="13" t="n">
        <v>245884</v>
      </c>
      <c r="U139" s="13" t="n">
        <v>178998</v>
      </c>
      <c r="V139" s="13" t="n">
        <v>245884</v>
      </c>
      <c r="W139" s="13" t="n">
        <v>75511</v>
      </c>
      <c r="X139" s="13" t="n">
        <v>241267</v>
      </c>
      <c r="Y139" s="13" t="n">
        <v>313119</v>
      </c>
      <c r="Z139" s="13" t="n">
        <v>487554</v>
      </c>
      <c r="AA139" s="13" t="n">
        <v>152631</v>
      </c>
      <c r="AB139" s="13" t="n">
        <v>245884</v>
      </c>
      <c r="AC139" s="13" t="n">
        <v>167770</v>
      </c>
      <c r="AD139" s="13" t="n">
        <v>245884</v>
      </c>
      <c r="AE139" s="13" t="n">
        <v>171096</v>
      </c>
      <c r="AF139" s="13" t="n">
        <v>245884</v>
      </c>
      <c r="AG139" s="13" t="n">
        <v>1635</v>
      </c>
      <c r="AH139" s="13" t="n">
        <v>35046</v>
      </c>
      <c r="AI139" s="51" t="n">
        <v>98</v>
      </c>
      <c r="AJ139" s="51" t="n">
        <v>1946</v>
      </c>
      <c r="AK139" s="51" t="n">
        <v>19110</v>
      </c>
      <c r="AL139" s="51" t="n">
        <v>4385</v>
      </c>
      <c r="AM139" s="51" t="n">
        <v>17572</v>
      </c>
      <c r="AN139" s="51" t="n">
        <v>1761</v>
      </c>
      <c r="AO139" s="51" t="n">
        <v>17573</v>
      </c>
      <c r="AP139" s="51" t="n">
        <v>13708</v>
      </c>
      <c r="AQ139" s="51" t="n">
        <v>17519</v>
      </c>
      <c r="AR139" s="51" t="n">
        <v>16539</v>
      </c>
      <c r="AS139" s="51" t="n">
        <v>17586</v>
      </c>
      <c r="AT139" s="51" t="n">
        <v>16136</v>
      </c>
      <c r="AU139" s="51" t="n">
        <v>17400</v>
      </c>
      <c r="AV139" s="51" t="n">
        <v>1.7</v>
      </c>
      <c r="AW139" s="13" t="n">
        <v>1174.29790557</v>
      </c>
      <c r="AX139" s="52" t="n">
        <v>56.6818</v>
      </c>
      <c r="AY139" s="51" t="n">
        <v>3</v>
      </c>
      <c r="AZ139" s="52" t="n">
        <v>5.16666666666667</v>
      </c>
      <c r="BA139" s="52" t="n">
        <v>5668.18</v>
      </c>
      <c r="BB139" s="54" t="n">
        <v>0.0174008463254289</v>
      </c>
      <c r="BC139" s="54" t="n">
        <v>0.00781115874583582</v>
      </c>
      <c r="BD139" s="61" t="n">
        <v>22697.5638910035</v>
      </c>
      <c r="BE139" s="13" t="n">
        <v>89941</v>
      </c>
      <c r="BF139" s="13" t="n">
        <v>267207</v>
      </c>
      <c r="BG139" s="51" t="n">
        <v>81598</v>
      </c>
      <c r="BH139" s="51" t="n">
        <v>81768</v>
      </c>
      <c r="BI139" s="51" t="n">
        <v>2</v>
      </c>
      <c r="BJ139" s="51" t="n">
        <v>74166</v>
      </c>
      <c r="BK139" s="51" t="n">
        <v>80032</v>
      </c>
      <c r="BL139" s="51" t="n">
        <v>272329</v>
      </c>
      <c r="BM139" s="51" t="n">
        <v>293041</v>
      </c>
      <c r="BN139" s="51" t="n">
        <v>35800</v>
      </c>
      <c r="BO139" s="51" t="n">
        <v>352444</v>
      </c>
      <c r="BP139" s="51" t="n">
        <v>101707</v>
      </c>
      <c r="BQ139" s="51" t="n">
        <v>112044</v>
      </c>
      <c r="BR139" s="13" t="n">
        <v>522.301868676341</v>
      </c>
      <c r="BS139" s="13" t="n">
        <v>2357.49842573989</v>
      </c>
      <c r="BT139" s="51" t="n">
        <v>336</v>
      </c>
      <c r="BU139" s="51" t="n">
        <v>6354</v>
      </c>
      <c r="BV139" s="51" t="n">
        <v>103</v>
      </c>
      <c r="BW139" s="51" t="n">
        <v>365</v>
      </c>
      <c r="BX139" s="51" t="n">
        <v>5</v>
      </c>
      <c r="BY139" s="51" t="n">
        <v>365</v>
      </c>
      <c r="BZ139" s="51" t="n">
        <v>66</v>
      </c>
      <c r="CA139" s="51" t="n">
        <v>365</v>
      </c>
      <c r="CB139" s="51" t="n">
        <v>0</v>
      </c>
      <c r="CC139" s="51" t="n">
        <v>0</v>
      </c>
      <c r="CD139" s="51" t="n">
        <v>0</v>
      </c>
      <c r="CE139" s="51" t="n">
        <v>31930</v>
      </c>
      <c r="CF139" s="51" t="n">
        <v>101898</v>
      </c>
      <c r="CG139" s="51" t="n">
        <v>34000</v>
      </c>
      <c r="CH139" s="51" t="n">
        <v>1251000</v>
      </c>
      <c r="CI139" s="51" t="n">
        <v>51000</v>
      </c>
      <c r="CJ139" s="51" t="n">
        <v>6504000</v>
      </c>
      <c r="CK139" s="51" t="n">
        <v>231388000</v>
      </c>
      <c r="CL139" s="51" t="n">
        <v>91</v>
      </c>
      <c r="CM139" s="52" t="n">
        <v>1.81323132948466</v>
      </c>
      <c r="CN139" s="52" t="n">
        <v>41.6666666666667</v>
      </c>
      <c r="CO139" s="58" t="n">
        <v>0</v>
      </c>
      <c r="CP139" s="13" t="n">
        <v>8715738.58</v>
      </c>
      <c r="CQ139" s="13" t="n">
        <v>1189055692.56</v>
      </c>
      <c r="CR139" s="13" t="n">
        <v>0</v>
      </c>
      <c r="CS139" s="13" t="n">
        <v>438798831.41</v>
      </c>
      <c r="CT139" s="13" t="n">
        <v>517740965.38</v>
      </c>
      <c r="CU139" s="58" t="n">
        <v>0.2375</v>
      </c>
      <c r="CV139" s="53" t="n">
        <v>0</v>
      </c>
      <c r="CW139" s="53" t="n">
        <v>0</v>
      </c>
      <c r="CX139" s="53" t="n">
        <v>1</v>
      </c>
      <c r="CY139" s="53" t="n">
        <v>0</v>
      </c>
      <c r="CZ139" s="53" t="n">
        <v>4</v>
      </c>
      <c r="DA139" s="53" t="n">
        <v>0.5</v>
      </c>
      <c r="DB139" s="53" t="n">
        <v>0.5</v>
      </c>
      <c r="DC139" s="53" t="n">
        <v>1</v>
      </c>
      <c r="DD139" s="53" t="n">
        <v>0</v>
      </c>
      <c r="DE139" s="53" t="n">
        <v>1</v>
      </c>
      <c r="DF139" s="53" t="n">
        <v>0.5</v>
      </c>
      <c r="DG139" s="53" t="n">
        <v>0</v>
      </c>
      <c r="DH139" s="53" t="n">
        <v>0</v>
      </c>
      <c r="DI139" s="53" t="n">
        <v>1</v>
      </c>
      <c r="DJ139" s="53" t="n">
        <v>1</v>
      </c>
      <c r="DK139" s="53" t="n">
        <v>0.5</v>
      </c>
      <c r="DL139" s="53" t="n">
        <v>1</v>
      </c>
      <c r="DM139" s="53" t="n">
        <v>0</v>
      </c>
      <c r="DN139" s="53" t="n">
        <v>1</v>
      </c>
      <c r="DO139" s="53" t="n">
        <v>0</v>
      </c>
      <c r="DP139" s="53" t="n">
        <v>0</v>
      </c>
      <c r="DQ139" s="53" t="n">
        <v>0</v>
      </c>
      <c r="DR139" s="51" t="n">
        <v>0</v>
      </c>
      <c r="DS139" s="51" t="n">
        <v>0</v>
      </c>
      <c r="DT139" s="51" t="n">
        <v>44826.0390334258</v>
      </c>
      <c r="DU139" s="51" t="n">
        <v>88567</v>
      </c>
      <c r="DV139" s="51" t="n">
        <v>103778</v>
      </c>
      <c r="DW139" s="51" t="n">
        <v>9613</v>
      </c>
      <c r="DX139" s="51" t="n">
        <v>174386</v>
      </c>
      <c r="DY139" s="51" t="n">
        <v>1080284.93</v>
      </c>
      <c r="DZ139" s="51" t="n">
        <v>36227</v>
      </c>
      <c r="EA139" s="51" t="n">
        <v>187955</v>
      </c>
      <c r="EB139" s="51" t="n">
        <v>848</v>
      </c>
      <c r="EC139" s="59" t="n">
        <v>7881.427</v>
      </c>
      <c r="ED139" s="51" t="n">
        <v>70270</v>
      </c>
      <c r="EE139" s="51" t="n">
        <v>187955</v>
      </c>
      <c r="EF139" s="51" t="n">
        <v>9555</v>
      </c>
      <c r="EG139" s="51" t="n">
        <v>197510</v>
      </c>
      <c r="EH139" s="60" t="n">
        <v>51.8282791037157</v>
      </c>
      <c r="EJ139" s="60" t="n">
        <v>45.7388531979094</v>
      </c>
      <c r="EK139" s="60" t="n">
        <v>11.5666350382276</v>
      </c>
      <c r="EL139" s="60" t="n">
        <v>2.34104225398438</v>
      </c>
      <c r="EM139" s="60" t="n">
        <v>2.4179464963</v>
      </c>
      <c r="EN139" s="60" t="n">
        <v>89.1230088819</v>
      </c>
      <c r="ES139" s="51" t="n">
        <v>2942403</v>
      </c>
      <c r="ET139" s="13" t="n">
        <v>381045.2</v>
      </c>
      <c r="EU139" s="13" t="n">
        <v>396691.7</v>
      </c>
      <c r="EV139" s="13" t="n">
        <v>404169.3</v>
      </c>
      <c r="EW139" s="13" t="n">
        <v>411504.4</v>
      </c>
      <c r="EX139" s="13" t="n">
        <v>418755.6</v>
      </c>
      <c r="EY139" s="58" t="n">
        <f aca="false">EX139/SUMIF($E$8:$E$210,E139,$EX$8:$EX$210)</f>
        <v>0.0909694839642279</v>
      </c>
      <c r="EZ139" s="13" t="s">
        <v>271</v>
      </c>
      <c r="FA139" s="13" t="s">
        <v>290</v>
      </c>
      <c r="FB139" s="51" t="n">
        <v>3531</v>
      </c>
      <c r="FC139" s="13" t="n">
        <v>101707</v>
      </c>
    </row>
    <row r="140" customFormat="false" ht="15" hidden="false" customHeight="false" outlineLevel="0" collapsed="false">
      <c r="A140" s="49" t="n">
        <v>19026</v>
      </c>
      <c r="B140" s="50" t="n">
        <v>19026</v>
      </c>
      <c r="C140" s="9" t="s">
        <v>450</v>
      </c>
      <c r="D140" s="9" t="s">
        <v>443</v>
      </c>
      <c r="E140" s="50" t="n">
        <v>30</v>
      </c>
      <c r="F140" s="9" t="s">
        <v>444</v>
      </c>
      <c r="H140" s="51" t="n">
        <v>2040997</v>
      </c>
      <c r="I140" s="51" t="n">
        <v>1665170</v>
      </c>
      <c r="J140" s="51" t="n">
        <v>899442</v>
      </c>
      <c r="K140" s="51" t="n">
        <v>2372884</v>
      </c>
      <c r="L140" s="51" t="n">
        <v>483590</v>
      </c>
      <c r="M140" s="51" t="n">
        <v>1068209</v>
      </c>
      <c r="N140" s="51" t="n">
        <v>352</v>
      </c>
      <c r="O140" s="51" t="n">
        <v>737</v>
      </c>
      <c r="P140" s="51" t="n">
        <v>388</v>
      </c>
      <c r="Q140" s="52" t="n">
        <v>3.44933230314592</v>
      </c>
      <c r="R140" s="52" t="n">
        <v>4.22624428982783</v>
      </c>
      <c r="S140" s="13" t="n">
        <v>233496</v>
      </c>
      <c r="T140" s="13" t="n">
        <v>604054</v>
      </c>
      <c r="U140" s="13" t="n">
        <v>220971</v>
      </c>
      <c r="V140" s="13" t="n">
        <v>433553</v>
      </c>
      <c r="W140" s="13" t="n">
        <v>195293</v>
      </c>
      <c r="X140" s="13" t="n">
        <v>598434</v>
      </c>
      <c r="Y140" s="13" t="n">
        <v>390220</v>
      </c>
      <c r="Z140" s="13" t="n">
        <v>864689</v>
      </c>
      <c r="AA140" s="13" t="n">
        <v>188771</v>
      </c>
      <c r="AB140" s="13" t="n">
        <v>604054</v>
      </c>
      <c r="AC140" s="13" t="n">
        <v>345501</v>
      </c>
      <c r="AD140" s="13" t="n">
        <v>604054</v>
      </c>
      <c r="AE140" s="13" t="n">
        <v>278530</v>
      </c>
      <c r="AF140" s="13" t="n">
        <v>604054</v>
      </c>
      <c r="AG140" s="13" t="n">
        <v>2676</v>
      </c>
      <c r="AH140" s="13" t="n">
        <v>61459</v>
      </c>
      <c r="AI140" s="51" t="n">
        <v>6353</v>
      </c>
      <c r="AJ140" s="51" t="n">
        <v>1077</v>
      </c>
      <c r="AK140" s="51" t="n">
        <v>32257</v>
      </c>
      <c r="AL140" s="51" t="n">
        <v>3453</v>
      </c>
      <c r="AM140" s="51" t="n">
        <v>30794</v>
      </c>
      <c r="AN140" s="51" t="n">
        <v>1449</v>
      </c>
      <c r="AO140" s="51" t="n">
        <v>30814</v>
      </c>
      <c r="AP140" s="51" t="n">
        <v>28800</v>
      </c>
      <c r="AQ140" s="51" t="n">
        <v>30767</v>
      </c>
      <c r="AR140" s="51" t="n">
        <v>30116</v>
      </c>
      <c r="AS140" s="51" t="n">
        <v>30908</v>
      </c>
      <c r="AT140" s="51" t="n">
        <v>29085</v>
      </c>
      <c r="AU140" s="51" t="n">
        <v>30454</v>
      </c>
      <c r="AV140" s="51" t="n">
        <v>1.7</v>
      </c>
      <c r="AW140" s="13" t="n">
        <v>1661.66622084</v>
      </c>
      <c r="AX140" s="52" t="n">
        <v>80.2077</v>
      </c>
      <c r="AY140" s="51" t="n">
        <v>3</v>
      </c>
      <c r="AZ140" s="52" t="n">
        <v>5.16666666666667</v>
      </c>
      <c r="BA140" s="52" t="n">
        <v>8020.77</v>
      </c>
      <c r="BB140" s="54" t="n">
        <v>0.0174008463254289</v>
      </c>
      <c r="BC140" s="54" t="n">
        <v>0.00781115874583582</v>
      </c>
      <c r="BD140" s="61" t="n">
        <v>22697.5638910035</v>
      </c>
      <c r="BE140" s="13" t="n">
        <v>146760</v>
      </c>
      <c r="BF140" s="13" t="n">
        <v>413057</v>
      </c>
      <c r="BG140" s="51" t="n">
        <v>96059</v>
      </c>
      <c r="BH140" s="51" t="n">
        <v>161196</v>
      </c>
      <c r="BI140" s="51" t="n">
        <v>2</v>
      </c>
      <c r="BJ140" s="51" t="n">
        <v>211562</v>
      </c>
      <c r="BK140" s="51" t="n">
        <v>155896</v>
      </c>
      <c r="BL140" s="51" t="n">
        <v>434640</v>
      </c>
      <c r="BM140" s="51" t="n">
        <v>465469</v>
      </c>
      <c r="BN140" s="51" t="n">
        <v>128547</v>
      </c>
      <c r="BO140" s="51" t="n">
        <v>673616</v>
      </c>
      <c r="BP140" s="51" t="n">
        <v>276962</v>
      </c>
      <c r="BQ140" s="51" t="n">
        <v>295191</v>
      </c>
      <c r="BR140" s="13" t="n">
        <v>522.301868676341</v>
      </c>
      <c r="BS140" s="13" t="n">
        <v>2357.49842573989</v>
      </c>
      <c r="BT140" s="51" t="n">
        <v>5</v>
      </c>
      <c r="BU140" s="51" t="n">
        <v>2544</v>
      </c>
      <c r="BV140" s="51" t="n">
        <v>103</v>
      </c>
      <c r="BW140" s="51" t="n">
        <v>365</v>
      </c>
      <c r="BX140" s="51" t="n">
        <v>5</v>
      </c>
      <c r="BY140" s="51" t="n">
        <v>365</v>
      </c>
      <c r="BZ140" s="51" t="n">
        <v>66</v>
      </c>
      <c r="CA140" s="51" t="n">
        <v>365</v>
      </c>
      <c r="CB140" s="51" t="n">
        <v>0</v>
      </c>
      <c r="CC140" s="51" t="n">
        <v>0</v>
      </c>
      <c r="CD140" s="51" t="n">
        <v>0</v>
      </c>
      <c r="CE140" s="51" t="n">
        <v>103270</v>
      </c>
      <c r="CF140" s="51" t="n">
        <v>378145</v>
      </c>
      <c r="CG140" s="51" t="n">
        <v>110000</v>
      </c>
      <c r="CH140" s="51" t="n">
        <v>4575000</v>
      </c>
      <c r="CI140" s="51" t="n">
        <v>220000</v>
      </c>
      <c r="CJ140" s="51" t="n">
        <v>26344000</v>
      </c>
      <c r="CK140" s="51" t="n">
        <v>1016513000</v>
      </c>
      <c r="CL140" s="51" t="n">
        <v>269</v>
      </c>
      <c r="CM140" s="52" t="n">
        <v>1.50968113337358</v>
      </c>
      <c r="CN140" s="52" t="n">
        <v>41.6666666666667</v>
      </c>
      <c r="CO140" s="58" t="n">
        <v>0</v>
      </c>
      <c r="CP140" s="13" t="n">
        <v>8715738.58</v>
      </c>
      <c r="CQ140" s="13" t="n">
        <v>1189055692.56</v>
      </c>
      <c r="CR140" s="13" t="n">
        <v>0</v>
      </c>
      <c r="CS140" s="13" t="n">
        <v>438798831.41</v>
      </c>
      <c r="CT140" s="13" t="n">
        <v>517740965.38</v>
      </c>
      <c r="CU140" s="58" t="n">
        <v>0.225</v>
      </c>
      <c r="CV140" s="53" t="n">
        <v>0</v>
      </c>
      <c r="CW140" s="53" t="n">
        <v>0</v>
      </c>
      <c r="CX140" s="53" t="n">
        <v>1</v>
      </c>
      <c r="CY140" s="53" t="n">
        <v>0</v>
      </c>
      <c r="CZ140" s="53" t="n">
        <v>4</v>
      </c>
      <c r="DA140" s="53" t="n">
        <v>0.5</v>
      </c>
      <c r="DB140" s="53" t="n">
        <v>0.5</v>
      </c>
      <c r="DC140" s="53" t="n">
        <v>1</v>
      </c>
      <c r="DD140" s="53" t="n">
        <v>0</v>
      </c>
      <c r="DE140" s="53" t="n">
        <v>1</v>
      </c>
      <c r="DF140" s="53" t="n">
        <v>0.5</v>
      </c>
      <c r="DG140" s="53" t="n">
        <v>0</v>
      </c>
      <c r="DH140" s="53" t="n">
        <v>0</v>
      </c>
      <c r="DI140" s="53" t="n">
        <v>1</v>
      </c>
      <c r="DJ140" s="53" t="n">
        <v>1</v>
      </c>
      <c r="DK140" s="53" t="n">
        <v>0.5</v>
      </c>
      <c r="DL140" s="53" t="n">
        <v>1</v>
      </c>
      <c r="DM140" s="53" t="n">
        <v>0</v>
      </c>
      <c r="DN140" s="53" t="n">
        <v>1</v>
      </c>
      <c r="DO140" s="53" t="n">
        <v>0</v>
      </c>
      <c r="DP140" s="53" t="n">
        <v>0</v>
      </c>
      <c r="DQ140" s="53" t="n">
        <v>0</v>
      </c>
      <c r="DR140" s="51" t="n">
        <v>575571</v>
      </c>
      <c r="DS140" s="51" t="n">
        <v>184813</v>
      </c>
      <c r="DT140" s="51" t="n">
        <v>178148.228677165</v>
      </c>
      <c r="DU140" s="51" t="n">
        <v>179451</v>
      </c>
      <c r="DV140" s="51" t="n">
        <v>229466</v>
      </c>
      <c r="DW140" s="51" t="n">
        <v>21480</v>
      </c>
      <c r="DX140" s="51" t="n">
        <v>384303</v>
      </c>
      <c r="DY140" s="51" t="n">
        <v>1080284.93</v>
      </c>
      <c r="DZ140" s="51" t="n">
        <v>84127</v>
      </c>
      <c r="EA140" s="51" t="n">
        <v>363082</v>
      </c>
      <c r="EB140" s="51" t="n">
        <v>2080</v>
      </c>
      <c r="EC140" s="59" t="n">
        <v>7881.427</v>
      </c>
      <c r="ED140" s="51" t="n">
        <v>142171</v>
      </c>
      <c r="EE140" s="51" t="n">
        <v>363082</v>
      </c>
      <c r="EF140" s="51" t="n">
        <v>15997</v>
      </c>
      <c r="EG140" s="51" t="n">
        <v>379079</v>
      </c>
      <c r="EH140" s="60" t="n">
        <v>51.8282791037157</v>
      </c>
      <c r="EJ140" s="60" t="n">
        <v>45.7388531979094</v>
      </c>
      <c r="EK140" s="60" t="n">
        <v>11.5666350382276</v>
      </c>
      <c r="EL140" s="60" t="n">
        <v>2.34104225398438</v>
      </c>
      <c r="EM140" s="60" t="n">
        <v>2.4179464963</v>
      </c>
      <c r="EN140" s="60" t="n">
        <v>89.1230088819</v>
      </c>
      <c r="ES140" s="51" t="n">
        <v>2942403</v>
      </c>
      <c r="ET140" s="13" t="n">
        <v>688278.4</v>
      </c>
      <c r="EU140" s="13" t="n">
        <v>695507.1</v>
      </c>
      <c r="EV140" s="13" t="n">
        <v>700868.1</v>
      </c>
      <c r="EW140" s="13" t="n">
        <v>706989</v>
      </c>
      <c r="EX140" s="13" t="n">
        <v>713682.7</v>
      </c>
      <c r="EY140" s="58" t="n">
        <f aca="false">EX140/SUMIF($E$8:$E$210,E140,$EX$8:$EX$210)</f>
        <v>0.155038755143088</v>
      </c>
      <c r="EZ140" s="13" t="s">
        <v>271</v>
      </c>
      <c r="FA140" s="13" t="s">
        <v>290</v>
      </c>
      <c r="FB140" s="51" t="n">
        <v>8090</v>
      </c>
      <c r="FC140" s="13" t="n">
        <v>276962</v>
      </c>
    </row>
    <row r="141" customFormat="false" ht="15" hidden="false" customHeight="false" outlineLevel="0" collapsed="false">
      <c r="A141" s="49" t="n">
        <v>19031</v>
      </c>
      <c r="B141" s="50" t="n">
        <v>19031</v>
      </c>
      <c r="C141" s="9" t="s">
        <v>451</v>
      </c>
      <c r="D141" s="9" t="s">
        <v>443</v>
      </c>
      <c r="E141" s="50" t="n">
        <v>30</v>
      </c>
      <c r="F141" s="9" t="s">
        <v>444</v>
      </c>
      <c r="H141" s="51" t="n">
        <v>2040997</v>
      </c>
      <c r="I141" s="51" t="n">
        <v>1665170</v>
      </c>
      <c r="J141" s="51" t="n">
        <v>899442</v>
      </c>
      <c r="K141" s="51" t="n">
        <v>2372884</v>
      </c>
      <c r="L141" s="51" t="n">
        <v>483590</v>
      </c>
      <c r="M141" s="51" t="n">
        <v>1068209</v>
      </c>
      <c r="N141" s="51" t="n">
        <v>98</v>
      </c>
      <c r="O141" s="51" t="n">
        <v>192</v>
      </c>
      <c r="P141" s="51" t="n">
        <v>88</v>
      </c>
      <c r="Q141" s="52" t="n">
        <v>4.87776143205054</v>
      </c>
      <c r="R141" s="52" t="n">
        <v>4.99108058992966</v>
      </c>
      <c r="S141" s="13" t="n">
        <v>119520</v>
      </c>
      <c r="T141" s="13" t="n">
        <v>174019</v>
      </c>
      <c r="U141" s="13" t="n">
        <v>102277</v>
      </c>
      <c r="V141" s="13" t="n">
        <v>174019</v>
      </c>
      <c r="W141" s="13" t="n">
        <v>4703</v>
      </c>
      <c r="X141" s="13" t="n">
        <v>164558</v>
      </c>
      <c r="Y141" s="13" t="n">
        <v>172855</v>
      </c>
      <c r="Z141" s="13" t="n">
        <v>345527</v>
      </c>
      <c r="AA141" s="13" t="n">
        <v>82293</v>
      </c>
      <c r="AB141" s="13" t="n">
        <v>174019</v>
      </c>
      <c r="AC141" s="13" t="n">
        <v>126488</v>
      </c>
      <c r="AD141" s="13" t="n">
        <v>174019</v>
      </c>
      <c r="AE141" s="13" t="n">
        <v>73103</v>
      </c>
      <c r="AF141" s="13" t="n">
        <v>174019</v>
      </c>
      <c r="AG141" s="13" t="n">
        <v>1606</v>
      </c>
      <c r="AH141" s="13" t="n">
        <v>33234</v>
      </c>
      <c r="AI141" s="51" t="n">
        <v>92</v>
      </c>
      <c r="AJ141" s="51" t="n">
        <v>2341</v>
      </c>
      <c r="AK141" s="51" t="n">
        <v>17381</v>
      </c>
      <c r="AL141" s="51" t="n">
        <v>4634</v>
      </c>
      <c r="AM141" s="51" t="n">
        <v>16634</v>
      </c>
      <c r="AN141" s="51" t="n">
        <v>2437</v>
      </c>
      <c r="AO141" s="51" t="n">
        <v>16639</v>
      </c>
      <c r="AP141" s="51" t="n">
        <v>10782</v>
      </c>
      <c r="AQ141" s="51" t="n">
        <v>16600</v>
      </c>
      <c r="AR141" s="51" t="n">
        <v>15838</v>
      </c>
      <c r="AS141" s="51" t="n">
        <v>16665</v>
      </c>
      <c r="AT141" s="51" t="n">
        <v>15010</v>
      </c>
      <c r="AU141" s="51" t="n">
        <v>16506</v>
      </c>
      <c r="AV141" s="51" t="n">
        <v>1.7</v>
      </c>
      <c r="AW141" s="13" t="n">
        <v>1209.96732977</v>
      </c>
      <c r="AX141" s="52" t="n">
        <v>39.9364</v>
      </c>
      <c r="AY141" s="51" t="n">
        <v>3</v>
      </c>
      <c r="AZ141" s="52" t="n">
        <v>5.16666666666667</v>
      </c>
      <c r="BA141" s="52" t="n">
        <v>3993.64</v>
      </c>
      <c r="BB141" s="54" t="n">
        <v>0.0174008463254289</v>
      </c>
      <c r="BC141" s="54" t="n">
        <v>0.00781115874583582</v>
      </c>
      <c r="BD141" s="61" t="n">
        <v>22697.5638910035</v>
      </c>
      <c r="BE141" s="13" t="n">
        <v>80430</v>
      </c>
      <c r="BF141" s="13" t="n">
        <v>210959</v>
      </c>
      <c r="BG141" s="51" t="n">
        <v>67902</v>
      </c>
      <c r="BH141" s="51" t="n">
        <v>46757</v>
      </c>
      <c r="BI141" s="51" t="n">
        <v>2</v>
      </c>
      <c r="BJ141" s="51" t="n">
        <v>37457</v>
      </c>
      <c r="BK141" s="51" t="n">
        <v>44896</v>
      </c>
      <c r="BL141" s="51" t="n">
        <v>210868</v>
      </c>
      <c r="BM141" s="51" t="n">
        <v>228901</v>
      </c>
      <c r="BN141" s="51" t="n">
        <v>10211</v>
      </c>
      <c r="BO141" s="51" t="n">
        <v>242880</v>
      </c>
      <c r="BP141" s="51" t="n">
        <v>49685</v>
      </c>
      <c r="BQ141" s="51" t="n">
        <v>56304</v>
      </c>
      <c r="BR141" s="13" t="n">
        <v>522.301868676341</v>
      </c>
      <c r="BS141" s="13" t="n">
        <v>2357.49842573989</v>
      </c>
      <c r="BT141" s="51" t="n">
        <v>0</v>
      </c>
      <c r="BU141" s="51" t="n">
        <v>0</v>
      </c>
      <c r="BV141" s="51" t="n">
        <v>103</v>
      </c>
      <c r="BW141" s="51" t="n">
        <v>365</v>
      </c>
      <c r="BX141" s="51" t="n">
        <v>5</v>
      </c>
      <c r="BY141" s="51" t="n">
        <v>365</v>
      </c>
      <c r="BZ141" s="51" t="n">
        <v>66</v>
      </c>
      <c r="CA141" s="51" t="n">
        <v>365</v>
      </c>
      <c r="CB141" s="51" t="n">
        <v>0</v>
      </c>
      <c r="CC141" s="51" t="n">
        <v>0</v>
      </c>
      <c r="CD141" s="51" t="n">
        <v>0</v>
      </c>
      <c r="CE141" s="51" t="n">
        <v>50530</v>
      </c>
      <c r="CF141" s="51" t="n">
        <v>34483</v>
      </c>
      <c r="CG141" s="51" t="n">
        <v>52000</v>
      </c>
      <c r="CH141" s="51" t="n">
        <v>1043000</v>
      </c>
      <c r="CI141" s="51" t="n">
        <v>26000</v>
      </c>
      <c r="CJ141" s="51" t="n">
        <v>1750000</v>
      </c>
      <c r="CK141" s="51" t="n">
        <v>104324000</v>
      </c>
      <c r="CL141" s="51" t="n">
        <v>52</v>
      </c>
      <c r="CM141" s="52" t="n">
        <v>1.61973329182233</v>
      </c>
      <c r="CN141" s="52" t="n">
        <v>41.6666666666667</v>
      </c>
      <c r="CO141" s="58" t="n">
        <v>0</v>
      </c>
      <c r="CP141" s="13" t="n">
        <v>8715738.58</v>
      </c>
      <c r="CQ141" s="13" t="n">
        <v>1189055692.56</v>
      </c>
      <c r="CR141" s="13" t="n">
        <v>0</v>
      </c>
      <c r="CS141" s="13" t="n">
        <v>438798831.41</v>
      </c>
      <c r="CT141" s="13" t="n">
        <v>517740965.38</v>
      </c>
      <c r="CU141" s="58" t="n">
        <v>0.2375</v>
      </c>
      <c r="CV141" s="53" t="n">
        <v>0</v>
      </c>
      <c r="CW141" s="53" t="n">
        <v>0</v>
      </c>
      <c r="CX141" s="53" t="n">
        <v>1</v>
      </c>
      <c r="CY141" s="53" t="n">
        <v>0</v>
      </c>
      <c r="CZ141" s="53" t="n">
        <v>4</v>
      </c>
      <c r="DA141" s="53" t="n">
        <v>0.5</v>
      </c>
      <c r="DB141" s="53" t="n">
        <v>0.5</v>
      </c>
      <c r="DC141" s="53" t="n">
        <v>1</v>
      </c>
      <c r="DD141" s="53" t="n">
        <v>0</v>
      </c>
      <c r="DE141" s="53" t="n">
        <v>1</v>
      </c>
      <c r="DF141" s="53" t="n">
        <v>0.5</v>
      </c>
      <c r="DG141" s="53" t="n">
        <v>0</v>
      </c>
      <c r="DH141" s="53" t="n">
        <v>0</v>
      </c>
      <c r="DI141" s="53" t="n">
        <v>1</v>
      </c>
      <c r="DJ141" s="53" t="n">
        <v>1</v>
      </c>
      <c r="DK141" s="53" t="n">
        <v>0.5</v>
      </c>
      <c r="DL141" s="53" t="n">
        <v>1</v>
      </c>
      <c r="DM141" s="53" t="n">
        <v>0</v>
      </c>
      <c r="DN141" s="53" t="n">
        <v>1</v>
      </c>
      <c r="DO141" s="53" t="n">
        <v>0</v>
      </c>
      <c r="DP141" s="53" t="n">
        <v>0</v>
      </c>
      <c r="DQ141" s="53" t="n">
        <v>0</v>
      </c>
      <c r="DR141" s="51" t="n">
        <v>89003</v>
      </c>
      <c r="DS141" s="51" t="n">
        <v>18140</v>
      </c>
      <c r="DT141" s="51" t="n">
        <v>9763.80676448439</v>
      </c>
      <c r="DU141" s="51" t="n">
        <v>52296</v>
      </c>
      <c r="DV141" s="51" t="n">
        <v>60701</v>
      </c>
      <c r="DW141" s="51" t="n">
        <v>5527</v>
      </c>
      <c r="DX141" s="51" t="n">
        <v>124546</v>
      </c>
      <c r="DY141" s="51" t="n">
        <v>1080284.93</v>
      </c>
      <c r="DZ141" s="51" t="n">
        <v>32709</v>
      </c>
      <c r="EA141" s="51" t="n">
        <v>136285</v>
      </c>
      <c r="EB141" s="51" t="n">
        <v>388</v>
      </c>
      <c r="EC141" s="59" t="n">
        <v>7881.427</v>
      </c>
      <c r="ED141" s="51" t="n">
        <v>16941</v>
      </c>
      <c r="EE141" s="51" t="n">
        <v>136285</v>
      </c>
      <c r="EF141" s="51" t="n">
        <v>9017</v>
      </c>
      <c r="EG141" s="51" t="n">
        <v>145302</v>
      </c>
      <c r="EH141" s="60" t="n">
        <v>51.8282791037157</v>
      </c>
      <c r="EJ141" s="60" t="n">
        <v>45.7388531979094</v>
      </c>
      <c r="EK141" s="60" t="n">
        <v>11.5666350382276</v>
      </c>
      <c r="EL141" s="60" t="n">
        <v>2.34104225398438</v>
      </c>
      <c r="EM141" s="60" t="n">
        <v>2.4179464963</v>
      </c>
      <c r="EN141" s="60" t="n">
        <v>89.1230088819</v>
      </c>
      <c r="ES141" s="51" t="n">
        <v>2942403</v>
      </c>
      <c r="ET141" s="13" t="n">
        <v>297098.6</v>
      </c>
      <c r="EU141" s="13" t="n">
        <v>324376.9</v>
      </c>
      <c r="EV141" s="13" t="n">
        <v>335682.7</v>
      </c>
      <c r="EW141" s="13" t="n">
        <v>345867.1</v>
      </c>
      <c r="EX141" s="13" t="n">
        <v>355198</v>
      </c>
      <c r="EY141" s="58" t="n">
        <f aca="false">EX141/SUMIF($E$8:$E$210,E141,$EX$8:$EX$210)</f>
        <v>0.077162380073546</v>
      </c>
      <c r="EZ141" s="13" t="s">
        <v>271</v>
      </c>
      <c r="FA141" s="13" t="s">
        <v>290</v>
      </c>
      <c r="FB141" s="51" t="n">
        <v>1264</v>
      </c>
      <c r="FC141" s="13" t="n">
        <v>49685</v>
      </c>
    </row>
    <row r="142" customFormat="false" ht="15" hidden="false" customHeight="false" outlineLevel="0" collapsed="false">
      <c r="A142" s="49" t="n">
        <v>19039</v>
      </c>
      <c r="B142" s="50" t="n">
        <v>19039</v>
      </c>
      <c r="C142" s="9" t="s">
        <v>444</v>
      </c>
      <c r="D142" s="9" t="s">
        <v>443</v>
      </c>
      <c r="E142" s="50" t="n">
        <v>30</v>
      </c>
      <c r="F142" s="9" t="s">
        <v>444</v>
      </c>
      <c r="H142" s="51" t="n">
        <v>2040997</v>
      </c>
      <c r="I142" s="51" t="n">
        <v>1665170</v>
      </c>
      <c r="J142" s="51" t="n">
        <v>899442</v>
      </c>
      <c r="K142" s="51" t="n">
        <v>2372884</v>
      </c>
      <c r="L142" s="51" t="n">
        <v>483590</v>
      </c>
      <c r="M142" s="51" t="n">
        <v>1068209</v>
      </c>
      <c r="N142" s="51" t="n">
        <v>1389</v>
      </c>
      <c r="O142" s="51" t="n">
        <v>7816</v>
      </c>
      <c r="P142" s="51" t="n">
        <v>1104</v>
      </c>
      <c r="Q142" s="52" t="n">
        <v>3.42426651261313</v>
      </c>
      <c r="R142" s="52" t="n">
        <v>3.89569849608206</v>
      </c>
      <c r="S142" s="13" t="n">
        <v>433946</v>
      </c>
      <c r="T142" s="13" t="n">
        <v>815696</v>
      </c>
      <c r="U142" s="13" t="n">
        <v>373699</v>
      </c>
      <c r="V142" s="13" t="n">
        <v>519042</v>
      </c>
      <c r="W142" s="13" t="n">
        <v>362560</v>
      </c>
      <c r="X142" s="13" t="n">
        <v>784883</v>
      </c>
      <c r="Y142" s="13" t="n">
        <v>626689</v>
      </c>
      <c r="Z142" s="13" t="n">
        <v>1035056</v>
      </c>
      <c r="AA142" s="13" t="n">
        <v>400970</v>
      </c>
      <c r="AB142" s="13" t="n">
        <v>820105</v>
      </c>
      <c r="AC142" s="13" t="n">
        <v>560454</v>
      </c>
      <c r="AD142" s="13" t="n">
        <v>820105</v>
      </c>
      <c r="AE142" s="13" t="n">
        <v>555264</v>
      </c>
      <c r="AF142" s="13" t="n">
        <v>815234</v>
      </c>
      <c r="AG142" s="13" t="n">
        <v>5683</v>
      </c>
      <c r="AH142" s="13" t="n">
        <v>128182</v>
      </c>
      <c r="AI142" s="51" t="n">
        <v>4379</v>
      </c>
      <c r="AJ142" s="51" t="n">
        <v>2292</v>
      </c>
      <c r="AK142" s="51" t="n">
        <v>68515</v>
      </c>
      <c r="AL142" s="51" t="n">
        <v>11226</v>
      </c>
      <c r="AM142" s="51" t="n">
        <v>64210</v>
      </c>
      <c r="AN142" s="51" t="n">
        <v>4738</v>
      </c>
      <c r="AO142" s="51" t="n">
        <v>64224</v>
      </c>
      <c r="AP142" s="51" t="n">
        <v>59026</v>
      </c>
      <c r="AQ142" s="51" t="n">
        <v>64061</v>
      </c>
      <c r="AR142" s="51" t="n">
        <v>61896</v>
      </c>
      <c r="AS142" s="51" t="n">
        <v>64260</v>
      </c>
      <c r="AT142" s="51" t="n">
        <v>57350</v>
      </c>
      <c r="AU142" s="51" t="n">
        <v>62015</v>
      </c>
      <c r="AV142" s="51" t="n">
        <v>1.7</v>
      </c>
      <c r="AW142" s="13" t="n">
        <v>3444.42352826002</v>
      </c>
      <c r="AX142" s="52" t="n">
        <v>194.2986</v>
      </c>
      <c r="AY142" s="51" t="n">
        <v>3</v>
      </c>
      <c r="AZ142" s="52" t="n">
        <v>5.16666666666667</v>
      </c>
      <c r="BA142" s="52" t="n">
        <v>19429.86</v>
      </c>
      <c r="BB142" s="54" t="n">
        <v>0.0174008463254289</v>
      </c>
      <c r="BC142" s="54" t="n">
        <v>0.00781115874583582</v>
      </c>
      <c r="BD142" s="61" t="n">
        <v>22697.5638910035</v>
      </c>
      <c r="BE142" s="13" t="n">
        <v>213915</v>
      </c>
      <c r="BF142" s="13" t="n">
        <v>646986</v>
      </c>
      <c r="BG142" s="51" t="n">
        <v>155951</v>
      </c>
      <c r="BH142" s="51" t="n">
        <v>273315</v>
      </c>
      <c r="BI142" s="51" t="n">
        <v>2</v>
      </c>
      <c r="BJ142" s="51" t="n">
        <v>435473</v>
      </c>
      <c r="BK142" s="51" t="n">
        <v>268302</v>
      </c>
      <c r="BL142" s="51" t="n">
        <v>710499</v>
      </c>
      <c r="BM142" s="51" t="n">
        <v>726139</v>
      </c>
      <c r="BN142" s="51" t="n">
        <v>270449</v>
      </c>
      <c r="BO142" s="51" t="n">
        <v>1135512</v>
      </c>
      <c r="BP142" s="51" t="n">
        <v>581349</v>
      </c>
      <c r="BQ142" s="51" t="n">
        <v>612422</v>
      </c>
      <c r="BR142" s="13" t="n">
        <v>522.301868676341</v>
      </c>
      <c r="BS142" s="13" t="n">
        <v>2357.49842573989</v>
      </c>
      <c r="BT142" s="51" t="n">
        <v>317</v>
      </c>
      <c r="BU142" s="51" t="n">
        <v>1406</v>
      </c>
      <c r="BV142" s="51" t="n">
        <v>103</v>
      </c>
      <c r="BW142" s="51" t="n">
        <v>365</v>
      </c>
      <c r="BX142" s="51" t="n">
        <v>5</v>
      </c>
      <c r="BY142" s="51" t="n">
        <v>365</v>
      </c>
      <c r="BZ142" s="51" t="n">
        <v>66</v>
      </c>
      <c r="CA142" s="51" t="n">
        <v>365</v>
      </c>
      <c r="CB142" s="51" t="n">
        <v>0</v>
      </c>
      <c r="CC142" s="51" t="n">
        <v>0</v>
      </c>
      <c r="CD142" s="51" t="n">
        <v>0</v>
      </c>
      <c r="CE142" s="51" t="n">
        <v>184680</v>
      </c>
      <c r="CF142" s="51" t="n">
        <v>729358</v>
      </c>
      <c r="CG142" s="51" t="n">
        <v>199000</v>
      </c>
      <c r="CH142" s="51" t="n">
        <v>9749000</v>
      </c>
      <c r="CI142" s="51" t="n">
        <v>471000</v>
      </c>
      <c r="CJ142" s="51" t="n">
        <v>62378000</v>
      </c>
      <c r="CK142" s="51" t="n">
        <v>2138011000</v>
      </c>
      <c r="CL142" s="51" t="n">
        <v>738</v>
      </c>
      <c r="CM142" s="52" t="n">
        <v>1.5072326848249</v>
      </c>
      <c r="CN142" s="52" t="n">
        <v>41.6666666666667</v>
      </c>
      <c r="CO142" s="58" t="n">
        <v>0.261720538943591</v>
      </c>
      <c r="CP142" s="13" t="n">
        <v>8715738.58</v>
      </c>
      <c r="CQ142" s="13" t="n">
        <v>1189055692.56</v>
      </c>
      <c r="CR142" s="13" t="n">
        <v>0</v>
      </c>
      <c r="CS142" s="13" t="n">
        <v>438798831.41</v>
      </c>
      <c r="CT142" s="13" t="n">
        <v>517740965.38</v>
      </c>
      <c r="CU142" s="58" t="n">
        <v>0.4375</v>
      </c>
      <c r="CV142" s="53" t="n">
        <v>0</v>
      </c>
      <c r="CW142" s="53" t="n">
        <v>0</v>
      </c>
      <c r="CX142" s="53" t="n">
        <v>1</v>
      </c>
      <c r="CY142" s="53" t="n">
        <v>0</v>
      </c>
      <c r="CZ142" s="53" t="n">
        <v>4</v>
      </c>
      <c r="DA142" s="53" t="n">
        <v>0.5</v>
      </c>
      <c r="DB142" s="53" t="n">
        <v>0.5</v>
      </c>
      <c r="DC142" s="53" t="n">
        <v>1</v>
      </c>
      <c r="DD142" s="53" t="n">
        <v>0</v>
      </c>
      <c r="DE142" s="53" t="n">
        <v>1</v>
      </c>
      <c r="DF142" s="53" t="n">
        <v>0.5</v>
      </c>
      <c r="DG142" s="53" t="n">
        <v>0</v>
      </c>
      <c r="DH142" s="53" t="n">
        <v>0</v>
      </c>
      <c r="DI142" s="53" t="n">
        <v>1</v>
      </c>
      <c r="DJ142" s="53" t="n">
        <v>1</v>
      </c>
      <c r="DK142" s="53" t="n">
        <v>0.5</v>
      </c>
      <c r="DL142" s="53" t="n">
        <v>1</v>
      </c>
      <c r="DM142" s="53" t="n">
        <v>0</v>
      </c>
      <c r="DN142" s="53" t="n">
        <v>1</v>
      </c>
      <c r="DO142" s="53" t="n">
        <v>0</v>
      </c>
      <c r="DP142" s="53" t="n">
        <v>0</v>
      </c>
      <c r="DQ142" s="53" t="n">
        <v>0</v>
      </c>
      <c r="DR142" s="51" t="n">
        <v>3824229</v>
      </c>
      <c r="DS142" s="51" t="n">
        <v>638330</v>
      </c>
      <c r="DT142" s="51" t="n">
        <v>679710.036665903</v>
      </c>
      <c r="DU142" s="51" t="n">
        <v>254464</v>
      </c>
      <c r="DV142" s="51" t="n">
        <v>314090</v>
      </c>
      <c r="DW142" s="51" t="n">
        <v>56055</v>
      </c>
      <c r="DX142" s="51" t="n">
        <v>519498</v>
      </c>
      <c r="DY142" s="51" t="n">
        <v>1080284.93</v>
      </c>
      <c r="DZ142" s="51" t="n">
        <v>94278</v>
      </c>
      <c r="EA142" s="51" t="n">
        <v>522574</v>
      </c>
      <c r="EB142" s="51" t="n">
        <v>7039</v>
      </c>
      <c r="EC142" s="59" t="n">
        <v>7881.427</v>
      </c>
      <c r="ED142" s="51" t="n">
        <v>230386</v>
      </c>
      <c r="EE142" s="51" t="n">
        <v>522574</v>
      </c>
      <c r="EF142" s="51" t="n">
        <v>23164</v>
      </c>
      <c r="EG142" s="51" t="n">
        <v>545738</v>
      </c>
      <c r="EH142" s="60" t="n">
        <v>51.8282791037157</v>
      </c>
      <c r="EJ142" s="60" t="n">
        <v>45.7388531979094</v>
      </c>
      <c r="EK142" s="60" t="n">
        <v>11.5666350382276</v>
      </c>
      <c r="EL142" s="60" t="n">
        <v>2.34104225398438</v>
      </c>
      <c r="EM142" s="60" t="n">
        <v>2.4179464963</v>
      </c>
      <c r="EN142" s="60" t="n">
        <v>89.1230088819</v>
      </c>
      <c r="ES142" s="51" t="n">
        <v>2942403</v>
      </c>
      <c r="ET142" s="13" t="n">
        <v>1158693</v>
      </c>
      <c r="EU142" s="13" t="n">
        <v>1173608</v>
      </c>
      <c r="EV142" s="13" t="n">
        <v>1183171</v>
      </c>
      <c r="EW142" s="13" t="n">
        <v>1193631</v>
      </c>
      <c r="EX142" s="13" t="n">
        <v>1204766</v>
      </c>
      <c r="EY142" s="58" t="n">
        <f aca="false">EX142/SUMIF($E$8:$E$210,E142,$EX$8:$EX$210)</f>
        <v>0.261720538943591</v>
      </c>
      <c r="EZ142" s="13" t="s">
        <v>271</v>
      </c>
      <c r="FA142" s="13" t="s">
        <v>290</v>
      </c>
      <c r="FB142" s="51" t="n">
        <v>37244</v>
      </c>
      <c r="FC142" s="13" t="n">
        <v>581349</v>
      </c>
    </row>
    <row r="143" customFormat="false" ht="15" hidden="false" customHeight="false" outlineLevel="0" collapsed="false">
      <c r="A143" s="49" t="n">
        <v>19045</v>
      </c>
      <c r="B143" s="50" t="n">
        <v>19045</v>
      </c>
      <c r="C143" s="9" t="s">
        <v>452</v>
      </c>
      <c r="D143" s="9" t="s">
        <v>443</v>
      </c>
      <c r="E143" s="50" t="n">
        <v>30</v>
      </c>
      <c r="F143" s="9" t="s">
        <v>444</v>
      </c>
      <c r="H143" s="51" t="n">
        <v>2040997</v>
      </c>
      <c r="I143" s="51" t="n">
        <v>1665170</v>
      </c>
      <c r="J143" s="51" t="n">
        <v>899442</v>
      </c>
      <c r="K143" s="51" t="n">
        <v>2372884</v>
      </c>
      <c r="L143" s="51" t="n">
        <v>483590</v>
      </c>
      <c r="M143" s="51" t="n">
        <v>1068209</v>
      </c>
      <c r="N143" s="51" t="n">
        <v>25</v>
      </c>
      <c r="O143" s="51" t="n">
        <v>46</v>
      </c>
      <c r="P143" s="51" t="n">
        <v>9</v>
      </c>
      <c r="Q143" s="52" t="n">
        <v>0</v>
      </c>
      <c r="R143" s="52" t="n">
        <v>0</v>
      </c>
      <c r="S143" s="13" t="n">
        <v>0</v>
      </c>
      <c r="T143" s="13" t="n">
        <v>0</v>
      </c>
      <c r="U143" s="13" t="n">
        <v>0</v>
      </c>
      <c r="V143" s="13" t="n">
        <v>0</v>
      </c>
      <c r="W143" s="13" t="n">
        <v>0</v>
      </c>
      <c r="X143" s="13" t="n">
        <v>0</v>
      </c>
      <c r="Y143" s="13" t="n">
        <v>0</v>
      </c>
      <c r="Z143" s="13" t="n">
        <v>0</v>
      </c>
      <c r="AA143" s="13" t="n">
        <v>0</v>
      </c>
      <c r="AB143" s="13" t="n">
        <v>0</v>
      </c>
      <c r="AC143" s="13" t="n">
        <v>0</v>
      </c>
      <c r="AD143" s="13" t="n">
        <v>0</v>
      </c>
      <c r="AE143" s="13" t="n">
        <v>0</v>
      </c>
      <c r="AF143" s="13" t="n">
        <v>0</v>
      </c>
      <c r="AG143" s="13" t="n">
        <v>55</v>
      </c>
      <c r="AH143" s="13" t="n">
        <v>6935</v>
      </c>
      <c r="AI143" s="51" t="n">
        <v>0</v>
      </c>
      <c r="AJ143" s="51" t="n">
        <v>1117</v>
      </c>
      <c r="AK143" s="51" t="n">
        <v>3544</v>
      </c>
      <c r="AL143" s="51" t="n">
        <v>1541</v>
      </c>
      <c r="AM143" s="51" t="n">
        <v>3468</v>
      </c>
      <c r="AN143" s="51" t="n">
        <v>692</v>
      </c>
      <c r="AO143" s="51" t="n">
        <v>3469</v>
      </c>
      <c r="AP143" s="51" t="n">
        <v>2256</v>
      </c>
      <c r="AQ143" s="51" t="n">
        <v>3466</v>
      </c>
      <c r="AR143" s="51" t="n">
        <v>3395</v>
      </c>
      <c r="AS143" s="51" t="n">
        <v>3468</v>
      </c>
      <c r="AT143" s="51" t="n">
        <v>3295</v>
      </c>
      <c r="AU143" s="51" t="n">
        <v>3438</v>
      </c>
      <c r="AV143" s="51" t="n">
        <v>1.7</v>
      </c>
      <c r="AW143" s="13" t="n">
        <v>480.63260442</v>
      </c>
      <c r="AX143" s="52" t="n">
        <v>11.9331</v>
      </c>
      <c r="AY143" s="51" t="n">
        <v>3</v>
      </c>
      <c r="AZ143" s="52" t="n">
        <v>5.16666666666667</v>
      </c>
      <c r="BA143" s="52" t="n">
        <v>1193.31</v>
      </c>
      <c r="BB143" s="54" t="n">
        <v>0.0174008463254289</v>
      </c>
      <c r="BC143" s="54" t="n">
        <v>0.00781115874583582</v>
      </c>
      <c r="BD143" s="61" t="n">
        <v>22697.5638910035</v>
      </c>
      <c r="BE143" s="13" t="n">
        <v>9084</v>
      </c>
      <c r="BF143" s="13" t="n">
        <v>29321</v>
      </c>
      <c r="BG143" s="51" t="n">
        <v>10235</v>
      </c>
      <c r="BH143" s="51" t="n">
        <v>4372</v>
      </c>
      <c r="BI143" s="51" t="n">
        <v>2</v>
      </c>
      <c r="BJ143" s="51" t="n">
        <v>5424</v>
      </c>
      <c r="BK143" s="51" t="n">
        <v>4277</v>
      </c>
      <c r="BL143" s="51" t="n">
        <v>26350</v>
      </c>
      <c r="BM143" s="51" t="n">
        <v>32597</v>
      </c>
      <c r="BN143" s="51" t="n">
        <v>1294</v>
      </c>
      <c r="BO143" s="51" t="n">
        <v>15153</v>
      </c>
      <c r="BP143" s="51" t="n">
        <v>8465</v>
      </c>
      <c r="BQ143" s="51" t="n">
        <v>9411</v>
      </c>
      <c r="BR143" s="13" t="n">
        <v>522.301868676341</v>
      </c>
      <c r="BS143" s="13" t="n">
        <v>2357.49842573989</v>
      </c>
      <c r="BT143" s="51" t="n">
        <v>308</v>
      </c>
      <c r="BU143" s="51" t="n">
        <v>4935</v>
      </c>
      <c r="BV143" s="51" t="n">
        <v>103</v>
      </c>
      <c r="BW143" s="51" t="n">
        <v>365</v>
      </c>
      <c r="BX143" s="51" t="n">
        <v>5</v>
      </c>
      <c r="BY143" s="51" t="n">
        <v>365</v>
      </c>
      <c r="BZ143" s="51" t="n">
        <v>66</v>
      </c>
      <c r="CA143" s="51" t="n">
        <v>365</v>
      </c>
      <c r="CB143" s="51" t="n">
        <v>0</v>
      </c>
      <c r="CC143" s="51" t="n">
        <v>0</v>
      </c>
      <c r="CD143" s="51" t="n">
        <v>0</v>
      </c>
      <c r="CE143" s="51" t="n">
        <v>1440</v>
      </c>
      <c r="CF143" s="51" t="n">
        <v>8077</v>
      </c>
      <c r="CG143" s="51" t="n">
        <v>2000</v>
      </c>
      <c r="CH143" s="51" t="n">
        <v>76000</v>
      </c>
      <c r="CI143" s="51" t="n">
        <v>3000</v>
      </c>
      <c r="CJ143" s="51" t="n">
        <v>471000</v>
      </c>
      <c r="CK143" s="51" t="n">
        <v>13198000</v>
      </c>
      <c r="CL143" s="51" t="n">
        <v>12</v>
      </c>
      <c r="CM143" s="52" t="n">
        <v>0</v>
      </c>
      <c r="CN143" s="52" t="n">
        <v>41.6666666666667</v>
      </c>
      <c r="CO143" s="58" t="n">
        <v>0</v>
      </c>
      <c r="CP143" s="13" t="n">
        <v>8715738.58</v>
      </c>
      <c r="CQ143" s="13" t="n">
        <v>1189055692.56</v>
      </c>
      <c r="CR143" s="13" t="n">
        <v>0</v>
      </c>
      <c r="CS143" s="13" t="n">
        <v>438798831.41</v>
      </c>
      <c r="CT143" s="13" t="n">
        <v>517740965.38</v>
      </c>
      <c r="CU143" s="58" t="n">
        <v>0.1875</v>
      </c>
      <c r="CV143" s="53" t="n">
        <v>0</v>
      </c>
      <c r="CW143" s="53" t="n">
        <v>0</v>
      </c>
      <c r="CX143" s="53" t="n">
        <v>1</v>
      </c>
      <c r="CY143" s="53" t="n">
        <v>0</v>
      </c>
      <c r="CZ143" s="53" t="n">
        <v>4</v>
      </c>
      <c r="DA143" s="53" t="n">
        <v>0.5</v>
      </c>
      <c r="DB143" s="53" t="n">
        <v>0.5</v>
      </c>
      <c r="DC143" s="53" t="n">
        <v>1</v>
      </c>
      <c r="DD143" s="53" t="n">
        <v>0</v>
      </c>
      <c r="DE143" s="53" t="n">
        <v>1</v>
      </c>
      <c r="DF143" s="53" t="n">
        <v>0.5</v>
      </c>
      <c r="DG143" s="53" t="n">
        <v>0</v>
      </c>
      <c r="DH143" s="53" t="n">
        <v>0</v>
      </c>
      <c r="DI143" s="53" t="n">
        <v>1</v>
      </c>
      <c r="DJ143" s="53" t="n">
        <v>1</v>
      </c>
      <c r="DK143" s="53" t="n">
        <v>0.5</v>
      </c>
      <c r="DL143" s="53" t="n">
        <v>1</v>
      </c>
      <c r="DM143" s="53" t="n">
        <v>0</v>
      </c>
      <c r="DN143" s="53" t="n">
        <v>1</v>
      </c>
      <c r="DO143" s="53" t="n">
        <v>0</v>
      </c>
      <c r="DP143" s="53" t="n">
        <v>0</v>
      </c>
      <c r="DQ143" s="53" t="n">
        <v>0</v>
      </c>
      <c r="DR143" s="51" t="n">
        <v>17394</v>
      </c>
      <c r="DS143" s="51" t="n">
        <v>3343</v>
      </c>
      <c r="DT143" s="51" t="n">
        <v>900686.137400289</v>
      </c>
      <c r="DU143" s="51" t="n">
        <v>0</v>
      </c>
      <c r="DV143" s="51" t="n">
        <v>0</v>
      </c>
      <c r="DW143" s="51" t="n">
        <v>915</v>
      </c>
      <c r="DX143" s="51" t="n">
        <v>8814</v>
      </c>
      <c r="DY143" s="51" t="n">
        <v>1080284.93</v>
      </c>
      <c r="DZ143" s="51" t="n">
        <v>1032</v>
      </c>
      <c r="EA143" s="51" t="n">
        <v>5676</v>
      </c>
      <c r="EB143" s="51" t="n">
        <v>80</v>
      </c>
      <c r="EC143" s="59" t="n">
        <v>7881.427</v>
      </c>
      <c r="ED143" s="51" t="n">
        <v>1290</v>
      </c>
      <c r="EE143" s="51" t="n">
        <v>5676</v>
      </c>
      <c r="EF143" s="51" t="n">
        <v>0</v>
      </c>
      <c r="EG143" s="51" t="n">
        <v>5676</v>
      </c>
      <c r="EH143" s="60" t="n">
        <v>51.8282791037157</v>
      </c>
      <c r="EJ143" s="60" t="n">
        <v>45.7388531979094</v>
      </c>
      <c r="EK143" s="60" t="n">
        <v>11.5666350382276</v>
      </c>
      <c r="EL143" s="60" t="n">
        <v>2.34104225398438</v>
      </c>
      <c r="EM143" s="60" t="n">
        <v>2.4179464963</v>
      </c>
      <c r="EN143" s="60" t="n">
        <v>89.1230088819</v>
      </c>
      <c r="ES143" s="51" t="n">
        <v>2942403</v>
      </c>
      <c r="ET143" s="13" t="n">
        <v>34496.39</v>
      </c>
      <c r="EU143" s="13" t="n">
        <v>35716.66</v>
      </c>
      <c r="EV143" s="13" t="n">
        <v>36312.08</v>
      </c>
      <c r="EW143" s="13" t="n">
        <v>36902.65</v>
      </c>
      <c r="EX143" s="13" t="n">
        <v>37492.06</v>
      </c>
      <c r="EY143" s="58" t="n">
        <f aca="false">EX143/SUMIF($E$8:$E$210,E143,$EX$8:$EX$210)</f>
        <v>0.00814468714198895</v>
      </c>
      <c r="EZ143" s="13" t="s">
        <v>271</v>
      </c>
      <c r="FA143" s="13" t="s">
        <v>290</v>
      </c>
      <c r="FB143" s="51" t="n">
        <v>193</v>
      </c>
      <c r="FC143" s="13" t="n">
        <v>8465</v>
      </c>
    </row>
    <row r="144" customFormat="false" ht="15" hidden="false" customHeight="false" outlineLevel="0" collapsed="false">
      <c r="A144" s="49" t="n">
        <v>19046</v>
      </c>
      <c r="B144" s="50" t="n">
        <v>19046</v>
      </c>
      <c r="C144" s="9" t="s">
        <v>453</v>
      </c>
      <c r="D144" s="9" t="s">
        <v>443</v>
      </c>
      <c r="E144" s="50" t="n">
        <v>30</v>
      </c>
      <c r="F144" s="9" t="s">
        <v>444</v>
      </c>
      <c r="H144" s="51" t="n">
        <v>2040997</v>
      </c>
      <c r="I144" s="51" t="n">
        <v>1665170</v>
      </c>
      <c r="J144" s="51" t="n">
        <v>899442</v>
      </c>
      <c r="K144" s="51" t="n">
        <v>2372884</v>
      </c>
      <c r="L144" s="51" t="n">
        <v>483590</v>
      </c>
      <c r="M144" s="51" t="n">
        <v>1068209</v>
      </c>
      <c r="N144" s="51" t="n">
        <v>194</v>
      </c>
      <c r="O144" s="51" t="n">
        <v>2408</v>
      </c>
      <c r="P144" s="51" t="n">
        <v>172</v>
      </c>
      <c r="Q144" s="52" t="n">
        <v>2.90931717588066</v>
      </c>
      <c r="R144" s="52" t="n">
        <v>3.76759012002455</v>
      </c>
      <c r="S144" s="13" t="n">
        <v>425360</v>
      </c>
      <c r="T144" s="13" t="n">
        <v>563529</v>
      </c>
      <c r="U144" s="13" t="n">
        <v>331798</v>
      </c>
      <c r="V144" s="13" t="n">
        <v>399441</v>
      </c>
      <c r="W144" s="13" t="n">
        <v>272862</v>
      </c>
      <c r="X144" s="13" t="n">
        <v>521493</v>
      </c>
      <c r="Y144" s="13" t="n">
        <v>573337</v>
      </c>
      <c r="Z144" s="13" t="n">
        <v>793336</v>
      </c>
      <c r="AA144" s="13" t="n">
        <v>358033</v>
      </c>
      <c r="AB144" s="13" t="n">
        <v>560051</v>
      </c>
      <c r="AC144" s="13" t="n">
        <v>371588</v>
      </c>
      <c r="AD144" s="13" t="n">
        <v>551630</v>
      </c>
      <c r="AE144" s="13" t="n">
        <v>423207</v>
      </c>
      <c r="AF144" s="13" t="n">
        <v>563529</v>
      </c>
      <c r="AG144" s="13" t="n">
        <v>1831</v>
      </c>
      <c r="AH144" s="13" t="n">
        <v>39176</v>
      </c>
      <c r="AI144" s="51" t="n">
        <v>0</v>
      </c>
      <c r="AJ144" s="51" t="n">
        <v>164</v>
      </c>
      <c r="AK144" s="51" t="n">
        <v>20574</v>
      </c>
      <c r="AL144" s="51" t="n">
        <v>1024</v>
      </c>
      <c r="AM144" s="51" t="n">
        <v>19585</v>
      </c>
      <c r="AN144" s="51" t="n">
        <v>708</v>
      </c>
      <c r="AO144" s="51" t="n">
        <v>19593</v>
      </c>
      <c r="AP144" s="51" t="n">
        <v>18273</v>
      </c>
      <c r="AQ144" s="51" t="n">
        <v>19556</v>
      </c>
      <c r="AR144" s="51" t="n">
        <v>18974</v>
      </c>
      <c r="AS144" s="51" t="n">
        <v>19667</v>
      </c>
      <c r="AT144" s="51" t="n">
        <v>18179</v>
      </c>
      <c r="AU144" s="51" t="n">
        <v>19059</v>
      </c>
      <c r="AV144" s="51" t="n">
        <v>1.7</v>
      </c>
      <c r="AW144" s="13" t="n">
        <v>1118.06117272</v>
      </c>
      <c r="AX144" s="52" t="n">
        <v>54.1287</v>
      </c>
      <c r="AY144" s="51" t="n">
        <v>3</v>
      </c>
      <c r="AZ144" s="52" t="n">
        <v>5.16666666666667</v>
      </c>
      <c r="BA144" s="52" t="n">
        <v>5412.87</v>
      </c>
      <c r="BB144" s="54" t="n">
        <v>0.0174008463254289</v>
      </c>
      <c r="BC144" s="54" t="n">
        <v>0.00781115874583582</v>
      </c>
      <c r="BD144" s="61" t="n">
        <v>22697.5638910035</v>
      </c>
      <c r="BE144" s="13" t="n">
        <v>75827</v>
      </c>
      <c r="BF144" s="13" t="n">
        <v>244851</v>
      </c>
      <c r="BG144" s="51" t="n">
        <v>52009</v>
      </c>
      <c r="BH144" s="51" t="n">
        <v>112600</v>
      </c>
      <c r="BI144" s="51" t="n">
        <v>2</v>
      </c>
      <c r="BJ144" s="51" t="n">
        <v>180530</v>
      </c>
      <c r="BK144" s="51" t="n">
        <v>109363</v>
      </c>
      <c r="BL144" s="51" t="n">
        <v>259576</v>
      </c>
      <c r="BM144" s="51" t="n">
        <v>277282</v>
      </c>
      <c r="BN144" s="51" t="n">
        <v>84618</v>
      </c>
      <c r="BO144" s="51" t="n">
        <v>443273</v>
      </c>
      <c r="BP144" s="51" t="n">
        <v>233913</v>
      </c>
      <c r="BQ144" s="51" t="n">
        <v>248896</v>
      </c>
      <c r="BR144" s="13" t="n">
        <v>522.301868676341</v>
      </c>
      <c r="BS144" s="13" t="n">
        <v>2357.49842573989</v>
      </c>
      <c r="BT144" s="51" t="n">
        <v>0</v>
      </c>
      <c r="BU144" s="51" t="n">
        <v>0</v>
      </c>
      <c r="BV144" s="51" t="n">
        <v>103</v>
      </c>
      <c r="BW144" s="51" t="n">
        <v>365</v>
      </c>
      <c r="BX144" s="51" t="n">
        <v>5</v>
      </c>
      <c r="BY144" s="51" t="n">
        <v>365</v>
      </c>
      <c r="BZ144" s="51" t="n">
        <v>66</v>
      </c>
      <c r="CA144" s="51" t="n">
        <v>365</v>
      </c>
      <c r="CB144" s="51" t="n">
        <v>0</v>
      </c>
      <c r="CC144" s="51" t="n">
        <v>0</v>
      </c>
      <c r="CD144" s="51" t="n">
        <v>0</v>
      </c>
      <c r="CE144" s="51" t="n">
        <v>86980</v>
      </c>
      <c r="CF144" s="51" t="n">
        <v>328965</v>
      </c>
      <c r="CG144" s="51" t="n">
        <v>93000</v>
      </c>
      <c r="CH144" s="51" t="n">
        <v>4372000</v>
      </c>
      <c r="CI144" s="51" t="n">
        <v>211000</v>
      </c>
      <c r="CJ144" s="51" t="n">
        <v>25663000</v>
      </c>
      <c r="CK144" s="51" t="n">
        <v>966872000</v>
      </c>
      <c r="CL144" s="51" t="n">
        <v>210</v>
      </c>
      <c r="CM144" s="52" t="n">
        <v>1.61624152042359</v>
      </c>
      <c r="CN144" s="52" t="n">
        <v>41.6666666666667</v>
      </c>
      <c r="CO144" s="58" t="n">
        <v>0</v>
      </c>
      <c r="CP144" s="13" t="n">
        <v>8715738.58</v>
      </c>
      <c r="CQ144" s="13" t="n">
        <v>1189055692.56</v>
      </c>
      <c r="CR144" s="13" t="n">
        <v>0</v>
      </c>
      <c r="CS144" s="13" t="n">
        <v>438798831.41</v>
      </c>
      <c r="CT144" s="13" t="n">
        <v>517740965.38</v>
      </c>
      <c r="CU144" s="58" t="n">
        <v>0.3375</v>
      </c>
      <c r="CV144" s="53" t="n">
        <v>0</v>
      </c>
      <c r="CW144" s="53" t="n">
        <v>0</v>
      </c>
      <c r="CX144" s="53" t="n">
        <v>1</v>
      </c>
      <c r="CY144" s="53" t="n">
        <v>0</v>
      </c>
      <c r="CZ144" s="53" t="n">
        <v>4</v>
      </c>
      <c r="DA144" s="53" t="n">
        <v>0.5</v>
      </c>
      <c r="DB144" s="53" t="n">
        <v>0.5</v>
      </c>
      <c r="DC144" s="53" t="n">
        <v>1</v>
      </c>
      <c r="DD144" s="53" t="n">
        <v>0</v>
      </c>
      <c r="DE144" s="53" t="n">
        <v>1</v>
      </c>
      <c r="DF144" s="53" t="n">
        <v>0.5</v>
      </c>
      <c r="DG144" s="53" t="n">
        <v>0</v>
      </c>
      <c r="DH144" s="53" t="n">
        <v>0</v>
      </c>
      <c r="DI144" s="53" t="n">
        <v>1</v>
      </c>
      <c r="DJ144" s="53" t="n">
        <v>1</v>
      </c>
      <c r="DK144" s="53" t="n">
        <v>0.5</v>
      </c>
      <c r="DL144" s="53" t="n">
        <v>1</v>
      </c>
      <c r="DM144" s="53" t="n">
        <v>0</v>
      </c>
      <c r="DN144" s="53" t="n">
        <v>1</v>
      </c>
      <c r="DO144" s="53" t="n">
        <v>0</v>
      </c>
      <c r="DP144" s="53" t="n">
        <v>0</v>
      </c>
      <c r="DQ144" s="53" t="n">
        <v>0</v>
      </c>
      <c r="DR144" s="51" t="n">
        <v>490557</v>
      </c>
      <c r="DS144" s="51" t="n">
        <v>182010</v>
      </c>
      <c r="DT144" s="51" t="n">
        <v>31707.9718770453</v>
      </c>
      <c r="DU144" s="51" t="n">
        <v>121150</v>
      </c>
      <c r="DV144" s="51" t="n">
        <v>156229</v>
      </c>
      <c r="DW144" s="51" t="n">
        <v>15136</v>
      </c>
      <c r="DX144" s="51" t="n">
        <v>254032</v>
      </c>
      <c r="DY144" s="51" t="n">
        <v>1080284.93</v>
      </c>
      <c r="DZ144" s="51" t="n">
        <v>38418</v>
      </c>
      <c r="EA144" s="51" t="n">
        <v>252975</v>
      </c>
      <c r="EB144" s="51" t="n">
        <v>1756</v>
      </c>
      <c r="EC144" s="59" t="n">
        <v>7881.427</v>
      </c>
      <c r="ED144" s="51" t="n">
        <v>152737</v>
      </c>
      <c r="EE144" s="51" t="n">
        <v>252975</v>
      </c>
      <c r="EF144" s="51" t="n">
        <v>12756</v>
      </c>
      <c r="EG144" s="51" t="n">
        <v>265731</v>
      </c>
      <c r="EH144" s="60" t="n">
        <v>51.8282791037157</v>
      </c>
      <c r="EJ144" s="60" t="n">
        <v>45.7388531979094</v>
      </c>
      <c r="EK144" s="60" t="n">
        <v>11.5666350382276</v>
      </c>
      <c r="EL144" s="60" t="n">
        <v>2.34104225398438</v>
      </c>
      <c r="EM144" s="60" t="n">
        <v>2.4179464963</v>
      </c>
      <c r="EN144" s="60" t="n">
        <v>89.1230088819</v>
      </c>
      <c r="ES144" s="51" t="n">
        <v>2942403</v>
      </c>
      <c r="ET144" s="13" t="n">
        <v>445531.5</v>
      </c>
      <c r="EU144" s="13" t="n">
        <v>447258.9</v>
      </c>
      <c r="EV144" s="13" t="n">
        <v>449553.3</v>
      </c>
      <c r="EW144" s="13" t="n">
        <v>452452.3</v>
      </c>
      <c r="EX144" s="13" t="n">
        <v>455788.4</v>
      </c>
      <c r="EY144" s="58" t="n">
        <f aca="false">EX144/SUMIF($E$8:$E$210,E144,$EX$8:$EX$210)</f>
        <v>0.0990144025414372</v>
      </c>
      <c r="EZ144" s="13" t="s">
        <v>271</v>
      </c>
      <c r="FA144" s="13" t="s">
        <v>290</v>
      </c>
      <c r="FB144" s="51" t="n">
        <v>8434</v>
      </c>
      <c r="FC144" s="13" t="n">
        <v>233913</v>
      </c>
    </row>
    <row r="145" customFormat="false" ht="15" hidden="false" customHeight="false" outlineLevel="0" collapsed="false">
      <c r="A145" s="49" t="n">
        <v>19048</v>
      </c>
      <c r="B145" s="50" t="n">
        <v>19048</v>
      </c>
      <c r="C145" s="9" t="s">
        <v>454</v>
      </c>
      <c r="D145" s="9" t="s">
        <v>443</v>
      </c>
      <c r="E145" s="50" t="n">
        <v>30</v>
      </c>
      <c r="F145" s="9" t="s">
        <v>444</v>
      </c>
      <c r="H145" s="51" t="n">
        <v>2040997</v>
      </c>
      <c r="I145" s="51" t="n">
        <v>1665170</v>
      </c>
      <c r="J145" s="51" t="n">
        <v>899442</v>
      </c>
      <c r="K145" s="51" t="n">
        <v>2372884</v>
      </c>
      <c r="L145" s="51" t="n">
        <v>483590</v>
      </c>
      <c r="M145" s="51" t="n">
        <v>1068209</v>
      </c>
      <c r="N145" s="51" t="n">
        <v>64</v>
      </c>
      <c r="O145" s="51" t="n">
        <v>790</v>
      </c>
      <c r="P145" s="51" t="n">
        <v>73</v>
      </c>
      <c r="Q145" s="52" t="n">
        <v>3.52989062638327</v>
      </c>
      <c r="R145" s="52" t="n">
        <v>3.44223077108802</v>
      </c>
      <c r="S145" s="13" t="n">
        <v>113210</v>
      </c>
      <c r="T145" s="13" t="n">
        <v>228190</v>
      </c>
      <c r="U145" s="13" t="n">
        <v>82910</v>
      </c>
      <c r="V145" s="13" t="n">
        <v>228190</v>
      </c>
      <c r="W145" s="13" t="n">
        <v>13089</v>
      </c>
      <c r="X145" s="13" t="n">
        <v>223470</v>
      </c>
      <c r="Y145" s="13" t="n">
        <v>178066</v>
      </c>
      <c r="Z145" s="13" t="n">
        <v>456380</v>
      </c>
      <c r="AA145" s="13" t="n">
        <v>117871</v>
      </c>
      <c r="AB145" s="13" t="n">
        <v>228190</v>
      </c>
      <c r="AC145" s="13" t="n">
        <v>58660</v>
      </c>
      <c r="AD145" s="13" t="n">
        <v>228190</v>
      </c>
      <c r="AE145" s="13" t="n">
        <v>104267</v>
      </c>
      <c r="AF145" s="13" t="n">
        <v>228190</v>
      </c>
      <c r="AG145" s="13" t="n">
        <v>683</v>
      </c>
      <c r="AH145" s="13" t="n">
        <v>26852</v>
      </c>
      <c r="AI145" s="51" t="n">
        <v>12</v>
      </c>
      <c r="AJ145" s="51" t="n">
        <v>602</v>
      </c>
      <c r="AK145" s="51" t="n">
        <v>14505</v>
      </c>
      <c r="AL145" s="51" t="n">
        <v>2204</v>
      </c>
      <c r="AM145" s="51" t="n">
        <v>13451</v>
      </c>
      <c r="AN145" s="51" t="n">
        <v>1475</v>
      </c>
      <c r="AO145" s="51" t="n">
        <v>13452</v>
      </c>
      <c r="AP145" s="51" t="n">
        <v>11978</v>
      </c>
      <c r="AQ145" s="51" t="n">
        <v>13420</v>
      </c>
      <c r="AR145" s="51" t="n">
        <v>12519</v>
      </c>
      <c r="AS145" s="51" t="n">
        <v>13453</v>
      </c>
      <c r="AT145" s="51" t="n">
        <v>11634</v>
      </c>
      <c r="AU145" s="51" t="n">
        <v>12813</v>
      </c>
      <c r="AV145" s="51" t="n">
        <v>1.7</v>
      </c>
      <c r="AW145" s="13" t="n">
        <v>737.736080080001</v>
      </c>
      <c r="AX145" s="52" t="n">
        <v>37.6279</v>
      </c>
      <c r="AY145" s="51" t="n">
        <v>3</v>
      </c>
      <c r="AZ145" s="52" t="n">
        <v>5.16666666666667</v>
      </c>
      <c r="BA145" s="52" t="n">
        <v>3762.79</v>
      </c>
      <c r="BB145" s="54" t="n">
        <v>0.0174008463254289</v>
      </c>
      <c r="BC145" s="54" t="n">
        <v>0.00781115874583582</v>
      </c>
      <c r="BD145" s="61" t="n">
        <v>22697.5638910035</v>
      </c>
      <c r="BE145" s="13" t="n">
        <v>74928</v>
      </c>
      <c r="BF145" s="13" t="n">
        <v>189946</v>
      </c>
      <c r="BG145" s="51" t="n">
        <v>43133</v>
      </c>
      <c r="BH145" s="51" t="n">
        <v>64241</v>
      </c>
      <c r="BI145" s="51" t="n">
        <v>2</v>
      </c>
      <c r="BJ145" s="51" t="n">
        <v>67570</v>
      </c>
      <c r="BK145" s="51" t="n">
        <v>62498</v>
      </c>
      <c r="BL145" s="51" t="n">
        <v>196072</v>
      </c>
      <c r="BM145" s="51" t="n">
        <v>206409</v>
      </c>
      <c r="BN145" s="51" t="n">
        <v>45927</v>
      </c>
      <c r="BO145" s="51" t="n">
        <v>268347</v>
      </c>
      <c r="BP145" s="51" t="n">
        <v>91210</v>
      </c>
      <c r="BQ145" s="51" t="n">
        <v>98075</v>
      </c>
      <c r="BR145" s="13" t="n">
        <v>522.301868676341</v>
      </c>
      <c r="BS145" s="13" t="n">
        <v>2357.49842573989</v>
      </c>
      <c r="BT145" s="51" t="n">
        <v>442</v>
      </c>
      <c r="BU145" s="51" t="n">
        <v>2366</v>
      </c>
      <c r="BV145" s="51" t="n">
        <v>103</v>
      </c>
      <c r="BW145" s="51" t="n">
        <v>365</v>
      </c>
      <c r="BX145" s="51" t="n">
        <v>5</v>
      </c>
      <c r="BY145" s="51" t="n">
        <v>365</v>
      </c>
      <c r="BZ145" s="51" t="n">
        <v>66</v>
      </c>
      <c r="CA145" s="51" t="n">
        <v>365</v>
      </c>
      <c r="CB145" s="51" t="n">
        <v>0</v>
      </c>
      <c r="CC145" s="51" t="n">
        <v>0</v>
      </c>
      <c r="CD145" s="51" t="n">
        <v>0</v>
      </c>
      <c r="CE145" s="51" t="n">
        <v>24970</v>
      </c>
      <c r="CF145" s="51" t="n">
        <v>100568</v>
      </c>
      <c r="CG145" s="51" t="n">
        <v>27000</v>
      </c>
      <c r="CH145" s="51" t="n">
        <v>1279000</v>
      </c>
      <c r="CI145" s="51" t="n">
        <v>59000</v>
      </c>
      <c r="CJ145" s="51" t="n">
        <v>7635000</v>
      </c>
      <c r="CK145" s="51" t="n">
        <v>270002000</v>
      </c>
      <c r="CL145" s="51" t="n">
        <v>102</v>
      </c>
      <c r="CM145" s="52" t="n">
        <v>1.53034936782211</v>
      </c>
      <c r="CN145" s="52" t="n">
        <v>41.6666666666667</v>
      </c>
      <c r="CO145" s="58" t="n">
        <v>0</v>
      </c>
      <c r="CP145" s="13" t="n">
        <v>8715738.58</v>
      </c>
      <c r="CQ145" s="13" t="n">
        <v>1189055692.56</v>
      </c>
      <c r="CR145" s="13" t="n">
        <v>0</v>
      </c>
      <c r="CS145" s="13" t="n">
        <v>438798831.41</v>
      </c>
      <c r="CT145" s="13" t="n">
        <v>517740965.38</v>
      </c>
      <c r="CU145" s="58" t="n">
        <v>0.3625</v>
      </c>
      <c r="CV145" s="53" t="n">
        <v>0</v>
      </c>
      <c r="CW145" s="53" t="n">
        <v>0</v>
      </c>
      <c r="CX145" s="53" t="n">
        <v>1</v>
      </c>
      <c r="CY145" s="53" t="n">
        <v>0</v>
      </c>
      <c r="CZ145" s="53" t="n">
        <v>4</v>
      </c>
      <c r="DA145" s="53" t="n">
        <v>0.5</v>
      </c>
      <c r="DB145" s="53" t="n">
        <v>0.5</v>
      </c>
      <c r="DC145" s="53" t="n">
        <v>1</v>
      </c>
      <c r="DD145" s="53" t="n">
        <v>0</v>
      </c>
      <c r="DE145" s="53" t="n">
        <v>1</v>
      </c>
      <c r="DF145" s="53" t="n">
        <v>0.5</v>
      </c>
      <c r="DG145" s="53" t="n">
        <v>0</v>
      </c>
      <c r="DH145" s="53" t="n">
        <v>0</v>
      </c>
      <c r="DI145" s="53" t="n">
        <v>1</v>
      </c>
      <c r="DJ145" s="53" t="n">
        <v>1</v>
      </c>
      <c r="DK145" s="53" t="n">
        <v>0.5</v>
      </c>
      <c r="DL145" s="53" t="n">
        <v>1</v>
      </c>
      <c r="DM145" s="53" t="n">
        <v>0</v>
      </c>
      <c r="DN145" s="53" t="n">
        <v>1</v>
      </c>
      <c r="DO145" s="53" t="n">
        <v>0</v>
      </c>
      <c r="DP145" s="53" t="n">
        <v>0</v>
      </c>
      <c r="DQ145" s="53" t="n">
        <v>0</v>
      </c>
      <c r="DR145" s="51" t="n">
        <v>214168</v>
      </c>
      <c r="DS145" s="51" t="n">
        <v>91289</v>
      </c>
      <c r="DT145" s="51" t="n">
        <v>315509.386705283</v>
      </c>
      <c r="DU145" s="51" t="n">
        <v>91391</v>
      </c>
      <c r="DV145" s="51" t="n">
        <v>105572</v>
      </c>
      <c r="DW145" s="51" t="n">
        <v>6487</v>
      </c>
      <c r="DX145" s="51" t="n">
        <v>160773</v>
      </c>
      <c r="DY145" s="51" t="n">
        <v>1080284.93</v>
      </c>
      <c r="DZ145" s="51" t="n">
        <v>24306</v>
      </c>
      <c r="EA145" s="51" t="n">
        <v>152409</v>
      </c>
      <c r="EB145" s="51" t="n">
        <v>867</v>
      </c>
      <c r="EC145" s="59" t="n">
        <v>7881.427</v>
      </c>
      <c r="ED145" s="51" t="n">
        <v>51936</v>
      </c>
      <c r="EE145" s="51" t="n">
        <v>152409</v>
      </c>
      <c r="EF145" s="51" t="n">
        <v>4706</v>
      </c>
      <c r="EG145" s="51" t="n">
        <v>157115</v>
      </c>
      <c r="EH145" s="60" t="n">
        <v>51.8282791037157</v>
      </c>
      <c r="EJ145" s="60" t="n">
        <v>45.7388531979094</v>
      </c>
      <c r="EK145" s="60" t="n">
        <v>11.5666350382276</v>
      </c>
      <c r="EL145" s="60" t="n">
        <v>2.34104225398438</v>
      </c>
      <c r="EM145" s="60" t="n">
        <v>2.4179464963</v>
      </c>
      <c r="EN145" s="60" t="n">
        <v>89.1230088819</v>
      </c>
      <c r="ES145" s="51" t="n">
        <v>2942403</v>
      </c>
      <c r="ET145" s="13" t="n">
        <v>276735.9</v>
      </c>
      <c r="EU145" s="13" t="n">
        <v>282272.3</v>
      </c>
      <c r="EV145" s="13" t="n">
        <v>285542.9</v>
      </c>
      <c r="EW145" s="13" t="n">
        <v>289035.6</v>
      </c>
      <c r="EX145" s="13" t="n">
        <v>292700.5</v>
      </c>
      <c r="EY145" s="58" t="n">
        <f aca="false">EX145/SUMIF($E$8:$E$210,E145,$EX$8:$EX$210)</f>
        <v>0.0635855698194161</v>
      </c>
      <c r="EZ145" s="13" t="s">
        <v>271</v>
      </c>
      <c r="FA145" s="13" t="s">
        <v>290</v>
      </c>
      <c r="FB145" s="51" t="n">
        <v>2923</v>
      </c>
      <c r="FC145" s="13" t="n">
        <v>91210</v>
      </c>
    </row>
    <row r="146" customFormat="false" ht="15" hidden="false" customHeight="false" outlineLevel="0" collapsed="false">
      <c r="A146" s="49" t="n">
        <v>19049</v>
      </c>
      <c r="B146" s="50" t="n">
        <v>19049</v>
      </c>
      <c r="C146" s="9" t="s">
        <v>455</v>
      </c>
      <c r="D146" s="9" t="s">
        <v>443</v>
      </c>
      <c r="E146" s="50" t="n">
        <v>30</v>
      </c>
      <c r="F146" s="9" t="s">
        <v>444</v>
      </c>
      <c r="H146" s="51" t="n">
        <v>2040997</v>
      </c>
      <c r="I146" s="51" t="n">
        <v>1665170</v>
      </c>
      <c r="J146" s="51" t="n">
        <v>899442</v>
      </c>
      <c r="K146" s="51" t="n">
        <v>2372884</v>
      </c>
      <c r="L146" s="51" t="n">
        <v>483590</v>
      </c>
      <c r="M146" s="51" t="n">
        <v>1068209</v>
      </c>
      <c r="N146" s="51" t="n">
        <v>24</v>
      </c>
      <c r="O146" s="51" t="n">
        <v>1</v>
      </c>
      <c r="P146" s="51" t="n">
        <v>0</v>
      </c>
      <c r="Q146" s="52" t="n">
        <v>2.37844172393392</v>
      </c>
      <c r="R146" s="52" t="n">
        <v>3.02011559641378</v>
      </c>
      <c r="S146" s="13" t="n">
        <v>21811</v>
      </c>
      <c r="T146" s="13" t="n">
        <v>26316</v>
      </c>
      <c r="U146" s="13" t="n">
        <v>20466</v>
      </c>
      <c r="V146" s="13" t="n">
        <v>26316</v>
      </c>
      <c r="W146" s="13" t="n">
        <v>5978</v>
      </c>
      <c r="X146" s="13" t="n">
        <v>26316</v>
      </c>
      <c r="Y146" s="13" t="n">
        <v>36299</v>
      </c>
      <c r="Z146" s="13" t="n">
        <v>52632</v>
      </c>
      <c r="AA146" s="13" t="n">
        <v>25488</v>
      </c>
      <c r="AB146" s="13" t="n">
        <v>26316</v>
      </c>
      <c r="AC146" s="13" t="n">
        <v>19456</v>
      </c>
      <c r="AD146" s="13" t="n">
        <v>26316</v>
      </c>
      <c r="AE146" s="13" t="n">
        <v>13423</v>
      </c>
      <c r="AF146" s="13" t="n">
        <v>26316</v>
      </c>
      <c r="AG146" s="13" t="n">
        <v>134</v>
      </c>
      <c r="AH146" s="13" t="n">
        <v>11653</v>
      </c>
      <c r="AI146" s="51" t="n">
        <v>0</v>
      </c>
      <c r="AJ146" s="51" t="n">
        <v>1926</v>
      </c>
      <c r="AK146" s="51" t="n">
        <v>6868</v>
      </c>
      <c r="AL146" s="51" t="n">
        <v>3639</v>
      </c>
      <c r="AM146" s="51" t="n">
        <v>5821</v>
      </c>
      <c r="AN146" s="51" t="n">
        <v>1317</v>
      </c>
      <c r="AO146" s="51" t="n">
        <v>5820</v>
      </c>
      <c r="AP146" s="51" t="n">
        <v>5714</v>
      </c>
      <c r="AQ146" s="51" t="n">
        <v>5828</v>
      </c>
      <c r="AR146" s="51" t="n">
        <v>5542</v>
      </c>
      <c r="AS146" s="51" t="n">
        <v>5833</v>
      </c>
      <c r="AT146" s="51" t="n">
        <v>5553</v>
      </c>
      <c r="AU146" s="51" t="n">
        <v>5787</v>
      </c>
      <c r="AV146" s="51" t="n">
        <v>1.7</v>
      </c>
      <c r="AW146" s="13" t="n">
        <v>540.42253542</v>
      </c>
      <c r="AX146" s="52" t="n">
        <v>60.7281</v>
      </c>
      <c r="AY146" s="51" t="n">
        <v>3</v>
      </c>
      <c r="AZ146" s="52" t="n">
        <v>5.16666666666667</v>
      </c>
      <c r="BA146" s="52" t="n">
        <v>6072.81</v>
      </c>
      <c r="BB146" s="54" t="n">
        <v>0.0174008463254289</v>
      </c>
      <c r="BC146" s="54" t="n">
        <v>0.00781115874583582</v>
      </c>
      <c r="BD146" s="61" t="n">
        <v>22697.5638910035</v>
      </c>
      <c r="BE146" s="13" t="n">
        <v>4036</v>
      </c>
      <c r="BF146" s="13" t="n">
        <v>23419</v>
      </c>
      <c r="BG146" s="51" t="n">
        <v>6456</v>
      </c>
      <c r="BH146" s="51" t="n">
        <v>12804</v>
      </c>
      <c r="BI146" s="51" t="n">
        <v>2</v>
      </c>
      <c r="BJ146" s="51" t="n">
        <v>16339</v>
      </c>
      <c r="BK146" s="51" t="n">
        <v>12560</v>
      </c>
      <c r="BL146" s="51" t="n">
        <v>25298</v>
      </c>
      <c r="BM146" s="51" t="n">
        <v>26493</v>
      </c>
      <c r="BN146" s="51" t="n">
        <v>8762</v>
      </c>
      <c r="BO146" s="51" t="n">
        <v>36840</v>
      </c>
      <c r="BP146" s="51" t="n">
        <v>23560</v>
      </c>
      <c r="BQ146" s="51" t="n">
        <v>25080</v>
      </c>
      <c r="BR146" s="13" t="n">
        <v>522.301868676341</v>
      </c>
      <c r="BS146" s="13" t="n">
        <v>2357.49842573989</v>
      </c>
      <c r="BT146" s="51" t="n">
        <v>0</v>
      </c>
      <c r="BU146" s="51" t="n">
        <v>13</v>
      </c>
      <c r="BV146" s="51" t="n">
        <v>103</v>
      </c>
      <c r="BW146" s="51" t="n">
        <v>365</v>
      </c>
      <c r="BX146" s="51" t="n">
        <v>5</v>
      </c>
      <c r="BY146" s="51" t="n">
        <v>365</v>
      </c>
      <c r="BZ146" s="51" t="n">
        <v>66</v>
      </c>
      <c r="CA146" s="51" t="n">
        <v>365</v>
      </c>
      <c r="CB146" s="51" t="n">
        <v>0</v>
      </c>
      <c r="CC146" s="51" t="n">
        <v>0</v>
      </c>
      <c r="CD146" s="51" t="n">
        <v>0</v>
      </c>
      <c r="CE146" s="51" t="n">
        <v>3950</v>
      </c>
      <c r="CF146" s="51" t="n">
        <v>30570</v>
      </c>
      <c r="CG146" s="51" t="n">
        <v>4000</v>
      </c>
      <c r="CH146" s="51" t="n">
        <v>269000</v>
      </c>
      <c r="CI146" s="51" t="n">
        <v>12000</v>
      </c>
      <c r="CJ146" s="51" t="n">
        <v>1862000</v>
      </c>
      <c r="CK146" s="51" t="n">
        <v>54938000</v>
      </c>
      <c r="CL146" s="51" t="n">
        <v>34</v>
      </c>
      <c r="CM146" s="52" t="n">
        <v>1.63925097412609</v>
      </c>
      <c r="CN146" s="52" t="n">
        <v>41.6666666666667</v>
      </c>
      <c r="CO146" s="58" t="n">
        <v>0</v>
      </c>
      <c r="CP146" s="13" t="n">
        <v>8715738.58</v>
      </c>
      <c r="CQ146" s="13" t="n">
        <v>1189055692.56</v>
      </c>
      <c r="CR146" s="13" t="n">
        <v>0</v>
      </c>
      <c r="CS146" s="13" t="n">
        <v>438798831.41</v>
      </c>
      <c r="CT146" s="13" t="n">
        <v>517740965.38</v>
      </c>
      <c r="CU146" s="58" t="n">
        <v>0.225</v>
      </c>
      <c r="CV146" s="53" t="n">
        <v>0</v>
      </c>
      <c r="CW146" s="53" t="n">
        <v>0</v>
      </c>
      <c r="CX146" s="53" t="n">
        <v>1</v>
      </c>
      <c r="CY146" s="53" t="n">
        <v>0</v>
      </c>
      <c r="CZ146" s="53" t="n">
        <v>4</v>
      </c>
      <c r="DA146" s="53" t="n">
        <v>0.5</v>
      </c>
      <c r="DB146" s="53" t="n">
        <v>0.5</v>
      </c>
      <c r="DC146" s="53" t="n">
        <v>1</v>
      </c>
      <c r="DD146" s="53" t="n">
        <v>0</v>
      </c>
      <c r="DE146" s="53" t="n">
        <v>1</v>
      </c>
      <c r="DF146" s="53" t="n">
        <v>0.5</v>
      </c>
      <c r="DG146" s="53" t="n">
        <v>0</v>
      </c>
      <c r="DH146" s="53" t="n">
        <v>0</v>
      </c>
      <c r="DI146" s="53" t="n">
        <v>1</v>
      </c>
      <c r="DJ146" s="53" t="n">
        <v>1</v>
      </c>
      <c r="DK146" s="53" t="n">
        <v>0.5</v>
      </c>
      <c r="DL146" s="53" t="n">
        <v>1</v>
      </c>
      <c r="DM146" s="53" t="n">
        <v>0</v>
      </c>
      <c r="DN146" s="53" t="n">
        <v>1</v>
      </c>
      <c r="DO146" s="53" t="n">
        <v>0</v>
      </c>
      <c r="DP146" s="53" t="n">
        <v>0</v>
      </c>
      <c r="DQ146" s="53" t="n">
        <v>0</v>
      </c>
      <c r="DR146" s="51" t="n">
        <v>25236</v>
      </c>
      <c r="DS146" s="51" t="n">
        <v>10250</v>
      </c>
      <c r="DT146" s="51" t="n">
        <v>7098.48729762359</v>
      </c>
      <c r="DU146" s="51" t="n">
        <v>5320</v>
      </c>
      <c r="DV146" s="51" t="n">
        <v>7854</v>
      </c>
      <c r="DW146" s="51" t="n">
        <v>1724</v>
      </c>
      <c r="DX146" s="51" t="n">
        <v>14547</v>
      </c>
      <c r="DY146" s="51" t="n">
        <v>1080284.93</v>
      </c>
      <c r="DZ146" s="51" t="n">
        <v>7973</v>
      </c>
      <c r="EA146" s="51" t="n">
        <v>21300</v>
      </c>
      <c r="EB146" s="51" t="n">
        <v>141</v>
      </c>
      <c r="EC146" s="59" t="n">
        <v>7881.427</v>
      </c>
      <c r="ED146" s="51" t="n">
        <v>8964</v>
      </c>
      <c r="EE146" s="51" t="n">
        <v>21300</v>
      </c>
      <c r="EF146" s="51" t="n">
        <v>728</v>
      </c>
      <c r="EG146" s="51" t="n">
        <v>22028</v>
      </c>
      <c r="EH146" s="60" t="n">
        <v>51.8282791037157</v>
      </c>
      <c r="EJ146" s="60" t="n">
        <v>45.7388531979094</v>
      </c>
      <c r="EK146" s="60" t="n">
        <v>11.5666350382276</v>
      </c>
      <c r="EL146" s="60" t="n">
        <v>2.34104225398438</v>
      </c>
      <c r="EM146" s="60" t="n">
        <v>2.4179464963</v>
      </c>
      <c r="EN146" s="60" t="n">
        <v>89.1230088819</v>
      </c>
      <c r="ES146" s="51" t="n">
        <v>2942403</v>
      </c>
      <c r="ET146" s="13" t="n">
        <v>41880.32</v>
      </c>
      <c r="EU146" s="13" t="n">
        <v>42729.79</v>
      </c>
      <c r="EV146" s="13" t="n">
        <v>43176.05</v>
      </c>
      <c r="EW146" s="13" t="n">
        <v>43632.93</v>
      </c>
      <c r="EX146" s="13" t="n">
        <v>44099.57</v>
      </c>
      <c r="EY146" s="58" t="n">
        <f aca="false">EX146/SUMIF($E$8:$E$210,E146,$EX$8:$EX$210)</f>
        <v>0.00958008711034394</v>
      </c>
      <c r="EZ146" s="13" t="s">
        <v>271</v>
      </c>
      <c r="FA146" s="13" t="s">
        <v>290</v>
      </c>
      <c r="FB146" s="51" t="n">
        <v>3</v>
      </c>
      <c r="FC146" s="13" t="n">
        <v>23560</v>
      </c>
    </row>
    <row r="147" customFormat="false" ht="15" hidden="false" customHeight="false" outlineLevel="0" collapsed="false">
      <c r="A147" s="49" t="n">
        <v>21001</v>
      </c>
      <c r="B147" s="50" t="n">
        <v>21001</v>
      </c>
      <c r="C147" s="9" t="s">
        <v>456</v>
      </c>
      <c r="D147" s="9" t="s">
        <v>457</v>
      </c>
      <c r="E147" s="50" t="n">
        <v>33</v>
      </c>
      <c r="F147" s="9" t="s">
        <v>458</v>
      </c>
      <c r="H147" s="51" t="n">
        <v>1152399</v>
      </c>
      <c r="I147" s="51" t="n">
        <v>1243460</v>
      </c>
      <c r="J147" s="51" t="n">
        <v>688281</v>
      </c>
      <c r="K147" s="51" t="n">
        <v>1331058</v>
      </c>
      <c r="L147" s="51" t="n">
        <v>326414</v>
      </c>
      <c r="M147" s="51" t="n">
        <v>547644</v>
      </c>
      <c r="N147" s="51" t="n">
        <v>2</v>
      </c>
      <c r="O147" s="51" t="n">
        <v>0</v>
      </c>
      <c r="P147" s="51" t="n">
        <v>0</v>
      </c>
      <c r="Q147" s="52" t="n">
        <v>0</v>
      </c>
      <c r="R147" s="52" t="n">
        <v>0</v>
      </c>
      <c r="S147" s="13" t="n">
        <v>0</v>
      </c>
      <c r="T147" s="13" t="n">
        <v>0</v>
      </c>
      <c r="U147" s="13" t="n">
        <v>0</v>
      </c>
      <c r="V147" s="13" t="n">
        <v>0</v>
      </c>
      <c r="W147" s="13" t="n">
        <v>0</v>
      </c>
      <c r="X147" s="13" t="n">
        <v>0</v>
      </c>
      <c r="Y147" s="13" t="n">
        <v>0</v>
      </c>
      <c r="Z147" s="13" t="n">
        <v>0</v>
      </c>
      <c r="AA147" s="13" t="n">
        <v>0</v>
      </c>
      <c r="AB147" s="13" t="n">
        <v>0</v>
      </c>
      <c r="AC147" s="13" t="n">
        <v>0</v>
      </c>
      <c r="AD147" s="13" t="n">
        <v>0</v>
      </c>
      <c r="AE147" s="13" t="n">
        <v>0</v>
      </c>
      <c r="AF147" s="13" t="n">
        <v>0</v>
      </c>
      <c r="AG147" s="13" t="n">
        <v>123</v>
      </c>
      <c r="AH147" s="13" t="n">
        <v>10210</v>
      </c>
      <c r="AI147" s="51" t="n">
        <v>0</v>
      </c>
      <c r="AJ147" s="51" t="n">
        <v>3044</v>
      </c>
      <c r="AK147" s="51" t="n">
        <v>5309</v>
      </c>
      <c r="AL147" s="51" t="n">
        <v>4185</v>
      </c>
      <c r="AM147" s="51" t="n">
        <v>5103</v>
      </c>
      <c r="AN147" s="51" t="n">
        <v>1800</v>
      </c>
      <c r="AO147" s="51" t="n">
        <v>5103</v>
      </c>
      <c r="AP147" s="51" t="n">
        <v>5114</v>
      </c>
      <c r="AQ147" s="51" t="n">
        <v>5125</v>
      </c>
      <c r="AR147" s="51" t="n">
        <v>5162</v>
      </c>
      <c r="AS147" s="51" t="n">
        <v>5231</v>
      </c>
      <c r="AT147" s="51" t="n">
        <v>4955</v>
      </c>
      <c r="AU147" s="51" t="n">
        <v>5135</v>
      </c>
      <c r="AV147" s="51" t="n">
        <v>13.5</v>
      </c>
      <c r="AW147" s="13" t="n">
        <v>393.361272669999</v>
      </c>
      <c r="AX147" s="52" t="n">
        <v>33.3091</v>
      </c>
      <c r="AY147" s="51" t="n">
        <v>3</v>
      </c>
      <c r="AZ147" s="52" t="n">
        <v>5.16666666666667</v>
      </c>
      <c r="BA147" s="52" t="n">
        <v>3330.91</v>
      </c>
      <c r="BB147" s="54" t="n">
        <v>0.0151592037329844</v>
      </c>
      <c r="BC147" s="54" t="n">
        <v>0.000269989000567961</v>
      </c>
      <c r="BD147" s="61" t="n">
        <v>21849.6044992565</v>
      </c>
      <c r="BE147" s="13" t="n">
        <v>11200</v>
      </c>
      <c r="BF147" s="13" t="n">
        <v>34409</v>
      </c>
      <c r="BG147" s="51" t="n">
        <v>21978</v>
      </c>
      <c r="BH147" s="51" t="n">
        <v>1696</v>
      </c>
      <c r="BI147" s="51" t="n">
        <v>5</v>
      </c>
      <c r="BJ147" s="51" t="n">
        <v>4166</v>
      </c>
      <c r="BK147" s="51" t="n">
        <v>1663</v>
      </c>
      <c r="BL147" s="51" t="n">
        <v>28880</v>
      </c>
      <c r="BM147" s="51" t="n">
        <v>37378</v>
      </c>
      <c r="BN147" s="51" t="n">
        <v>2970</v>
      </c>
      <c r="BO147" s="51" t="n">
        <v>41739</v>
      </c>
      <c r="BP147" s="51" t="n">
        <v>10207</v>
      </c>
      <c r="BQ147" s="51" t="n">
        <v>10402</v>
      </c>
      <c r="BR147" s="13" t="n">
        <v>391.606673487451</v>
      </c>
      <c r="BS147" s="13" t="n">
        <v>2234.15498277259</v>
      </c>
      <c r="BT147" s="51" t="n">
        <v>0</v>
      </c>
      <c r="BU147" s="51" t="n">
        <v>0</v>
      </c>
      <c r="BV147" s="51"/>
      <c r="BW147" s="51"/>
      <c r="BX147" s="51"/>
      <c r="BY147" s="51"/>
      <c r="BZ147" s="51"/>
      <c r="CA147" s="51"/>
      <c r="CB147" s="51" t="n">
        <v>0</v>
      </c>
      <c r="CC147" s="51" t="n">
        <v>0</v>
      </c>
      <c r="CD147" s="51" t="n">
        <v>0</v>
      </c>
      <c r="CE147" s="51" t="n">
        <v>3620</v>
      </c>
      <c r="CF147" s="51" t="n">
        <v>10528</v>
      </c>
      <c r="CG147" s="51" t="n">
        <v>4000</v>
      </c>
      <c r="CH147" s="51" t="n">
        <v>181000</v>
      </c>
      <c r="CI147" s="51" t="n">
        <v>8000</v>
      </c>
      <c r="CJ147" s="51" t="n">
        <v>1130000</v>
      </c>
      <c r="CK147" s="51" t="n">
        <v>38790000</v>
      </c>
      <c r="CL147" s="51" t="n">
        <v>27</v>
      </c>
      <c r="CM147" s="52" t="n">
        <v>0</v>
      </c>
      <c r="CN147" s="52" t="n">
        <v>66.6666666666667</v>
      </c>
      <c r="CO147" s="58" t="n">
        <v>0</v>
      </c>
      <c r="CP147" s="13" t="n">
        <v>274554061.98</v>
      </c>
      <c r="CQ147" s="13" t="n">
        <v>3843634916.95</v>
      </c>
      <c r="CR147" s="13" t="n">
        <v>47884877.63</v>
      </c>
      <c r="CS147" s="13" t="n">
        <v>2929059282.52</v>
      </c>
      <c r="CT147" s="13" t="n">
        <v>496498163.96</v>
      </c>
      <c r="CU147" s="58" t="n">
        <v>1</v>
      </c>
      <c r="CV147" s="53" t="n">
        <v>0</v>
      </c>
      <c r="CW147" s="53" t="n">
        <v>0</v>
      </c>
      <c r="CX147" s="53" t="n">
        <v>0</v>
      </c>
      <c r="CY147" s="53" t="n">
        <v>0</v>
      </c>
      <c r="CZ147" s="53" t="n">
        <v>0</v>
      </c>
      <c r="DA147" s="53" t="n">
        <v>0.325617992792412</v>
      </c>
      <c r="DB147" s="53" t="n">
        <v>0</v>
      </c>
      <c r="DC147" s="53" t="n">
        <v>0</v>
      </c>
      <c r="DD147" s="53" t="n">
        <v>0</v>
      </c>
      <c r="DE147" s="53" t="n">
        <v>0.651235985584824</v>
      </c>
      <c r="DF147" s="53" t="n">
        <v>0</v>
      </c>
      <c r="DG147" s="53" t="n">
        <v>0</v>
      </c>
      <c r="DH147" s="53" t="n">
        <v>0</v>
      </c>
      <c r="DI147" s="53" t="n">
        <v>0</v>
      </c>
      <c r="DJ147" s="53" t="n">
        <v>0</v>
      </c>
      <c r="DK147" s="53" t="n">
        <v>0</v>
      </c>
      <c r="DL147" s="53" t="n">
        <v>0.651235985584824</v>
      </c>
      <c r="DM147" s="53" t="n">
        <v>0</v>
      </c>
      <c r="DN147" s="53" t="n">
        <v>0.348764014415176</v>
      </c>
      <c r="DO147" s="53" t="n">
        <v>0</v>
      </c>
      <c r="DP147" s="53" t="n">
        <v>0</v>
      </c>
      <c r="DQ147" s="53" t="n">
        <v>0</v>
      </c>
      <c r="DR147" s="51" t="n">
        <v>9439</v>
      </c>
      <c r="DS147" s="51" t="n">
        <v>2395</v>
      </c>
      <c r="DT147" s="51" t="n">
        <v>51903.685779825</v>
      </c>
      <c r="DU147" s="51" t="n">
        <v>11040</v>
      </c>
      <c r="DV147" s="51" t="n">
        <v>18400</v>
      </c>
      <c r="DW147" s="51" t="n">
        <v>2662</v>
      </c>
      <c r="DX147" s="51" t="n">
        <v>26195</v>
      </c>
      <c r="DY147" s="51" t="n">
        <v>348243.78</v>
      </c>
      <c r="DZ147" s="51" t="n">
        <v>0</v>
      </c>
      <c r="EA147" s="51" t="n">
        <v>0</v>
      </c>
      <c r="EB147" s="51" t="n">
        <v>51</v>
      </c>
      <c r="EC147" s="59" t="n">
        <v>6379.8742</v>
      </c>
      <c r="ED147" s="51" t="n">
        <v>0</v>
      </c>
      <c r="EE147" s="51" t="n">
        <v>0</v>
      </c>
      <c r="EF147" s="51" t="n">
        <v>0</v>
      </c>
      <c r="EG147" s="51" t="n">
        <v>0</v>
      </c>
      <c r="EH147" s="60" t="n">
        <v>50.2783294615757</v>
      </c>
      <c r="EJ147" s="60" t="n">
        <v>47.4417788090625</v>
      </c>
      <c r="EK147" s="60" t="n">
        <v>19.869442584879</v>
      </c>
      <c r="EL147" s="60" t="n">
        <v>2.23063114533759</v>
      </c>
      <c r="EM147" s="60" t="n">
        <v>2.4829491319</v>
      </c>
      <c r="EN147" s="60" t="n">
        <v>92.8253470061</v>
      </c>
      <c r="ES147" s="51" t="n">
        <v>1639874</v>
      </c>
      <c r="ET147" s="13" t="n">
        <v>63213.57</v>
      </c>
      <c r="EU147" s="13" t="n">
        <v>64912.05</v>
      </c>
      <c r="EV147" s="13" t="n">
        <v>65719.88</v>
      </c>
      <c r="EW147" s="13" t="n">
        <v>66506.14</v>
      </c>
      <c r="EX147" s="13" t="n">
        <v>67274.41</v>
      </c>
      <c r="EY147" s="58" t="n">
        <f aca="false">EX147/SUMIF($E$8:$E$210,E147,$EX$8:$EX$210)</f>
        <v>0.00890043566296739</v>
      </c>
      <c r="EZ147" s="13" t="s">
        <v>271</v>
      </c>
      <c r="FA147" s="13" t="s">
        <v>304</v>
      </c>
      <c r="FB147" s="51" t="n">
        <v>0</v>
      </c>
      <c r="FC147" s="13" t="n">
        <v>10207</v>
      </c>
    </row>
    <row r="148" customFormat="false" ht="15" hidden="false" customHeight="false" outlineLevel="0" collapsed="false">
      <c r="A148" s="49" t="n">
        <v>21015</v>
      </c>
      <c r="B148" s="50" t="n">
        <v>21015</v>
      </c>
      <c r="C148" s="9" t="s">
        <v>459</v>
      </c>
      <c r="D148" s="9" t="s">
        <v>457</v>
      </c>
      <c r="E148" s="50" t="n">
        <v>33</v>
      </c>
      <c r="F148" s="9" t="s">
        <v>458</v>
      </c>
      <c r="H148" s="51" t="n">
        <v>1152399</v>
      </c>
      <c r="I148" s="51" t="n">
        <v>1243460</v>
      </c>
      <c r="J148" s="51" t="n">
        <v>688281</v>
      </c>
      <c r="K148" s="51" t="n">
        <v>1331058</v>
      </c>
      <c r="L148" s="51" t="n">
        <v>326414</v>
      </c>
      <c r="M148" s="51" t="n">
        <v>547644</v>
      </c>
      <c r="N148" s="51" t="n">
        <v>13</v>
      </c>
      <c r="O148" s="51" t="n">
        <v>0</v>
      </c>
      <c r="P148" s="51" t="n">
        <v>0</v>
      </c>
      <c r="Q148" s="52" t="n">
        <v>2.92233365949119</v>
      </c>
      <c r="R148" s="52" t="n">
        <v>3.36139921722113</v>
      </c>
      <c r="S148" s="13" t="n">
        <v>76764</v>
      </c>
      <c r="T148" s="13" t="n">
        <v>98942</v>
      </c>
      <c r="U148" s="13" t="n">
        <v>45720</v>
      </c>
      <c r="V148" s="13" t="n">
        <v>98942</v>
      </c>
      <c r="W148" s="13" t="n">
        <v>15672</v>
      </c>
      <c r="X148" s="13" t="n">
        <v>98942</v>
      </c>
      <c r="Y148" s="13" t="n">
        <v>91996</v>
      </c>
      <c r="Z148" s="13" t="n">
        <v>197884</v>
      </c>
      <c r="AA148" s="13" t="n">
        <v>34916</v>
      </c>
      <c r="AB148" s="13" t="n">
        <v>98942</v>
      </c>
      <c r="AC148" s="13" t="n">
        <v>68940</v>
      </c>
      <c r="AD148" s="13" t="n">
        <v>98942</v>
      </c>
      <c r="AE148" s="13" t="n">
        <v>35034</v>
      </c>
      <c r="AF148" s="13" t="n">
        <v>98942</v>
      </c>
      <c r="AG148" s="13" t="n">
        <v>269</v>
      </c>
      <c r="AH148" s="13" t="n">
        <v>16254</v>
      </c>
      <c r="AI148" s="51" t="n">
        <v>0</v>
      </c>
      <c r="AJ148" s="51" t="n">
        <v>5493</v>
      </c>
      <c r="AK148" s="51" t="n">
        <v>8827</v>
      </c>
      <c r="AL148" s="51" t="n">
        <v>5810</v>
      </c>
      <c r="AM148" s="51" t="n">
        <v>8131</v>
      </c>
      <c r="AN148" s="51" t="n">
        <v>2323</v>
      </c>
      <c r="AO148" s="51" t="n">
        <v>8127</v>
      </c>
      <c r="AP148" s="51" t="n">
        <v>7970</v>
      </c>
      <c r="AQ148" s="51" t="n">
        <v>7986</v>
      </c>
      <c r="AR148" s="51" t="n">
        <v>8257</v>
      </c>
      <c r="AS148" s="51" t="n">
        <v>8473</v>
      </c>
      <c r="AT148" s="51" t="n">
        <v>8108</v>
      </c>
      <c r="AU148" s="51" t="n">
        <v>8374</v>
      </c>
      <c r="AV148" s="51" t="n">
        <v>13.5</v>
      </c>
      <c r="AW148" s="13" t="n">
        <v>494.52138858</v>
      </c>
      <c r="AX148" s="52" t="n">
        <v>22.9968</v>
      </c>
      <c r="AY148" s="51" t="n">
        <v>3</v>
      </c>
      <c r="AZ148" s="52" t="n">
        <v>5.16666666666667</v>
      </c>
      <c r="BA148" s="52" t="n">
        <v>2299.68</v>
      </c>
      <c r="BB148" s="54" t="n">
        <v>0.0151592037329844</v>
      </c>
      <c r="BC148" s="54" t="n">
        <v>0.000269989000567961</v>
      </c>
      <c r="BD148" s="61" t="n">
        <v>21849.6044992565</v>
      </c>
      <c r="BE148" s="13" t="n">
        <v>32680</v>
      </c>
      <c r="BF148" s="13" t="n">
        <v>71825</v>
      </c>
      <c r="BG148" s="51" t="n">
        <v>33021</v>
      </c>
      <c r="BH148" s="51" t="n">
        <v>5346</v>
      </c>
      <c r="BI148" s="51" t="n">
        <v>5</v>
      </c>
      <c r="BJ148" s="51" t="n">
        <v>8754</v>
      </c>
      <c r="BK148" s="51" t="n">
        <v>4978</v>
      </c>
      <c r="BL148" s="51" t="n">
        <v>76448</v>
      </c>
      <c r="BM148" s="51" t="n">
        <v>79145</v>
      </c>
      <c r="BN148" s="51" t="n">
        <v>9472</v>
      </c>
      <c r="BO148" s="51" t="n">
        <v>94368</v>
      </c>
      <c r="BP148" s="51" t="n">
        <v>14935</v>
      </c>
      <c r="BQ148" s="51" t="n">
        <v>15511</v>
      </c>
      <c r="BR148" s="13" t="n">
        <v>391.606673487451</v>
      </c>
      <c r="BS148" s="13" t="n">
        <v>2234.15498277259</v>
      </c>
      <c r="BT148" s="51" t="n">
        <v>165</v>
      </c>
      <c r="BU148" s="51" t="n">
        <v>559</v>
      </c>
      <c r="BV148" s="51"/>
      <c r="BW148" s="51"/>
      <c r="BX148" s="51"/>
      <c r="BY148" s="51"/>
      <c r="BZ148" s="51"/>
      <c r="CA148" s="51"/>
      <c r="CB148" s="51" t="n">
        <v>0</v>
      </c>
      <c r="CC148" s="51" t="n">
        <v>0</v>
      </c>
      <c r="CD148" s="51" t="n">
        <v>0</v>
      </c>
      <c r="CE148" s="51" t="n">
        <v>4010</v>
      </c>
      <c r="CF148" s="51" t="n">
        <v>13697</v>
      </c>
      <c r="CG148" s="51" t="n">
        <v>4000</v>
      </c>
      <c r="CH148" s="51" t="n">
        <v>201000</v>
      </c>
      <c r="CI148" s="51" t="n">
        <v>9000</v>
      </c>
      <c r="CJ148" s="51" t="n">
        <v>1257000</v>
      </c>
      <c r="CK148" s="51" t="n">
        <v>42884000</v>
      </c>
      <c r="CL148" s="51" t="n">
        <v>40</v>
      </c>
      <c r="CM148" s="52" t="n">
        <v>1.6909032113629</v>
      </c>
      <c r="CN148" s="52" t="n">
        <v>66.6666666666667</v>
      </c>
      <c r="CO148" s="58" t="n">
        <v>0</v>
      </c>
      <c r="CP148" s="13" t="n">
        <v>274554061.98</v>
      </c>
      <c r="CQ148" s="13" t="n">
        <v>3843634916.95</v>
      </c>
      <c r="CR148" s="13" t="n">
        <v>47884877.63</v>
      </c>
      <c r="CS148" s="13" t="n">
        <v>2929059282.52</v>
      </c>
      <c r="CT148" s="13" t="n">
        <v>496498163.96</v>
      </c>
      <c r="CU148" s="58" t="n">
        <v>1</v>
      </c>
      <c r="CV148" s="53" t="n">
        <v>0</v>
      </c>
      <c r="CW148" s="53" t="n">
        <v>0</v>
      </c>
      <c r="CX148" s="53" t="n">
        <v>0</v>
      </c>
      <c r="CY148" s="53" t="n">
        <v>0</v>
      </c>
      <c r="CZ148" s="53" t="n">
        <v>0</v>
      </c>
      <c r="DA148" s="53" t="n">
        <v>0.325617992792412</v>
      </c>
      <c r="DB148" s="53" t="n">
        <v>0</v>
      </c>
      <c r="DC148" s="53" t="n">
        <v>0</v>
      </c>
      <c r="DD148" s="53" t="n">
        <v>0</v>
      </c>
      <c r="DE148" s="53" t="n">
        <v>0.651235985584824</v>
      </c>
      <c r="DF148" s="53" t="n">
        <v>0</v>
      </c>
      <c r="DG148" s="53" t="n">
        <v>0</v>
      </c>
      <c r="DH148" s="53" t="n">
        <v>0</v>
      </c>
      <c r="DI148" s="53" t="n">
        <v>0</v>
      </c>
      <c r="DJ148" s="53" t="n">
        <v>0</v>
      </c>
      <c r="DK148" s="53" t="n">
        <v>0</v>
      </c>
      <c r="DL148" s="53" t="n">
        <v>0.651235985584824</v>
      </c>
      <c r="DM148" s="53" t="n">
        <v>0</v>
      </c>
      <c r="DN148" s="53" t="n">
        <v>0.348764014415176</v>
      </c>
      <c r="DO148" s="53" t="n">
        <v>0</v>
      </c>
      <c r="DP148" s="53" t="n">
        <v>0</v>
      </c>
      <c r="DQ148" s="53" t="n">
        <v>0</v>
      </c>
      <c r="DR148" s="51" t="n">
        <v>34892</v>
      </c>
      <c r="DS148" s="51" t="n">
        <v>9212</v>
      </c>
      <c r="DT148" s="51" t="n">
        <v>28512.0885821045</v>
      </c>
      <c r="DU148" s="51" t="n">
        <v>39400</v>
      </c>
      <c r="DV148" s="51" t="n">
        <v>48475</v>
      </c>
      <c r="DW148" s="51" t="n">
        <v>5465</v>
      </c>
      <c r="DX148" s="51" t="n">
        <v>55755</v>
      </c>
      <c r="DY148" s="51" t="n">
        <v>348243.78</v>
      </c>
      <c r="DZ148" s="51" t="n">
        <v>19631</v>
      </c>
      <c r="EA148" s="51" t="n">
        <v>57509</v>
      </c>
      <c r="EB148" s="51" t="n">
        <v>188</v>
      </c>
      <c r="EC148" s="59" t="n">
        <v>6379.8742</v>
      </c>
      <c r="ED148" s="51" t="n">
        <v>16485</v>
      </c>
      <c r="EE148" s="51" t="n">
        <v>57509</v>
      </c>
      <c r="EF148" s="51" t="n">
        <v>1586</v>
      </c>
      <c r="EG148" s="51" t="n">
        <v>59095</v>
      </c>
      <c r="EH148" s="60" t="n">
        <v>50.2783294615757</v>
      </c>
      <c r="EJ148" s="60" t="n">
        <v>47.4417788090625</v>
      </c>
      <c r="EK148" s="60" t="n">
        <v>19.869442584879</v>
      </c>
      <c r="EL148" s="60" t="n">
        <v>2.23063114533759</v>
      </c>
      <c r="EM148" s="60" t="n">
        <v>2.4829491319</v>
      </c>
      <c r="EN148" s="60" t="n">
        <v>92.8253470061</v>
      </c>
      <c r="ES148" s="51" t="n">
        <v>1639874</v>
      </c>
      <c r="ET148" s="13" t="n">
        <v>109674.2</v>
      </c>
      <c r="EU148" s="13" t="n">
        <v>115108.7</v>
      </c>
      <c r="EV148" s="13" t="n">
        <v>117374.8</v>
      </c>
      <c r="EW148" s="13" t="n">
        <v>119418.8</v>
      </c>
      <c r="EX148" s="13" t="n">
        <v>121285.3</v>
      </c>
      <c r="EY148" s="58" t="n">
        <f aca="false">EX148/SUMIF($E$8:$E$210,E148,$EX$8:$EX$210)</f>
        <v>0.0160461014747465</v>
      </c>
      <c r="EZ148" s="13" t="s">
        <v>271</v>
      </c>
      <c r="FA148" s="13" t="s">
        <v>304</v>
      </c>
      <c r="FB148" s="51" t="n">
        <v>2</v>
      </c>
      <c r="FC148" s="13" t="n">
        <v>14935</v>
      </c>
    </row>
    <row r="149" customFormat="false" ht="15" hidden="false" customHeight="false" outlineLevel="0" collapsed="false">
      <c r="A149" s="49" t="n">
        <v>21034</v>
      </c>
      <c r="B149" s="50" t="n">
        <v>21034</v>
      </c>
      <c r="C149" s="9" t="s">
        <v>460</v>
      </c>
      <c r="D149" s="9" t="s">
        <v>457</v>
      </c>
      <c r="E149" s="50" t="n">
        <v>33</v>
      </c>
      <c r="F149" s="9" t="s">
        <v>458</v>
      </c>
      <c r="H149" s="51" t="n">
        <v>1152399</v>
      </c>
      <c r="I149" s="51" t="n">
        <v>1243460</v>
      </c>
      <c r="J149" s="51" t="n">
        <v>688281</v>
      </c>
      <c r="K149" s="51" t="n">
        <v>1331058</v>
      </c>
      <c r="L149" s="51" t="n">
        <v>326414</v>
      </c>
      <c r="M149" s="51" t="n">
        <v>547644</v>
      </c>
      <c r="N149" s="51" t="n">
        <v>5</v>
      </c>
      <c r="O149" s="51" t="n">
        <v>1</v>
      </c>
      <c r="P149" s="51" t="n">
        <v>0</v>
      </c>
      <c r="Q149" s="52" t="n">
        <v>4.51035656861818</v>
      </c>
      <c r="R149" s="52" t="n">
        <v>5.15549040007566</v>
      </c>
      <c r="S149" s="13" t="n">
        <v>4998</v>
      </c>
      <c r="T149" s="13" t="n">
        <v>18346</v>
      </c>
      <c r="U149" s="13" t="n">
        <v>9426</v>
      </c>
      <c r="V149" s="13" t="n">
        <v>18346</v>
      </c>
      <c r="W149" s="13" t="n">
        <v>0</v>
      </c>
      <c r="X149" s="13" t="n">
        <v>18346</v>
      </c>
      <c r="Y149" s="13" t="n">
        <v>11624</v>
      </c>
      <c r="Z149" s="13" t="n">
        <v>36692</v>
      </c>
      <c r="AA149" s="13" t="n">
        <v>13283</v>
      </c>
      <c r="AB149" s="13" t="n">
        <v>18346</v>
      </c>
      <c r="AC149" s="13" t="n">
        <v>6560</v>
      </c>
      <c r="AD149" s="13" t="n">
        <v>18346</v>
      </c>
      <c r="AE149" s="13" t="n">
        <v>8823</v>
      </c>
      <c r="AF149" s="13" t="n">
        <v>18346</v>
      </c>
      <c r="AG149" s="13" t="n">
        <v>60</v>
      </c>
      <c r="AH149" s="13" t="n">
        <v>6540</v>
      </c>
      <c r="AI149" s="51" t="n">
        <v>0</v>
      </c>
      <c r="AJ149" s="51" t="n">
        <v>2145</v>
      </c>
      <c r="AK149" s="51" t="n">
        <v>3503</v>
      </c>
      <c r="AL149" s="51" t="n">
        <v>2964</v>
      </c>
      <c r="AM149" s="51" t="n">
        <v>3269</v>
      </c>
      <c r="AN149" s="51" t="n">
        <v>1218</v>
      </c>
      <c r="AO149" s="51" t="n">
        <v>3270</v>
      </c>
      <c r="AP149" s="51" t="n">
        <v>3302</v>
      </c>
      <c r="AQ149" s="51" t="n">
        <v>3307</v>
      </c>
      <c r="AR149" s="51" t="n">
        <v>3349</v>
      </c>
      <c r="AS149" s="51" t="n">
        <v>3431</v>
      </c>
      <c r="AT149" s="51" t="n">
        <v>3307</v>
      </c>
      <c r="AU149" s="51" t="n">
        <v>3412</v>
      </c>
      <c r="AV149" s="51" t="n">
        <v>13.5</v>
      </c>
      <c r="AW149" s="13" t="n">
        <v>257.89642912</v>
      </c>
      <c r="AX149" s="52" t="n">
        <v>20.0278</v>
      </c>
      <c r="AY149" s="51" t="n">
        <v>3</v>
      </c>
      <c r="AZ149" s="52" t="n">
        <v>5.16666666666667</v>
      </c>
      <c r="BA149" s="52" t="n">
        <v>2002.78</v>
      </c>
      <c r="BB149" s="54" t="n">
        <v>0.0151592037329844</v>
      </c>
      <c r="BC149" s="54" t="n">
        <v>0.000269989000567961</v>
      </c>
      <c r="BD149" s="61" t="n">
        <v>21849.6044992565</v>
      </c>
      <c r="BE149" s="13" t="n">
        <v>6110</v>
      </c>
      <c r="BF149" s="13" t="n">
        <v>22830</v>
      </c>
      <c r="BG149" s="51" t="n">
        <v>12847</v>
      </c>
      <c r="BH149" s="51" t="n">
        <v>3429</v>
      </c>
      <c r="BI149" s="51" t="n">
        <v>5</v>
      </c>
      <c r="BJ149" s="51" t="n">
        <v>4289</v>
      </c>
      <c r="BK149" s="51" t="n">
        <v>3381</v>
      </c>
      <c r="BL149" s="51" t="n">
        <v>21707</v>
      </c>
      <c r="BM149" s="51" t="n">
        <v>26387</v>
      </c>
      <c r="BN149" s="51" t="n">
        <v>12825</v>
      </c>
      <c r="BO149" s="51" t="n">
        <v>33321</v>
      </c>
      <c r="BP149" s="51" t="n">
        <v>8477</v>
      </c>
      <c r="BQ149" s="51" t="n">
        <v>9148</v>
      </c>
      <c r="BR149" s="13" t="n">
        <v>391.606673487451</v>
      </c>
      <c r="BS149" s="13" t="n">
        <v>2234.15498277259</v>
      </c>
      <c r="BT149" s="51" t="n">
        <v>833</v>
      </c>
      <c r="BU149" s="51" t="n">
        <v>2047</v>
      </c>
      <c r="BV149" s="51" t="n">
        <v>104</v>
      </c>
      <c r="BW149" s="51" t="n">
        <v>365</v>
      </c>
      <c r="BX149" s="51" t="n">
        <v>180</v>
      </c>
      <c r="BY149" s="51" t="n">
        <v>365</v>
      </c>
      <c r="BZ149" s="51" t="n">
        <v>24</v>
      </c>
      <c r="CA149" s="51" t="n">
        <v>365</v>
      </c>
      <c r="CB149" s="51" t="n">
        <v>0</v>
      </c>
      <c r="CC149" s="51" t="n">
        <v>0</v>
      </c>
      <c r="CD149" s="51" t="n">
        <v>0</v>
      </c>
      <c r="CE149" s="51" t="n">
        <v>3120</v>
      </c>
      <c r="CF149" s="51" t="n">
        <v>7462</v>
      </c>
      <c r="CG149" s="51" t="n">
        <v>3000</v>
      </c>
      <c r="CH149" s="51" t="n">
        <v>127000</v>
      </c>
      <c r="CI149" s="51" t="n">
        <v>4000</v>
      </c>
      <c r="CJ149" s="51" t="n">
        <v>678000</v>
      </c>
      <c r="CK149" s="51" t="n">
        <v>18226000</v>
      </c>
      <c r="CL149" s="51" t="n">
        <v>0</v>
      </c>
      <c r="CM149" s="52" t="n">
        <v>1.56894921025253</v>
      </c>
      <c r="CN149" s="52" t="n">
        <v>66.6666666666667</v>
      </c>
      <c r="CO149" s="58" t="n">
        <v>0</v>
      </c>
      <c r="CP149" s="13" t="n">
        <v>274554061.98</v>
      </c>
      <c r="CQ149" s="13" t="n">
        <v>3843634916.95</v>
      </c>
      <c r="CR149" s="13" t="n">
        <v>47884877.63</v>
      </c>
      <c r="CS149" s="13" t="n">
        <v>2929059282.52</v>
      </c>
      <c r="CT149" s="13" t="n">
        <v>496498163.96</v>
      </c>
      <c r="CU149" s="58" t="n">
        <v>0.175</v>
      </c>
      <c r="CV149" s="53" t="n">
        <v>0</v>
      </c>
      <c r="CW149" s="53" t="n">
        <v>0</v>
      </c>
      <c r="CX149" s="53" t="n">
        <v>0</v>
      </c>
      <c r="CY149" s="53" t="n">
        <v>0</v>
      </c>
      <c r="CZ149" s="53" t="n">
        <v>0</v>
      </c>
      <c r="DA149" s="53" t="n">
        <v>0.325617992792412</v>
      </c>
      <c r="DB149" s="53" t="n">
        <v>0</v>
      </c>
      <c r="DC149" s="53" t="n">
        <v>0</v>
      </c>
      <c r="DD149" s="53" t="n">
        <v>0</v>
      </c>
      <c r="DE149" s="53" t="n">
        <v>0.651235985584824</v>
      </c>
      <c r="DF149" s="53" t="n">
        <v>0</v>
      </c>
      <c r="DG149" s="53" t="n">
        <v>0</v>
      </c>
      <c r="DH149" s="53" t="n">
        <v>0</v>
      </c>
      <c r="DI149" s="53" t="n">
        <v>0</v>
      </c>
      <c r="DJ149" s="53" t="n">
        <v>0</v>
      </c>
      <c r="DK149" s="53" t="n">
        <v>0</v>
      </c>
      <c r="DL149" s="53" t="n">
        <v>0.651235985584824</v>
      </c>
      <c r="DM149" s="53" t="n">
        <v>0</v>
      </c>
      <c r="DN149" s="53" t="n">
        <v>0.348764014415176</v>
      </c>
      <c r="DO149" s="53" t="n">
        <v>0</v>
      </c>
      <c r="DP149" s="53" t="n">
        <v>0</v>
      </c>
      <c r="DQ149" s="53" t="n">
        <v>0</v>
      </c>
      <c r="DR149" s="51" t="n">
        <v>7246</v>
      </c>
      <c r="DS149" s="51" t="n">
        <v>3053</v>
      </c>
      <c r="DT149" s="51" t="n">
        <v>62940.4744443345</v>
      </c>
      <c r="DU149" s="51" t="n">
        <v>0</v>
      </c>
      <c r="DV149" s="51" t="n">
        <v>0</v>
      </c>
      <c r="DW149" s="51" t="n">
        <v>2875</v>
      </c>
      <c r="DX149" s="51" t="n">
        <v>22033</v>
      </c>
      <c r="DY149" s="51" t="n">
        <v>348243.78</v>
      </c>
      <c r="DZ149" s="51" t="n">
        <v>7552</v>
      </c>
      <c r="EA149" s="51" t="n">
        <v>22360</v>
      </c>
      <c r="EB149" s="51" t="n">
        <v>88</v>
      </c>
      <c r="EC149" s="59" t="n">
        <v>6379.8742</v>
      </c>
      <c r="ED149" s="51" t="n">
        <v>9639</v>
      </c>
      <c r="EE149" s="51" t="n">
        <v>22360</v>
      </c>
      <c r="EF149" s="51" t="n">
        <v>611</v>
      </c>
      <c r="EG149" s="51" t="n">
        <v>22971</v>
      </c>
      <c r="EH149" s="60" t="n">
        <v>50.2783294615757</v>
      </c>
      <c r="EJ149" s="60" t="n">
        <v>47.4417788090625</v>
      </c>
      <c r="EK149" s="60" t="n">
        <v>19.869442584879</v>
      </c>
      <c r="EL149" s="60" t="n">
        <v>2.23063114533759</v>
      </c>
      <c r="EM149" s="60" t="n">
        <v>2.4829491319</v>
      </c>
      <c r="EN149" s="60" t="n">
        <v>92.8253470061</v>
      </c>
      <c r="ES149" s="51" t="n">
        <v>1639874</v>
      </c>
      <c r="ET149" s="13" t="n">
        <v>36596.65</v>
      </c>
      <c r="EU149" s="13" t="n">
        <v>37798.21</v>
      </c>
      <c r="EV149" s="13" t="n">
        <v>38332.77</v>
      </c>
      <c r="EW149" s="13" t="n">
        <v>38833.7</v>
      </c>
      <c r="EX149" s="13" t="n">
        <v>39306.59</v>
      </c>
      <c r="EY149" s="58" t="n">
        <f aca="false">EX149/SUMIF($E$8:$E$210,E149,$EX$8:$EX$210)</f>
        <v>0.00520028009796946</v>
      </c>
      <c r="EZ149" s="13" t="s">
        <v>271</v>
      </c>
      <c r="FA149" s="13" t="s">
        <v>304</v>
      </c>
      <c r="FB149" s="51" t="n">
        <v>6</v>
      </c>
      <c r="FC149" s="13" t="n">
        <v>8477</v>
      </c>
    </row>
    <row r="150" customFormat="false" ht="15" hidden="false" customHeight="false" outlineLevel="0" collapsed="false">
      <c r="A150" s="49" t="n">
        <v>21041</v>
      </c>
      <c r="B150" s="50" t="n">
        <v>21041</v>
      </c>
      <c r="C150" s="9" t="s">
        <v>461</v>
      </c>
      <c r="D150" s="9" t="s">
        <v>457</v>
      </c>
      <c r="E150" s="50" t="n">
        <v>33</v>
      </c>
      <c r="F150" s="9" t="s">
        <v>458</v>
      </c>
      <c r="H150" s="51" t="n">
        <v>1152399</v>
      </c>
      <c r="I150" s="51" t="n">
        <v>1243460</v>
      </c>
      <c r="J150" s="51" t="n">
        <v>688281</v>
      </c>
      <c r="K150" s="51" t="n">
        <v>1331058</v>
      </c>
      <c r="L150" s="51" t="n">
        <v>326414</v>
      </c>
      <c r="M150" s="51" t="n">
        <v>547644</v>
      </c>
      <c r="N150" s="51" t="n">
        <v>26</v>
      </c>
      <c r="O150" s="51" t="n">
        <v>69</v>
      </c>
      <c r="P150" s="51" t="n">
        <v>19</v>
      </c>
      <c r="Q150" s="52" t="n">
        <v>4.30492531528577</v>
      </c>
      <c r="R150" s="52" t="n">
        <v>4.01404251513074</v>
      </c>
      <c r="S150" s="13" t="n">
        <v>24368</v>
      </c>
      <c r="T150" s="13" t="n">
        <v>54872</v>
      </c>
      <c r="U150" s="13" t="n">
        <v>18357</v>
      </c>
      <c r="V150" s="13" t="n">
        <v>54872</v>
      </c>
      <c r="W150" s="13" t="n">
        <v>2590</v>
      </c>
      <c r="X150" s="13" t="n">
        <v>54872</v>
      </c>
      <c r="Y150" s="13" t="n">
        <v>40952</v>
      </c>
      <c r="Z150" s="13" t="n">
        <v>109744</v>
      </c>
      <c r="AA150" s="13" t="n">
        <v>13538</v>
      </c>
      <c r="AB150" s="13" t="n">
        <v>54872</v>
      </c>
      <c r="AC150" s="13" t="n">
        <v>25510</v>
      </c>
      <c r="AD150" s="13" t="n">
        <v>54872</v>
      </c>
      <c r="AE150" s="13" t="n">
        <v>20873</v>
      </c>
      <c r="AF150" s="13" t="n">
        <v>54872</v>
      </c>
      <c r="AG150" s="13" t="n">
        <v>178</v>
      </c>
      <c r="AH150" s="13" t="n">
        <v>14639</v>
      </c>
      <c r="AI150" s="51" t="n">
        <v>0</v>
      </c>
      <c r="AJ150" s="51" t="n">
        <v>3098</v>
      </c>
      <c r="AK150" s="51" t="n">
        <v>8416</v>
      </c>
      <c r="AL150" s="51" t="n">
        <v>4377</v>
      </c>
      <c r="AM150" s="51" t="n">
        <v>7322</v>
      </c>
      <c r="AN150" s="51" t="n">
        <v>2252</v>
      </c>
      <c r="AO150" s="51" t="n">
        <v>7526</v>
      </c>
      <c r="AP150" s="51" t="n">
        <v>7182</v>
      </c>
      <c r="AQ150" s="51" t="n">
        <v>7317</v>
      </c>
      <c r="AR150" s="51" t="n">
        <v>7314</v>
      </c>
      <c r="AS150" s="51" t="n">
        <v>7917</v>
      </c>
      <c r="AT150" s="51" t="n">
        <v>6628</v>
      </c>
      <c r="AU150" s="51" t="n">
        <v>7445</v>
      </c>
      <c r="AV150" s="51" t="n">
        <v>13.5</v>
      </c>
      <c r="AW150" s="13" t="n">
        <v>421.416214610001</v>
      </c>
      <c r="AX150" s="52" t="n">
        <v>22.6636</v>
      </c>
      <c r="AY150" s="51" t="n">
        <v>3</v>
      </c>
      <c r="AZ150" s="52" t="n">
        <v>5.16666666666667</v>
      </c>
      <c r="BA150" s="52" t="n">
        <v>2266.36</v>
      </c>
      <c r="BB150" s="54" t="n">
        <v>0.0151592037329844</v>
      </c>
      <c r="BC150" s="54" t="n">
        <v>0.000269989000567961</v>
      </c>
      <c r="BD150" s="61" t="n">
        <v>21849.6044992565</v>
      </c>
      <c r="BE150" s="13" t="n">
        <v>30597</v>
      </c>
      <c r="BF150" s="13" t="n">
        <v>70746</v>
      </c>
      <c r="BG150" s="51" t="n">
        <v>21394</v>
      </c>
      <c r="BH150" s="51" t="n">
        <v>17945</v>
      </c>
      <c r="BI150" s="51" t="n">
        <v>5</v>
      </c>
      <c r="BJ150" s="51" t="n">
        <v>38673</v>
      </c>
      <c r="BK150" s="51" t="n">
        <v>17031</v>
      </c>
      <c r="BL150" s="51" t="n">
        <v>72931</v>
      </c>
      <c r="BM150" s="51" t="n">
        <v>76197</v>
      </c>
      <c r="BN150" s="51" t="n">
        <v>4727</v>
      </c>
      <c r="BO150" s="51" t="n">
        <v>66257</v>
      </c>
      <c r="BP150" s="51" t="n">
        <v>47403</v>
      </c>
      <c r="BQ150" s="51" t="n">
        <v>50279</v>
      </c>
      <c r="BR150" s="13" t="n">
        <v>391.606673487451</v>
      </c>
      <c r="BS150" s="13" t="n">
        <v>2234.15498277259</v>
      </c>
      <c r="BT150" s="51" t="n">
        <v>587</v>
      </c>
      <c r="BU150" s="51" t="n">
        <v>3033</v>
      </c>
      <c r="BV150" s="51"/>
      <c r="BW150" s="51"/>
      <c r="BX150" s="51"/>
      <c r="BY150" s="51"/>
      <c r="BZ150" s="51"/>
      <c r="CA150" s="51"/>
      <c r="CB150" s="51" t="n">
        <v>0</v>
      </c>
      <c r="CC150" s="51" t="n">
        <v>0</v>
      </c>
      <c r="CD150" s="51" t="n">
        <v>0</v>
      </c>
      <c r="CE150" s="51" t="n">
        <v>2970</v>
      </c>
      <c r="CF150" s="51" t="n">
        <v>37782</v>
      </c>
      <c r="CG150" s="51" t="n">
        <v>3000</v>
      </c>
      <c r="CH150" s="51" t="n">
        <v>204000</v>
      </c>
      <c r="CI150" s="51" t="n">
        <v>9000</v>
      </c>
      <c r="CJ150" s="51" t="n">
        <v>1394000</v>
      </c>
      <c r="CK150" s="51" t="n">
        <v>41980000</v>
      </c>
      <c r="CL150" s="51" t="n">
        <v>33</v>
      </c>
      <c r="CM150" s="52" t="n">
        <v>1.52300169941266</v>
      </c>
      <c r="CN150" s="52" t="n">
        <v>66.6666666666667</v>
      </c>
      <c r="CO150" s="58" t="n">
        <v>0</v>
      </c>
      <c r="CP150" s="13" t="n">
        <v>274554061.98</v>
      </c>
      <c r="CQ150" s="13" t="n">
        <v>3843634916.95</v>
      </c>
      <c r="CR150" s="13" t="n">
        <v>47884877.63</v>
      </c>
      <c r="CS150" s="13" t="n">
        <v>2929059282.52</v>
      </c>
      <c r="CT150" s="13" t="n">
        <v>496498163.96</v>
      </c>
      <c r="CU150" s="58" t="n">
        <v>1</v>
      </c>
      <c r="CV150" s="53" t="n">
        <v>0</v>
      </c>
      <c r="CW150" s="53" t="n">
        <v>0</v>
      </c>
      <c r="CX150" s="53" t="n">
        <v>0</v>
      </c>
      <c r="CY150" s="53" t="n">
        <v>0</v>
      </c>
      <c r="CZ150" s="53" t="n">
        <v>0</v>
      </c>
      <c r="DA150" s="53" t="n">
        <v>0.325617992792412</v>
      </c>
      <c r="DB150" s="53" t="n">
        <v>0</v>
      </c>
      <c r="DC150" s="53" t="n">
        <v>0</v>
      </c>
      <c r="DD150" s="53" t="n">
        <v>0</v>
      </c>
      <c r="DE150" s="53" t="n">
        <v>0.651235985584824</v>
      </c>
      <c r="DF150" s="53" t="n">
        <v>0</v>
      </c>
      <c r="DG150" s="53" t="n">
        <v>0</v>
      </c>
      <c r="DH150" s="53" t="n">
        <v>0</v>
      </c>
      <c r="DI150" s="53" t="n">
        <v>0</v>
      </c>
      <c r="DJ150" s="53" t="n">
        <v>0</v>
      </c>
      <c r="DK150" s="53" t="n">
        <v>0</v>
      </c>
      <c r="DL150" s="53" t="n">
        <v>0.651235985584824</v>
      </c>
      <c r="DM150" s="53" t="n">
        <v>0</v>
      </c>
      <c r="DN150" s="53" t="n">
        <v>0.348764014415176</v>
      </c>
      <c r="DO150" s="53" t="n">
        <v>0</v>
      </c>
      <c r="DP150" s="53" t="n">
        <v>0</v>
      </c>
      <c r="DQ150" s="53" t="n">
        <v>0</v>
      </c>
      <c r="DR150" s="51" t="n">
        <v>66808</v>
      </c>
      <c r="DS150" s="51" t="n">
        <v>15976</v>
      </c>
      <c r="DT150" s="51" t="n">
        <v>22390.2267852905</v>
      </c>
      <c r="DU150" s="51" t="n">
        <v>15424</v>
      </c>
      <c r="DV150" s="51" t="n">
        <v>19398</v>
      </c>
      <c r="DW150" s="51" t="n">
        <v>3919</v>
      </c>
      <c r="DX150" s="51" t="n">
        <v>28331</v>
      </c>
      <c r="DY150" s="51" t="n">
        <v>348243.78</v>
      </c>
      <c r="DZ150" s="51" t="n">
        <v>9175</v>
      </c>
      <c r="EA150" s="51" t="n">
        <v>32634</v>
      </c>
      <c r="EB150" s="51" t="n">
        <v>246</v>
      </c>
      <c r="EC150" s="59" t="n">
        <v>6379.8742</v>
      </c>
      <c r="ED150" s="51" t="n">
        <v>12587</v>
      </c>
      <c r="EE150" s="51" t="n">
        <v>32634</v>
      </c>
      <c r="EF150" s="51" t="n">
        <v>1572</v>
      </c>
      <c r="EG150" s="51" t="n">
        <v>34206</v>
      </c>
      <c r="EH150" s="60" t="n">
        <v>50.2783294615757</v>
      </c>
      <c r="EJ150" s="60" t="n">
        <v>47.4417788090625</v>
      </c>
      <c r="EK150" s="60" t="n">
        <v>19.869442584879</v>
      </c>
      <c r="EL150" s="60" t="n">
        <v>2.23063114533759</v>
      </c>
      <c r="EM150" s="60" t="n">
        <v>2.4829491319</v>
      </c>
      <c r="EN150" s="60" t="n">
        <v>92.8253470061</v>
      </c>
      <c r="ES150" s="51" t="n">
        <v>1639874</v>
      </c>
      <c r="ET150" s="13" t="n">
        <v>88598.52</v>
      </c>
      <c r="EU150" s="13" t="n">
        <v>94476.42</v>
      </c>
      <c r="EV150" s="13" t="n">
        <v>96786.79</v>
      </c>
      <c r="EW150" s="13" t="n">
        <v>98782.13</v>
      </c>
      <c r="EX150" s="13" t="n">
        <v>100523.7</v>
      </c>
      <c r="EY150" s="58" t="n">
        <f aca="false">EX150/SUMIF($E$8:$E$210,E150,$EX$8:$EX$210)</f>
        <v>0.0132993321599318</v>
      </c>
      <c r="EZ150" s="13" t="s">
        <v>271</v>
      </c>
      <c r="FA150" s="13" t="s">
        <v>304</v>
      </c>
      <c r="FB150" s="51" t="n">
        <v>378</v>
      </c>
      <c r="FC150" s="13" t="n">
        <v>47403</v>
      </c>
    </row>
    <row r="151" customFormat="false" ht="15" hidden="false" customHeight="false" outlineLevel="0" collapsed="false">
      <c r="A151" s="49" t="n">
        <v>21048</v>
      </c>
      <c r="B151" s="50" t="n">
        <v>21048</v>
      </c>
      <c r="C151" s="9" t="s">
        <v>462</v>
      </c>
      <c r="D151" s="9" t="s">
        <v>457</v>
      </c>
      <c r="E151" s="50" t="n">
        <v>33</v>
      </c>
      <c r="F151" s="9" t="s">
        <v>458</v>
      </c>
      <c r="H151" s="51" t="n">
        <v>1152399</v>
      </c>
      <c r="I151" s="51" t="n">
        <v>1243460</v>
      </c>
      <c r="J151" s="51" t="n">
        <v>688281</v>
      </c>
      <c r="K151" s="51" t="n">
        <v>1331058</v>
      </c>
      <c r="L151" s="51" t="n">
        <v>326414</v>
      </c>
      <c r="M151" s="51" t="n">
        <v>547644</v>
      </c>
      <c r="N151" s="51" t="n">
        <v>0</v>
      </c>
      <c r="O151" s="51" t="n">
        <v>0</v>
      </c>
      <c r="P151" s="51" t="n">
        <v>0</v>
      </c>
      <c r="Q151" s="52" t="n">
        <v>0</v>
      </c>
      <c r="R151" s="52" t="n">
        <v>0</v>
      </c>
      <c r="S151" s="13" t="n">
        <v>0</v>
      </c>
      <c r="T151" s="13" t="n">
        <v>0</v>
      </c>
      <c r="U151" s="13" t="n">
        <v>0</v>
      </c>
      <c r="V151" s="13" t="n">
        <v>0</v>
      </c>
      <c r="W151" s="13" t="n">
        <v>0</v>
      </c>
      <c r="X151" s="13" t="n">
        <v>0</v>
      </c>
      <c r="Y151" s="13" t="n">
        <v>0</v>
      </c>
      <c r="Z151" s="13" t="n">
        <v>0</v>
      </c>
      <c r="AA151" s="13" t="n">
        <v>0</v>
      </c>
      <c r="AB151" s="13" t="n">
        <v>0</v>
      </c>
      <c r="AC151" s="13" t="n">
        <v>0</v>
      </c>
      <c r="AD151" s="13" t="n">
        <v>0</v>
      </c>
      <c r="AE151" s="13" t="n">
        <v>0</v>
      </c>
      <c r="AF151" s="13" t="n">
        <v>0</v>
      </c>
      <c r="AG151" s="13" t="n">
        <v>12</v>
      </c>
      <c r="AH151" s="13" t="n">
        <v>3592</v>
      </c>
      <c r="AI151" s="51" t="n">
        <v>0</v>
      </c>
      <c r="AJ151" s="51" t="n">
        <v>1087</v>
      </c>
      <c r="AK151" s="51" t="n">
        <v>1857</v>
      </c>
      <c r="AL151" s="51" t="n">
        <v>1621</v>
      </c>
      <c r="AM151" s="51" t="n">
        <v>1796</v>
      </c>
      <c r="AN151" s="51" t="n">
        <v>785</v>
      </c>
      <c r="AO151" s="51" t="n">
        <v>1796</v>
      </c>
      <c r="AP151" s="51" t="n">
        <v>1796</v>
      </c>
      <c r="AQ151" s="51" t="n">
        <v>1796</v>
      </c>
      <c r="AR151" s="51" t="n">
        <v>1795</v>
      </c>
      <c r="AS151" s="51" t="n">
        <v>1845</v>
      </c>
      <c r="AT151" s="51" t="n">
        <v>1743</v>
      </c>
      <c r="AU151" s="51" t="n">
        <v>1799</v>
      </c>
      <c r="AV151" s="51" t="n">
        <v>13.5</v>
      </c>
      <c r="AW151" s="13" t="n">
        <v>163.02573497</v>
      </c>
      <c r="AX151" s="52" t="n">
        <v>14.6308</v>
      </c>
      <c r="AY151" s="51" t="n">
        <v>3</v>
      </c>
      <c r="AZ151" s="52" t="n">
        <v>5.16666666666667</v>
      </c>
      <c r="BA151" s="52" t="n">
        <v>1463.08</v>
      </c>
      <c r="BB151" s="54" t="n">
        <v>0.0151592037329844</v>
      </c>
      <c r="BC151" s="54" t="n">
        <v>0.000269989000567961</v>
      </c>
      <c r="BD151" s="61" t="n">
        <v>21849.6044992565</v>
      </c>
      <c r="BE151" s="13" t="n">
        <v>3008</v>
      </c>
      <c r="BF151" s="13" t="n">
        <v>12064</v>
      </c>
      <c r="BG151" s="51" t="n">
        <v>7786</v>
      </c>
      <c r="BH151" s="51" t="n">
        <v>911</v>
      </c>
      <c r="BI151" s="51" t="n">
        <v>5</v>
      </c>
      <c r="BJ151" s="51" t="n">
        <v>993</v>
      </c>
      <c r="BK151" s="51" t="n">
        <v>895</v>
      </c>
      <c r="BL151" s="51" t="n">
        <v>12061</v>
      </c>
      <c r="BM151" s="51" t="n">
        <v>12779</v>
      </c>
      <c r="BN151" s="51" t="n">
        <v>0</v>
      </c>
      <c r="BO151" s="51" t="n">
        <v>7477</v>
      </c>
      <c r="BP151" s="51" t="n">
        <v>3016</v>
      </c>
      <c r="BQ151" s="51" t="n">
        <v>3136</v>
      </c>
      <c r="BR151" s="13" t="n">
        <v>391.606673487451</v>
      </c>
      <c r="BS151" s="13" t="n">
        <v>2234.15498277259</v>
      </c>
      <c r="BT151" s="51" t="n">
        <v>0</v>
      </c>
      <c r="BU151" s="51" t="n">
        <v>0</v>
      </c>
      <c r="BV151" s="51"/>
      <c r="BW151" s="51"/>
      <c r="BX151" s="51"/>
      <c r="BY151" s="51"/>
      <c r="BZ151" s="51"/>
      <c r="CA151" s="51"/>
      <c r="CB151" s="51" t="n">
        <v>0</v>
      </c>
      <c r="CC151" s="51" t="n">
        <v>0</v>
      </c>
      <c r="CD151" s="51" t="n">
        <v>0</v>
      </c>
      <c r="CE151" s="51" t="n">
        <v>570</v>
      </c>
      <c r="CF151" s="51" t="n">
        <v>3173</v>
      </c>
      <c r="CG151" s="51" t="n">
        <v>1000</v>
      </c>
      <c r="CH151" s="51" t="n">
        <v>51000</v>
      </c>
      <c r="CI151" s="51" t="n">
        <v>3000</v>
      </c>
      <c r="CJ151" s="51" t="n">
        <v>370000</v>
      </c>
      <c r="CK151" s="51" t="n">
        <v>11478000</v>
      </c>
      <c r="CL151" s="51" t="n">
        <v>0</v>
      </c>
      <c r="CM151" s="52" t="n">
        <v>0</v>
      </c>
      <c r="CN151" s="52" t="n">
        <v>66.6666666666667</v>
      </c>
      <c r="CO151" s="58" t="n">
        <v>0</v>
      </c>
      <c r="CP151" s="13" t="n">
        <v>274554061.98</v>
      </c>
      <c r="CQ151" s="13" t="n">
        <v>3843634916.95</v>
      </c>
      <c r="CR151" s="13" t="n">
        <v>47884877.63</v>
      </c>
      <c r="CS151" s="13" t="n">
        <v>2929059282.52</v>
      </c>
      <c r="CT151" s="13" t="n">
        <v>496498163.96</v>
      </c>
      <c r="CU151" s="58" t="n">
        <v>1</v>
      </c>
      <c r="CV151" s="53" t="n">
        <v>0</v>
      </c>
      <c r="CW151" s="53" t="n">
        <v>0</v>
      </c>
      <c r="CX151" s="53" t="n">
        <v>0</v>
      </c>
      <c r="CY151" s="53" t="n">
        <v>0</v>
      </c>
      <c r="CZ151" s="53" t="n">
        <v>0</v>
      </c>
      <c r="DA151" s="53" t="n">
        <v>0.325617992792412</v>
      </c>
      <c r="DB151" s="53" t="n">
        <v>0</v>
      </c>
      <c r="DC151" s="53" t="n">
        <v>0</v>
      </c>
      <c r="DD151" s="53" t="n">
        <v>0</v>
      </c>
      <c r="DE151" s="53" t="n">
        <v>0.651235985584824</v>
      </c>
      <c r="DF151" s="53" t="n">
        <v>0</v>
      </c>
      <c r="DG151" s="53" t="n">
        <v>0</v>
      </c>
      <c r="DH151" s="53" t="n">
        <v>0</v>
      </c>
      <c r="DI151" s="53" t="n">
        <v>0</v>
      </c>
      <c r="DJ151" s="53" t="n">
        <v>0</v>
      </c>
      <c r="DK151" s="53" t="n">
        <v>0</v>
      </c>
      <c r="DL151" s="53" t="n">
        <v>0.651235985584824</v>
      </c>
      <c r="DM151" s="53" t="n">
        <v>0</v>
      </c>
      <c r="DN151" s="53" t="n">
        <v>0.348764014415176</v>
      </c>
      <c r="DO151" s="53" t="n">
        <v>0</v>
      </c>
      <c r="DP151" s="53" t="n">
        <v>0</v>
      </c>
      <c r="DQ151" s="53" t="n">
        <v>0</v>
      </c>
      <c r="DR151" s="51" t="n">
        <v>1592</v>
      </c>
      <c r="DS151" s="51" t="n">
        <v>372</v>
      </c>
      <c r="DT151" s="51" t="n">
        <v>3460.18857176725</v>
      </c>
      <c r="DU151" s="51" t="n">
        <v>0</v>
      </c>
      <c r="DV151" s="51" t="n">
        <v>0</v>
      </c>
      <c r="DW151" s="51" t="n">
        <v>794</v>
      </c>
      <c r="DX151" s="51" t="n">
        <v>0</v>
      </c>
      <c r="DY151" s="51" t="n">
        <v>348243.78</v>
      </c>
      <c r="DZ151" s="51" t="n">
        <v>27339</v>
      </c>
      <c r="EA151" s="51" t="n">
        <v>105495</v>
      </c>
      <c r="EB151" s="51" t="n">
        <v>25</v>
      </c>
      <c r="EC151" s="59" t="n">
        <v>6379.8742</v>
      </c>
      <c r="ED151" s="51" t="n">
        <v>51305</v>
      </c>
      <c r="EE151" s="51" t="n">
        <v>105495</v>
      </c>
      <c r="EF151" s="51" t="n">
        <v>3324</v>
      </c>
      <c r="EG151" s="51" t="n">
        <v>108819</v>
      </c>
      <c r="EH151" s="60" t="n">
        <v>50.2783294615757</v>
      </c>
      <c r="EJ151" s="60" t="n">
        <v>47.4417788090625</v>
      </c>
      <c r="EK151" s="60" t="n">
        <v>19.869442584879</v>
      </c>
      <c r="EL151" s="60" t="n">
        <v>2.23063114533759</v>
      </c>
      <c r="EM151" s="60" t="n">
        <v>2.4829491319</v>
      </c>
      <c r="EN151" s="60" t="n">
        <v>92.8253470061</v>
      </c>
      <c r="ES151" s="51" t="n">
        <v>1639874</v>
      </c>
      <c r="ET151" s="13" t="n">
        <v>19573.58</v>
      </c>
      <c r="EU151" s="13" t="n">
        <v>20045.77</v>
      </c>
      <c r="EV151" s="13" t="n">
        <v>20266.87</v>
      </c>
      <c r="EW151" s="13" t="n">
        <v>20480.28</v>
      </c>
      <c r="EX151" s="13" t="n">
        <v>20687.14</v>
      </c>
      <c r="EY151" s="58" t="n">
        <f aca="false">EX151/SUMIF($E$8:$E$210,E151,$EX$8:$EX$210)</f>
        <v>0.00273691822226013</v>
      </c>
      <c r="EZ151" s="13" t="s">
        <v>271</v>
      </c>
      <c r="FA151" s="13" t="s">
        <v>304</v>
      </c>
      <c r="FB151" s="51" t="n">
        <v>0</v>
      </c>
      <c r="FC151" s="13" t="n">
        <v>3016</v>
      </c>
    </row>
    <row r="152" customFormat="false" ht="15" hidden="false" customHeight="false" outlineLevel="0" collapsed="false">
      <c r="A152" s="49" t="n">
        <v>21060</v>
      </c>
      <c r="B152" s="50" t="n">
        <v>21060</v>
      </c>
      <c r="C152" s="9" t="s">
        <v>463</v>
      </c>
      <c r="D152" s="9" t="s">
        <v>457</v>
      </c>
      <c r="E152" s="50" t="n">
        <v>33</v>
      </c>
      <c r="F152" s="9" t="s">
        <v>458</v>
      </c>
      <c r="H152" s="51" t="n">
        <v>1152399</v>
      </c>
      <c r="I152" s="51" t="n">
        <v>1243460</v>
      </c>
      <c r="J152" s="51" t="n">
        <v>688281</v>
      </c>
      <c r="K152" s="51" t="n">
        <v>1331058</v>
      </c>
      <c r="L152" s="51" t="n">
        <v>326414</v>
      </c>
      <c r="M152" s="51" t="n">
        <v>547644</v>
      </c>
      <c r="N152" s="51" t="n">
        <v>0</v>
      </c>
      <c r="O152" s="51" t="n">
        <v>0</v>
      </c>
      <c r="P152" s="51" t="n">
        <v>0</v>
      </c>
      <c r="Q152" s="52" t="n">
        <v>0</v>
      </c>
      <c r="R152" s="52" t="n">
        <v>0</v>
      </c>
      <c r="S152" s="13" t="n">
        <v>0</v>
      </c>
      <c r="T152" s="13" t="n">
        <v>0</v>
      </c>
      <c r="U152" s="13" t="n">
        <v>0</v>
      </c>
      <c r="V152" s="13" t="n">
        <v>0</v>
      </c>
      <c r="W152" s="13" t="n">
        <v>0</v>
      </c>
      <c r="X152" s="13" t="n">
        <v>0</v>
      </c>
      <c r="Y152" s="13" t="n">
        <v>0</v>
      </c>
      <c r="Z152" s="13" t="n">
        <v>0</v>
      </c>
      <c r="AA152" s="13" t="n">
        <v>0</v>
      </c>
      <c r="AB152" s="13" t="n">
        <v>0</v>
      </c>
      <c r="AC152" s="13" t="n">
        <v>0</v>
      </c>
      <c r="AD152" s="13" t="n">
        <v>0</v>
      </c>
      <c r="AE152" s="13" t="n">
        <v>0</v>
      </c>
      <c r="AF152" s="13" t="n">
        <v>0</v>
      </c>
      <c r="AG152" s="13" t="n">
        <v>9</v>
      </c>
      <c r="AH152" s="13" t="n">
        <v>1138</v>
      </c>
      <c r="AI152" s="51" t="n">
        <v>0</v>
      </c>
      <c r="AJ152" s="51" t="n">
        <v>287</v>
      </c>
      <c r="AK152" s="51" t="n">
        <v>657</v>
      </c>
      <c r="AL152" s="51" t="n">
        <v>421</v>
      </c>
      <c r="AM152" s="51" t="n">
        <v>569</v>
      </c>
      <c r="AN152" s="51" t="n">
        <v>240</v>
      </c>
      <c r="AO152" s="51" t="n">
        <v>566</v>
      </c>
      <c r="AP152" s="51" t="n">
        <v>569</v>
      </c>
      <c r="AQ152" s="51" t="n">
        <v>569</v>
      </c>
      <c r="AR152" s="51" t="n">
        <v>615</v>
      </c>
      <c r="AS152" s="51" t="n">
        <v>615</v>
      </c>
      <c r="AT152" s="51" t="n">
        <v>570</v>
      </c>
      <c r="AU152" s="51" t="n">
        <v>585</v>
      </c>
      <c r="AV152" s="51" t="n">
        <v>13.5</v>
      </c>
      <c r="AW152" s="13" t="n">
        <v>61.03107599</v>
      </c>
      <c r="AX152" s="52" t="n">
        <v>3.43</v>
      </c>
      <c r="AY152" s="51" t="n">
        <v>3</v>
      </c>
      <c r="AZ152" s="52" t="n">
        <v>5.16666666666667</v>
      </c>
      <c r="BA152" s="52" t="n">
        <v>343</v>
      </c>
      <c r="BB152" s="54" t="n">
        <v>0.0151592037329844</v>
      </c>
      <c r="BC152" s="54" t="n">
        <v>0.000269989000567961</v>
      </c>
      <c r="BD152" s="61" t="n">
        <v>21849.6044992565</v>
      </c>
      <c r="BE152" s="13" t="n">
        <v>1410</v>
      </c>
      <c r="BF152" s="13" t="n">
        <v>4069</v>
      </c>
      <c r="BG152" s="51" t="n">
        <v>2462</v>
      </c>
      <c r="BH152" s="51" t="n">
        <v>142</v>
      </c>
      <c r="BI152" s="51" t="n">
        <v>5</v>
      </c>
      <c r="BJ152" s="51" t="n">
        <v>367</v>
      </c>
      <c r="BK152" s="51" t="n">
        <v>142</v>
      </c>
      <c r="BL152" s="51" t="n">
        <v>3749</v>
      </c>
      <c r="BM152" s="51" t="n">
        <v>4524</v>
      </c>
      <c r="BN152" s="51" t="n">
        <v>0</v>
      </c>
      <c r="BO152" s="51" t="n">
        <v>5864</v>
      </c>
      <c r="BP152" s="51" t="n">
        <v>1099</v>
      </c>
      <c r="BQ152" s="51" t="n">
        <v>1103</v>
      </c>
      <c r="BR152" s="13" t="n">
        <v>391.606673487451</v>
      </c>
      <c r="BS152" s="13" t="n">
        <v>2234.15498277259</v>
      </c>
      <c r="BT152" s="51" t="n">
        <v>0</v>
      </c>
      <c r="BU152" s="51" t="n">
        <v>0</v>
      </c>
      <c r="BV152" s="51"/>
      <c r="BW152" s="51"/>
      <c r="BX152" s="51"/>
      <c r="BY152" s="51"/>
      <c r="BZ152" s="51"/>
      <c r="CA152" s="51"/>
      <c r="CB152" s="51" t="n">
        <v>0</v>
      </c>
      <c r="CC152" s="51" t="n">
        <v>0</v>
      </c>
      <c r="CD152" s="51" t="n">
        <v>0</v>
      </c>
      <c r="CE152" s="51" t="n">
        <v>720</v>
      </c>
      <c r="CF152" s="51" t="n">
        <v>1115</v>
      </c>
      <c r="CG152" s="51" t="n">
        <v>1000</v>
      </c>
      <c r="CH152" s="51" t="n">
        <v>47000</v>
      </c>
      <c r="CI152" s="51" t="n">
        <v>2000</v>
      </c>
      <c r="CJ152" s="51" t="n">
        <v>178000</v>
      </c>
      <c r="CK152" s="51" t="n">
        <v>6300000</v>
      </c>
      <c r="CL152" s="51" t="n">
        <v>0</v>
      </c>
      <c r="CM152" s="52" t="n">
        <v>0</v>
      </c>
      <c r="CN152" s="52" t="n">
        <v>66.6666666666667</v>
      </c>
      <c r="CO152" s="58" t="n">
        <v>0</v>
      </c>
      <c r="CP152" s="13" t="n">
        <v>274554061.98</v>
      </c>
      <c r="CQ152" s="13" t="n">
        <v>3843634916.95</v>
      </c>
      <c r="CR152" s="13" t="n">
        <v>47884877.63</v>
      </c>
      <c r="CS152" s="13" t="n">
        <v>2929059282.52</v>
      </c>
      <c r="CT152" s="13" t="n">
        <v>496498163.96</v>
      </c>
      <c r="CU152" s="58" t="n">
        <v>1</v>
      </c>
      <c r="CV152" s="53" t="n">
        <v>0</v>
      </c>
      <c r="CW152" s="53" t="n">
        <v>0</v>
      </c>
      <c r="CX152" s="53" t="n">
        <v>0</v>
      </c>
      <c r="CY152" s="53" t="n">
        <v>0</v>
      </c>
      <c r="CZ152" s="53" t="n">
        <v>0</v>
      </c>
      <c r="DA152" s="53" t="n">
        <v>0.325617992792412</v>
      </c>
      <c r="DB152" s="53" t="n">
        <v>0</v>
      </c>
      <c r="DC152" s="53" t="n">
        <v>0</v>
      </c>
      <c r="DD152" s="53" t="n">
        <v>0</v>
      </c>
      <c r="DE152" s="53" t="n">
        <v>0.651235985584824</v>
      </c>
      <c r="DF152" s="53" t="n">
        <v>0</v>
      </c>
      <c r="DG152" s="53" t="n">
        <v>0</v>
      </c>
      <c r="DH152" s="53" t="n">
        <v>0</v>
      </c>
      <c r="DI152" s="53" t="n">
        <v>0</v>
      </c>
      <c r="DJ152" s="53" t="n">
        <v>0</v>
      </c>
      <c r="DK152" s="53" t="n">
        <v>0</v>
      </c>
      <c r="DL152" s="53" t="n">
        <v>0.651235985584824</v>
      </c>
      <c r="DM152" s="53" t="n">
        <v>0</v>
      </c>
      <c r="DN152" s="53" t="n">
        <v>0.348764014415176</v>
      </c>
      <c r="DO152" s="53" t="n">
        <v>0</v>
      </c>
      <c r="DP152" s="53" t="n">
        <v>0</v>
      </c>
      <c r="DQ152" s="53" t="n">
        <v>0</v>
      </c>
      <c r="DR152" s="51" t="n">
        <v>364</v>
      </c>
      <c r="DS152" s="51" t="n">
        <v>58</v>
      </c>
      <c r="DT152" s="51" t="n">
        <v>207172.370097068</v>
      </c>
      <c r="DU152" s="51" t="n">
        <v>0</v>
      </c>
      <c r="DV152" s="51" t="n">
        <v>0</v>
      </c>
      <c r="DW152" s="51" t="n">
        <v>280</v>
      </c>
      <c r="DX152" s="51" t="n">
        <v>0</v>
      </c>
      <c r="DY152" s="51" t="n">
        <v>348243.78</v>
      </c>
      <c r="DZ152" s="51" t="n">
        <v>0</v>
      </c>
      <c r="EA152" s="51" t="n">
        <v>0</v>
      </c>
      <c r="EB152" s="51" t="n">
        <v>8</v>
      </c>
      <c r="EC152" s="59" t="n">
        <v>6379.8742</v>
      </c>
      <c r="ED152" s="51" t="n">
        <v>0</v>
      </c>
      <c r="EE152" s="51" t="n">
        <v>0</v>
      </c>
      <c r="EF152" s="51" t="n">
        <v>0</v>
      </c>
      <c r="EG152" s="51" t="n">
        <v>0</v>
      </c>
      <c r="EH152" s="60" t="n">
        <v>50.2783294615757</v>
      </c>
      <c r="EJ152" s="60" t="n">
        <v>47.4417788090625</v>
      </c>
      <c r="EK152" s="60" t="n">
        <v>19.869442584879</v>
      </c>
      <c r="EL152" s="60" t="n">
        <v>2.23063114533759</v>
      </c>
      <c r="EM152" s="60" t="n">
        <v>2.4829491319</v>
      </c>
      <c r="EN152" s="60" t="n">
        <v>92.8253470061</v>
      </c>
      <c r="ES152" s="51" t="n">
        <v>1639874</v>
      </c>
      <c r="ET152" s="13" t="n">
        <v>7459.675</v>
      </c>
      <c r="EU152" s="13" t="n">
        <v>7772.738</v>
      </c>
      <c r="EV152" s="13" t="n">
        <v>7904.918</v>
      </c>
      <c r="EW152" s="13" t="n">
        <v>8026.197</v>
      </c>
      <c r="EX152" s="13" t="n">
        <v>8139.42</v>
      </c>
      <c r="EY152" s="58" t="n">
        <f aca="false">EX152/SUMIF($E$8:$E$210,E152,$EX$8:$EX$210)</f>
        <v>0.00107684904325241</v>
      </c>
      <c r="EZ152" s="13" t="s">
        <v>271</v>
      </c>
      <c r="FA152" s="13" t="s">
        <v>304</v>
      </c>
      <c r="FB152" s="51" t="n">
        <v>1</v>
      </c>
      <c r="FC152" s="13" t="n">
        <v>1099</v>
      </c>
    </row>
    <row r="153" customFormat="false" ht="15" hidden="false" customHeight="false" outlineLevel="0" collapsed="false">
      <c r="A153" s="49" t="n">
        <v>21074</v>
      </c>
      <c r="B153" s="50" t="n">
        <v>21074</v>
      </c>
      <c r="C153" s="9" t="s">
        <v>464</v>
      </c>
      <c r="D153" s="9" t="s">
        <v>457</v>
      </c>
      <c r="E153" s="50" t="n">
        <v>33</v>
      </c>
      <c r="F153" s="9" t="s">
        <v>458</v>
      </c>
      <c r="H153" s="51" t="n">
        <v>1152399</v>
      </c>
      <c r="I153" s="51" t="n">
        <v>1243460</v>
      </c>
      <c r="J153" s="51" t="n">
        <v>688281</v>
      </c>
      <c r="K153" s="51" t="n">
        <v>1331058</v>
      </c>
      <c r="L153" s="51" t="n">
        <v>326414</v>
      </c>
      <c r="M153" s="51" t="n">
        <v>547644</v>
      </c>
      <c r="N153" s="51" t="n">
        <v>9</v>
      </c>
      <c r="O153" s="51" t="n">
        <v>1</v>
      </c>
      <c r="P153" s="51" t="n">
        <v>0</v>
      </c>
      <c r="Q153" s="52" t="n">
        <v>0</v>
      </c>
      <c r="R153" s="52" t="n">
        <v>0</v>
      </c>
      <c r="S153" s="13" t="n">
        <v>0</v>
      </c>
      <c r="T153" s="13" t="n">
        <v>0</v>
      </c>
      <c r="U153" s="13" t="n">
        <v>0</v>
      </c>
      <c r="V153" s="13" t="n">
        <v>0</v>
      </c>
      <c r="W153" s="13" t="n">
        <v>0</v>
      </c>
      <c r="X153" s="13" t="n">
        <v>0</v>
      </c>
      <c r="Y153" s="13" t="n">
        <v>0</v>
      </c>
      <c r="Z153" s="13" t="n">
        <v>0</v>
      </c>
      <c r="AA153" s="13" t="n">
        <v>0</v>
      </c>
      <c r="AB153" s="13" t="n">
        <v>0</v>
      </c>
      <c r="AC153" s="13" t="n">
        <v>0</v>
      </c>
      <c r="AD153" s="13" t="n">
        <v>0</v>
      </c>
      <c r="AE153" s="13" t="n">
        <v>0</v>
      </c>
      <c r="AF153" s="13" t="n">
        <v>0</v>
      </c>
      <c r="AG153" s="13" t="n">
        <v>201</v>
      </c>
      <c r="AH153" s="13" t="n">
        <v>8264</v>
      </c>
      <c r="AI153" s="51" t="n">
        <v>0</v>
      </c>
      <c r="AJ153" s="51" t="n">
        <v>1772</v>
      </c>
      <c r="AK153" s="51" t="n">
        <v>4381</v>
      </c>
      <c r="AL153" s="51" t="n">
        <v>2304</v>
      </c>
      <c r="AM153" s="51" t="n">
        <v>4132</v>
      </c>
      <c r="AN153" s="51" t="n">
        <v>1194</v>
      </c>
      <c r="AO153" s="51" t="n">
        <v>4139</v>
      </c>
      <c r="AP153" s="51" t="n">
        <v>3871</v>
      </c>
      <c r="AQ153" s="51" t="n">
        <v>4135</v>
      </c>
      <c r="AR153" s="51" t="n">
        <v>4177</v>
      </c>
      <c r="AS153" s="51" t="n">
        <v>4276</v>
      </c>
      <c r="AT153" s="51" t="n">
        <v>3979</v>
      </c>
      <c r="AU153" s="51" t="n">
        <v>4223</v>
      </c>
      <c r="AV153" s="51" t="n">
        <v>13.5</v>
      </c>
      <c r="AW153" s="13" t="n">
        <v>357.636481160001</v>
      </c>
      <c r="AX153" s="52" t="n">
        <v>15.0187</v>
      </c>
      <c r="AY153" s="51" t="n">
        <v>3</v>
      </c>
      <c r="AZ153" s="52" t="n">
        <v>5.16666666666667</v>
      </c>
      <c r="BA153" s="52" t="n">
        <v>1501.87</v>
      </c>
      <c r="BB153" s="54" t="n">
        <v>0.0151592037329844</v>
      </c>
      <c r="BC153" s="54" t="n">
        <v>0.000269989000567961</v>
      </c>
      <c r="BD153" s="61" t="n">
        <v>21849.6044992565</v>
      </c>
      <c r="BE153" s="13" t="n">
        <v>14517</v>
      </c>
      <c r="BF153" s="13" t="n">
        <v>44782</v>
      </c>
      <c r="BG153" s="51" t="n">
        <v>25090</v>
      </c>
      <c r="BH153" s="51" t="n">
        <v>4577</v>
      </c>
      <c r="BI153" s="51" t="n">
        <v>5</v>
      </c>
      <c r="BJ153" s="51" t="n">
        <v>8199</v>
      </c>
      <c r="BK153" s="51" t="n">
        <v>4429</v>
      </c>
      <c r="BL153" s="51" t="n">
        <v>44818</v>
      </c>
      <c r="BM153" s="51" t="n">
        <v>49785</v>
      </c>
      <c r="BN153" s="51" t="n">
        <v>3823</v>
      </c>
      <c r="BO153" s="51" t="n">
        <v>41809</v>
      </c>
      <c r="BP153" s="51" t="n">
        <v>15344</v>
      </c>
      <c r="BQ153" s="51" t="n">
        <v>15815</v>
      </c>
      <c r="BR153" s="13" t="n">
        <v>391.606673487451</v>
      </c>
      <c r="BS153" s="13" t="n">
        <v>2234.15498277259</v>
      </c>
      <c r="BT153" s="51" t="n">
        <v>1251</v>
      </c>
      <c r="BU153" s="51" t="n">
        <v>1565</v>
      </c>
      <c r="BV153" s="51"/>
      <c r="BW153" s="51"/>
      <c r="BX153" s="51"/>
      <c r="BY153" s="51"/>
      <c r="BZ153" s="51"/>
      <c r="CA153" s="51"/>
      <c r="CB153" s="51" t="n">
        <v>0</v>
      </c>
      <c r="CC153" s="51" t="n">
        <v>0</v>
      </c>
      <c r="CD153" s="51" t="n">
        <v>0</v>
      </c>
      <c r="CE153" s="51" t="n">
        <v>2260</v>
      </c>
      <c r="CF153" s="51" t="n">
        <v>15351</v>
      </c>
      <c r="CG153" s="51" t="n">
        <v>3000</v>
      </c>
      <c r="CH153" s="51" t="n">
        <v>245000</v>
      </c>
      <c r="CI153" s="51" t="n">
        <v>11000</v>
      </c>
      <c r="CJ153" s="51" t="n">
        <v>1604000</v>
      </c>
      <c r="CK153" s="51" t="n">
        <v>44331000</v>
      </c>
      <c r="CL153" s="51" t="n">
        <v>27</v>
      </c>
      <c r="CM153" s="52" t="n">
        <v>0</v>
      </c>
      <c r="CN153" s="52" t="n">
        <v>66.6666666666667</v>
      </c>
      <c r="CO153" s="58" t="n">
        <v>0</v>
      </c>
      <c r="CP153" s="13" t="n">
        <v>274554061.98</v>
      </c>
      <c r="CQ153" s="13" t="n">
        <v>3843634916.95</v>
      </c>
      <c r="CR153" s="13" t="n">
        <v>47884877.63</v>
      </c>
      <c r="CS153" s="13" t="n">
        <v>2929059282.52</v>
      </c>
      <c r="CT153" s="13" t="n">
        <v>496498163.96</v>
      </c>
      <c r="CU153" s="58" t="n">
        <v>0.2</v>
      </c>
      <c r="CV153" s="53" t="n">
        <v>0</v>
      </c>
      <c r="CW153" s="53" t="n">
        <v>0</v>
      </c>
      <c r="CX153" s="53" t="n">
        <v>0</v>
      </c>
      <c r="CY153" s="53" t="n">
        <v>0</v>
      </c>
      <c r="CZ153" s="53" t="n">
        <v>0</v>
      </c>
      <c r="DA153" s="53" t="n">
        <v>0.325617992792412</v>
      </c>
      <c r="DB153" s="53" t="n">
        <v>0</v>
      </c>
      <c r="DC153" s="53" t="n">
        <v>0</v>
      </c>
      <c r="DD153" s="53" t="n">
        <v>0</v>
      </c>
      <c r="DE153" s="53" t="n">
        <v>0.651235985584824</v>
      </c>
      <c r="DF153" s="53" t="n">
        <v>0</v>
      </c>
      <c r="DG153" s="53" t="n">
        <v>0</v>
      </c>
      <c r="DH153" s="53" t="n">
        <v>0</v>
      </c>
      <c r="DI153" s="53" t="n">
        <v>0</v>
      </c>
      <c r="DJ153" s="53" t="n">
        <v>0</v>
      </c>
      <c r="DK153" s="53" t="n">
        <v>0</v>
      </c>
      <c r="DL153" s="53" t="n">
        <v>0.651235985584824</v>
      </c>
      <c r="DM153" s="53" t="n">
        <v>0</v>
      </c>
      <c r="DN153" s="53" t="n">
        <v>0.348764014415176</v>
      </c>
      <c r="DO153" s="53" t="n">
        <v>0</v>
      </c>
      <c r="DP153" s="53" t="n">
        <v>0</v>
      </c>
      <c r="DQ153" s="53" t="n">
        <v>0</v>
      </c>
      <c r="DR153" s="51" t="n">
        <v>32354</v>
      </c>
      <c r="DS153" s="51" t="n">
        <v>7107</v>
      </c>
      <c r="DT153" s="51" t="n">
        <v>10495.2654512826</v>
      </c>
      <c r="DU153" s="51" t="n">
        <v>0</v>
      </c>
      <c r="DV153" s="51" t="n">
        <v>0</v>
      </c>
      <c r="DW153" s="51" t="n">
        <v>3229</v>
      </c>
      <c r="DX153" s="51" t="n">
        <v>0</v>
      </c>
      <c r="DY153" s="51" t="n">
        <v>348243.78</v>
      </c>
      <c r="DZ153" s="51" t="n">
        <v>9408</v>
      </c>
      <c r="EA153" s="51" t="n">
        <v>22736</v>
      </c>
      <c r="EB153" s="51" t="n">
        <v>127</v>
      </c>
      <c r="EC153" s="59" t="n">
        <v>6379.8742</v>
      </c>
      <c r="ED153" s="51" t="n">
        <v>3136</v>
      </c>
      <c r="EE153" s="51" t="n">
        <v>22736</v>
      </c>
      <c r="EF153" s="51" t="n">
        <v>0</v>
      </c>
      <c r="EG153" s="51" t="n">
        <v>22736</v>
      </c>
      <c r="EH153" s="60" t="n">
        <v>50.2783294615757</v>
      </c>
      <c r="EJ153" s="60" t="n">
        <v>47.4417788090625</v>
      </c>
      <c r="EK153" s="60" t="n">
        <v>19.869442584879</v>
      </c>
      <c r="EL153" s="60" t="n">
        <v>2.23063114533759</v>
      </c>
      <c r="EM153" s="60" t="n">
        <v>2.4829491319</v>
      </c>
      <c r="EN153" s="60" t="n">
        <v>92.8253470061</v>
      </c>
      <c r="ES153" s="51" t="n">
        <v>1639874</v>
      </c>
      <c r="ET153" s="13" t="n">
        <v>65573.67</v>
      </c>
      <c r="EU153" s="13" t="n">
        <v>66843.99</v>
      </c>
      <c r="EV153" s="13" t="n">
        <v>67491.45</v>
      </c>
      <c r="EW153" s="13" t="n">
        <v>68139.67</v>
      </c>
      <c r="EX153" s="13" t="n">
        <v>68785.15</v>
      </c>
      <c r="EY153" s="58" t="n">
        <f aca="false">EX153/SUMIF($E$8:$E$210,E153,$EX$8:$EX$210)</f>
        <v>0.00910030726605497</v>
      </c>
      <c r="EZ153" s="13" t="s">
        <v>271</v>
      </c>
      <c r="FA153" s="13" t="s">
        <v>304</v>
      </c>
      <c r="FB153" s="51" t="n">
        <v>1</v>
      </c>
      <c r="FC153" s="13" t="n">
        <v>15344</v>
      </c>
    </row>
    <row r="154" customFormat="false" ht="15" hidden="false" customHeight="false" outlineLevel="0" collapsed="false">
      <c r="A154" s="49" t="n">
        <v>21090</v>
      </c>
      <c r="B154" s="50" t="n">
        <v>21090</v>
      </c>
      <c r="C154" s="9" t="s">
        <v>465</v>
      </c>
      <c r="D154" s="9" t="s">
        <v>457</v>
      </c>
      <c r="E154" s="50" t="n">
        <v>33</v>
      </c>
      <c r="F154" s="9" t="s">
        <v>458</v>
      </c>
      <c r="H154" s="51" t="n">
        <v>1152399</v>
      </c>
      <c r="I154" s="51" t="n">
        <v>1243460</v>
      </c>
      <c r="J154" s="51" t="n">
        <v>688281</v>
      </c>
      <c r="K154" s="51" t="n">
        <v>1331058</v>
      </c>
      <c r="L154" s="51" t="n">
        <v>326414</v>
      </c>
      <c r="M154" s="51" t="n">
        <v>547644</v>
      </c>
      <c r="N154" s="51" t="n">
        <v>0</v>
      </c>
      <c r="O154" s="51" t="n">
        <v>0</v>
      </c>
      <c r="P154" s="51" t="n">
        <v>1</v>
      </c>
      <c r="Q154" s="52" t="n">
        <v>3.81818181818182</v>
      </c>
      <c r="R154" s="52" t="n">
        <v>4.45454545454546</v>
      </c>
      <c r="S154" s="13" t="n">
        <v>7713</v>
      </c>
      <c r="T154" s="13" t="n">
        <v>9427</v>
      </c>
      <c r="U154" s="13" t="n">
        <v>7713</v>
      </c>
      <c r="V154" s="13" t="n">
        <v>9427</v>
      </c>
      <c r="W154" s="13" t="n">
        <v>0</v>
      </c>
      <c r="X154" s="13" t="n">
        <v>9427</v>
      </c>
      <c r="Y154" s="13" t="n">
        <v>15426</v>
      </c>
      <c r="Z154" s="13" t="n">
        <v>18854</v>
      </c>
      <c r="AA154" s="13" t="n">
        <v>7713</v>
      </c>
      <c r="AB154" s="13" t="n">
        <v>9427</v>
      </c>
      <c r="AC154" s="13" t="n">
        <v>7713</v>
      </c>
      <c r="AD154" s="13" t="n">
        <v>9427</v>
      </c>
      <c r="AE154" s="13" t="n">
        <v>5142</v>
      </c>
      <c r="AF154" s="13" t="n">
        <v>9427</v>
      </c>
      <c r="AG154" s="13" t="n">
        <v>10</v>
      </c>
      <c r="AH154" s="13" t="n">
        <v>2976</v>
      </c>
      <c r="AI154" s="51" t="n">
        <v>0</v>
      </c>
      <c r="AJ154" s="51" t="n">
        <v>923</v>
      </c>
      <c r="AK154" s="51" t="n">
        <v>1794</v>
      </c>
      <c r="AL154" s="51" t="n">
        <v>1271</v>
      </c>
      <c r="AM154" s="51" t="n">
        <v>1488</v>
      </c>
      <c r="AN154" s="51" t="n">
        <v>367</v>
      </c>
      <c r="AO154" s="51" t="n">
        <v>1488</v>
      </c>
      <c r="AP154" s="51" t="n">
        <v>1475</v>
      </c>
      <c r="AQ154" s="51" t="n">
        <v>1487</v>
      </c>
      <c r="AR154" s="51" t="n">
        <v>1730</v>
      </c>
      <c r="AS154" s="51" t="n">
        <v>1730</v>
      </c>
      <c r="AT154" s="51" t="n">
        <v>1583</v>
      </c>
      <c r="AU154" s="51" t="n">
        <v>1662</v>
      </c>
      <c r="AV154" s="51" t="n">
        <v>13.5</v>
      </c>
      <c r="AW154" s="13" t="n">
        <v>143.51508186</v>
      </c>
      <c r="AX154" s="52" t="n">
        <v>9.3113</v>
      </c>
      <c r="AY154" s="51" t="n">
        <v>3</v>
      </c>
      <c r="AZ154" s="52" t="n">
        <v>5.16666666666667</v>
      </c>
      <c r="BA154" s="52" t="n">
        <v>931.13</v>
      </c>
      <c r="BB154" s="54" t="n">
        <v>0.0151592037329844</v>
      </c>
      <c r="BC154" s="54" t="n">
        <v>0.000269989000567961</v>
      </c>
      <c r="BD154" s="61" t="n">
        <v>21849.6044992565</v>
      </c>
      <c r="BE154" s="13" t="n">
        <v>3924</v>
      </c>
      <c r="BF154" s="13" t="n">
        <v>12219</v>
      </c>
      <c r="BG154" s="51" t="n">
        <v>6699</v>
      </c>
      <c r="BH154" s="51" t="n">
        <v>1298</v>
      </c>
      <c r="BI154" s="51" t="n">
        <v>5</v>
      </c>
      <c r="BJ154" s="51" t="n">
        <v>2514</v>
      </c>
      <c r="BK154" s="51" t="n">
        <v>1285</v>
      </c>
      <c r="BL154" s="51" t="n">
        <v>11256</v>
      </c>
      <c r="BM154" s="51" t="n">
        <v>13563</v>
      </c>
      <c r="BN154" s="51" t="n">
        <v>11768</v>
      </c>
      <c r="BO154" s="51" t="n">
        <v>18194</v>
      </c>
      <c r="BP154" s="51" t="n">
        <v>4352</v>
      </c>
      <c r="BQ154" s="51" t="n">
        <v>4527</v>
      </c>
      <c r="BR154" s="13" t="n">
        <v>391.606673487451</v>
      </c>
      <c r="BS154" s="13" t="n">
        <v>2234.15498277259</v>
      </c>
      <c r="BT154" s="51" t="n">
        <v>588</v>
      </c>
      <c r="BU154" s="51" t="n">
        <v>739</v>
      </c>
      <c r="BV154" s="51"/>
      <c r="BW154" s="51"/>
      <c r="BX154" s="51"/>
      <c r="BY154" s="51"/>
      <c r="BZ154" s="51"/>
      <c r="CA154" s="51"/>
      <c r="CB154" s="51" t="n">
        <v>0</v>
      </c>
      <c r="CC154" s="51" t="n">
        <v>0</v>
      </c>
      <c r="CD154" s="51" t="n">
        <v>0</v>
      </c>
      <c r="CE154" s="51" t="n">
        <v>640</v>
      </c>
      <c r="CF154" s="51" t="n">
        <v>4114</v>
      </c>
      <c r="CG154" s="51" t="n">
        <v>1000</v>
      </c>
      <c r="CH154" s="51" t="n">
        <v>46000</v>
      </c>
      <c r="CI154" s="51" t="n">
        <v>3000</v>
      </c>
      <c r="CJ154" s="51" t="n">
        <v>355000</v>
      </c>
      <c r="CK154" s="51" t="n">
        <v>15400000</v>
      </c>
      <c r="CL154" s="51" t="n">
        <v>10</v>
      </c>
      <c r="CM154" s="52" t="n">
        <v>2.09090909090909</v>
      </c>
      <c r="CN154" s="52" t="n">
        <v>66.6666666666667</v>
      </c>
      <c r="CO154" s="58" t="n">
        <v>0</v>
      </c>
      <c r="CP154" s="13" t="n">
        <v>274554061.98</v>
      </c>
      <c r="CQ154" s="13" t="n">
        <v>3843634916.95</v>
      </c>
      <c r="CR154" s="13" t="n">
        <v>47884877.63</v>
      </c>
      <c r="CS154" s="13" t="n">
        <v>2929059282.52</v>
      </c>
      <c r="CT154" s="13" t="n">
        <v>496498163.96</v>
      </c>
      <c r="CU154" s="58" t="n">
        <v>1</v>
      </c>
      <c r="CV154" s="53" t="n">
        <v>0</v>
      </c>
      <c r="CW154" s="53" t="n">
        <v>0</v>
      </c>
      <c r="CX154" s="53" t="n">
        <v>0</v>
      </c>
      <c r="CY154" s="53" t="n">
        <v>0</v>
      </c>
      <c r="CZ154" s="53" t="n">
        <v>0</v>
      </c>
      <c r="DA154" s="53" t="n">
        <v>0.325617992792412</v>
      </c>
      <c r="DB154" s="53" t="n">
        <v>0</v>
      </c>
      <c r="DC154" s="53" t="n">
        <v>0</v>
      </c>
      <c r="DD154" s="53" t="n">
        <v>0</v>
      </c>
      <c r="DE154" s="53" t="n">
        <v>0.651235985584824</v>
      </c>
      <c r="DF154" s="53" t="n">
        <v>0</v>
      </c>
      <c r="DG154" s="53" t="n">
        <v>0</v>
      </c>
      <c r="DH154" s="53" t="n">
        <v>0</v>
      </c>
      <c r="DI154" s="53" t="n">
        <v>0</v>
      </c>
      <c r="DJ154" s="53" t="n">
        <v>0</v>
      </c>
      <c r="DK154" s="53" t="n">
        <v>0</v>
      </c>
      <c r="DL154" s="53" t="n">
        <v>0.651235985584824</v>
      </c>
      <c r="DM154" s="53" t="n">
        <v>0</v>
      </c>
      <c r="DN154" s="53" t="n">
        <v>0.348764014415176</v>
      </c>
      <c r="DO154" s="53" t="n">
        <v>0</v>
      </c>
      <c r="DP154" s="53" t="n">
        <v>0</v>
      </c>
      <c r="DQ154" s="53" t="n">
        <v>0</v>
      </c>
      <c r="DR154" s="51" t="n">
        <v>2767</v>
      </c>
      <c r="DS154" s="51" t="n">
        <v>990</v>
      </c>
      <c r="DT154" s="51" t="n">
        <v>20945.8340691727</v>
      </c>
      <c r="DU154" s="51" t="n">
        <v>0</v>
      </c>
      <c r="DV154" s="51" t="n">
        <v>4810</v>
      </c>
      <c r="DW154" s="51" t="n">
        <v>988</v>
      </c>
      <c r="DX154" s="51" t="n">
        <v>3908</v>
      </c>
      <c r="DY154" s="51" t="n">
        <v>348243.78</v>
      </c>
      <c r="DZ154" s="51" t="n">
        <v>2372</v>
      </c>
      <c r="EA154" s="51" t="n">
        <v>5671</v>
      </c>
      <c r="EB154" s="51" t="n">
        <v>31</v>
      </c>
      <c r="EC154" s="59" t="n">
        <v>6379.8742</v>
      </c>
      <c r="ED154" s="51" t="n">
        <v>3510</v>
      </c>
      <c r="EE154" s="51" t="n">
        <v>5671</v>
      </c>
      <c r="EF154" s="51" t="n">
        <v>221</v>
      </c>
      <c r="EG154" s="51" t="n">
        <v>5892</v>
      </c>
      <c r="EH154" s="60" t="n">
        <v>50.2783294615757</v>
      </c>
      <c r="EJ154" s="60" t="n">
        <v>47.4417788090625</v>
      </c>
      <c r="EK154" s="60" t="n">
        <v>19.869442584879</v>
      </c>
      <c r="EL154" s="60" t="n">
        <v>2.23063114533759</v>
      </c>
      <c r="EM154" s="60" t="n">
        <v>2.4829491319</v>
      </c>
      <c r="EN154" s="60" t="n">
        <v>92.8253470061</v>
      </c>
      <c r="ES154" s="51" t="n">
        <v>1639874</v>
      </c>
      <c r="ET154" s="13" t="n">
        <v>20011.74</v>
      </c>
      <c r="EU154" s="13" t="n">
        <v>20884.88</v>
      </c>
      <c r="EV154" s="13" t="n">
        <v>21249.03</v>
      </c>
      <c r="EW154" s="13" t="n">
        <v>21577.73</v>
      </c>
      <c r="EX154" s="13" t="n">
        <v>21878.14</v>
      </c>
      <c r="EY154" s="58" t="n">
        <f aca="false">EX154/SUMIF($E$8:$E$210,E154,$EX$8:$EX$210)</f>
        <v>0.0028944880749663</v>
      </c>
      <c r="EZ154" s="13" t="s">
        <v>271</v>
      </c>
      <c r="FA154" s="13" t="s">
        <v>304</v>
      </c>
      <c r="FB154" s="51" t="n">
        <v>1</v>
      </c>
      <c r="FC154" s="13" t="n">
        <v>4352</v>
      </c>
    </row>
    <row r="155" customFormat="false" ht="15" hidden="false" customHeight="false" outlineLevel="0" collapsed="false">
      <c r="A155" s="49" t="n">
        <v>21106</v>
      </c>
      <c r="B155" s="50" t="n">
        <v>21106</v>
      </c>
      <c r="C155" s="9" t="s">
        <v>466</v>
      </c>
      <c r="D155" s="9" t="s">
        <v>457</v>
      </c>
      <c r="E155" s="50" t="n">
        <v>33</v>
      </c>
      <c r="F155" s="9" t="s">
        <v>458</v>
      </c>
      <c r="H155" s="51" t="n">
        <v>1152399</v>
      </c>
      <c r="I155" s="51" t="n">
        <v>1243460</v>
      </c>
      <c r="J155" s="51" t="n">
        <v>688281</v>
      </c>
      <c r="K155" s="51" t="n">
        <v>1331058</v>
      </c>
      <c r="L155" s="51" t="n">
        <v>326414</v>
      </c>
      <c r="M155" s="51" t="n">
        <v>547644</v>
      </c>
      <c r="N155" s="51" t="n">
        <v>0</v>
      </c>
      <c r="O155" s="51" t="n">
        <v>0</v>
      </c>
      <c r="P155" s="51" t="n">
        <v>0</v>
      </c>
      <c r="Q155" s="52" t="n">
        <v>0</v>
      </c>
      <c r="R155" s="52" t="n">
        <v>0</v>
      </c>
      <c r="S155" s="13" t="n">
        <v>0</v>
      </c>
      <c r="T155" s="13" t="n">
        <v>0</v>
      </c>
      <c r="U155" s="13" t="n">
        <v>0</v>
      </c>
      <c r="V155" s="13" t="n">
        <v>0</v>
      </c>
      <c r="W155" s="13" t="n">
        <v>0</v>
      </c>
      <c r="X155" s="13" t="n">
        <v>0</v>
      </c>
      <c r="Y155" s="13" t="n">
        <v>0</v>
      </c>
      <c r="Z155" s="13" t="n">
        <v>0</v>
      </c>
      <c r="AA155" s="13" t="n">
        <v>0</v>
      </c>
      <c r="AB155" s="13" t="n">
        <v>0</v>
      </c>
      <c r="AC155" s="13" t="n">
        <v>0</v>
      </c>
      <c r="AD155" s="13" t="n">
        <v>0</v>
      </c>
      <c r="AE155" s="13" t="n">
        <v>0</v>
      </c>
      <c r="AF155" s="13" t="n">
        <v>0</v>
      </c>
      <c r="AG155" s="13" t="n">
        <v>88</v>
      </c>
      <c r="AH155" s="13" t="n">
        <v>3240</v>
      </c>
      <c r="AI155" s="51" t="n">
        <v>0</v>
      </c>
      <c r="AJ155" s="51" t="n">
        <v>921</v>
      </c>
      <c r="AK155" s="51" t="n">
        <v>1791</v>
      </c>
      <c r="AL155" s="51" t="n">
        <v>1418</v>
      </c>
      <c r="AM155" s="51" t="n">
        <v>1620</v>
      </c>
      <c r="AN155" s="51" t="n">
        <v>435</v>
      </c>
      <c r="AO155" s="51" t="n">
        <v>1620</v>
      </c>
      <c r="AP155" s="51" t="n">
        <v>1598</v>
      </c>
      <c r="AQ155" s="51" t="n">
        <v>1620</v>
      </c>
      <c r="AR155" s="51" t="n">
        <v>1761</v>
      </c>
      <c r="AS155" s="51" t="n">
        <v>1761</v>
      </c>
      <c r="AT155" s="51" t="n">
        <v>1688</v>
      </c>
      <c r="AU155" s="51" t="n">
        <v>1704</v>
      </c>
      <c r="AV155" s="51" t="n">
        <v>13.5</v>
      </c>
      <c r="AW155" s="13" t="n">
        <v>220.07381872</v>
      </c>
      <c r="AX155" s="52" t="n">
        <v>10.0516</v>
      </c>
      <c r="AY155" s="51" t="n">
        <v>3</v>
      </c>
      <c r="AZ155" s="52" t="n">
        <v>5.16666666666667</v>
      </c>
      <c r="BA155" s="52" t="n">
        <v>1005.16</v>
      </c>
      <c r="BB155" s="54" t="n">
        <v>0.0151592037329844</v>
      </c>
      <c r="BC155" s="54" t="n">
        <v>0.000269989000567961</v>
      </c>
      <c r="BD155" s="61" t="n">
        <v>21849.6044992565</v>
      </c>
      <c r="BE155" s="13" t="n">
        <v>5112</v>
      </c>
      <c r="BF155" s="13" t="n">
        <v>15604</v>
      </c>
      <c r="BG155" s="51" t="n">
        <v>9787</v>
      </c>
      <c r="BH155" s="51" t="n">
        <v>926</v>
      </c>
      <c r="BI155" s="51" t="n">
        <v>5</v>
      </c>
      <c r="BJ155" s="51" t="n">
        <v>1881</v>
      </c>
      <c r="BK155" s="51" t="n">
        <v>909</v>
      </c>
      <c r="BL155" s="51" t="n">
        <v>15217</v>
      </c>
      <c r="BM155" s="51" t="n">
        <v>16823</v>
      </c>
      <c r="BN155" s="51" t="n">
        <v>3161</v>
      </c>
      <c r="BO155" s="51" t="n">
        <v>5061</v>
      </c>
      <c r="BP155" s="51" t="n">
        <v>4801</v>
      </c>
      <c r="BQ155" s="51" t="n">
        <v>5151</v>
      </c>
      <c r="BR155" s="13" t="n">
        <v>391.606673487451</v>
      </c>
      <c r="BS155" s="13" t="n">
        <v>2234.15498277259</v>
      </c>
      <c r="BT155" s="51" t="n">
        <v>0</v>
      </c>
      <c r="BU155" s="51" t="n">
        <v>57</v>
      </c>
      <c r="BV155" s="51"/>
      <c r="BW155" s="51"/>
      <c r="BX155" s="51"/>
      <c r="BY155" s="51"/>
      <c r="BZ155" s="51"/>
      <c r="CA155" s="51"/>
      <c r="CB155" s="51" t="n">
        <v>0</v>
      </c>
      <c r="CC155" s="51" t="n">
        <v>0</v>
      </c>
      <c r="CD155" s="51" t="n">
        <v>0</v>
      </c>
      <c r="CE155" s="51" t="n">
        <v>780</v>
      </c>
      <c r="CF155" s="51" t="n">
        <v>4132</v>
      </c>
      <c r="CG155" s="51" t="n">
        <v>1000</v>
      </c>
      <c r="CH155" s="51" t="n">
        <v>70000</v>
      </c>
      <c r="CI155" s="51" t="n">
        <v>3000</v>
      </c>
      <c r="CJ155" s="51" t="n">
        <v>465000</v>
      </c>
      <c r="CK155" s="51" t="n">
        <v>14324000</v>
      </c>
      <c r="CL155" s="51" t="n">
        <v>0</v>
      </c>
      <c r="CM155" s="52" t="n">
        <v>0</v>
      </c>
      <c r="CN155" s="52" t="n">
        <v>66.6666666666667</v>
      </c>
      <c r="CO155" s="58" t="n">
        <v>0</v>
      </c>
      <c r="CP155" s="13" t="n">
        <v>274554061.98</v>
      </c>
      <c r="CQ155" s="13" t="n">
        <v>3843634916.95</v>
      </c>
      <c r="CR155" s="13" t="n">
        <v>47884877.63</v>
      </c>
      <c r="CS155" s="13" t="n">
        <v>2929059282.52</v>
      </c>
      <c r="CT155" s="13" t="n">
        <v>496498163.96</v>
      </c>
      <c r="CU155" s="58" t="n">
        <v>0.1625</v>
      </c>
      <c r="CV155" s="53" t="n">
        <v>0</v>
      </c>
      <c r="CW155" s="53" t="n">
        <v>0</v>
      </c>
      <c r="CX155" s="53" t="n">
        <v>0</v>
      </c>
      <c r="CY155" s="53" t="n">
        <v>0</v>
      </c>
      <c r="CZ155" s="53" t="n">
        <v>0</v>
      </c>
      <c r="DA155" s="53" t="n">
        <v>0.325617992792412</v>
      </c>
      <c r="DB155" s="53" t="n">
        <v>0</v>
      </c>
      <c r="DC155" s="53" t="n">
        <v>0</v>
      </c>
      <c r="DD155" s="53" t="n">
        <v>0</v>
      </c>
      <c r="DE155" s="53" t="n">
        <v>0.651235985584824</v>
      </c>
      <c r="DF155" s="53" t="n">
        <v>0</v>
      </c>
      <c r="DG155" s="53" t="n">
        <v>0</v>
      </c>
      <c r="DH155" s="53" t="n">
        <v>0</v>
      </c>
      <c r="DI155" s="53" t="n">
        <v>0</v>
      </c>
      <c r="DJ155" s="53" t="n">
        <v>0</v>
      </c>
      <c r="DK155" s="53" t="n">
        <v>0</v>
      </c>
      <c r="DL155" s="53" t="n">
        <v>0.651235985584824</v>
      </c>
      <c r="DM155" s="53" t="n">
        <v>0</v>
      </c>
      <c r="DN155" s="53" t="n">
        <v>0.348764014415176</v>
      </c>
      <c r="DO155" s="53" t="n">
        <v>0</v>
      </c>
      <c r="DP155" s="53" t="n">
        <v>0</v>
      </c>
      <c r="DQ155" s="53" t="n">
        <v>0</v>
      </c>
      <c r="DR155" s="51" t="n">
        <v>1755</v>
      </c>
      <c r="DS155" s="51" t="n">
        <v>721</v>
      </c>
      <c r="DT155" s="51" t="n">
        <v>21121.5143079079</v>
      </c>
      <c r="DU155" s="51" t="n">
        <v>0</v>
      </c>
      <c r="DV155" s="51" t="n">
        <v>0</v>
      </c>
      <c r="DW155" s="51" t="n">
        <v>1172</v>
      </c>
      <c r="DX155" s="51" t="n">
        <v>0</v>
      </c>
      <c r="DY155" s="51" t="n">
        <v>348243.78</v>
      </c>
      <c r="DZ155" s="51" t="n">
        <v>12156</v>
      </c>
      <c r="EA155" s="51" t="n">
        <v>30390</v>
      </c>
      <c r="EB155" s="51" t="n">
        <v>28</v>
      </c>
      <c r="EC155" s="59" t="n">
        <v>6379.8742</v>
      </c>
      <c r="ED155" s="51" t="n">
        <v>18234</v>
      </c>
      <c r="EE155" s="51" t="n">
        <v>30390</v>
      </c>
      <c r="EF155" s="51" t="n">
        <v>1013</v>
      </c>
      <c r="EG155" s="51" t="n">
        <v>31403</v>
      </c>
      <c r="EH155" s="60" t="n">
        <v>50.2783294615757</v>
      </c>
      <c r="EJ155" s="60" t="n">
        <v>47.4417788090625</v>
      </c>
      <c r="EK155" s="60" t="n">
        <v>19.869442584879</v>
      </c>
      <c r="EL155" s="60" t="n">
        <v>2.23063114533759</v>
      </c>
      <c r="EM155" s="60" t="n">
        <v>2.4829491319</v>
      </c>
      <c r="EN155" s="60" t="n">
        <v>92.8253470061</v>
      </c>
      <c r="ES155" s="51" t="n">
        <v>1639874</v>
      </c>
      <c r="ET155" s="13" t="n">
        <v>27548.49</v>
      </c>
      <c r="EU155" s="13" t="n">
        <v>28675.39</v>
      </c>
      <c r="EV155" s="13" t="n">
        <v>29168.8</v>
      </c>
      <c r="EW155" s="13" t="n">
        <v>29629.8</v>
      </c>
      <c r="EX155" s="13" t="n">
        <v>30065.75</v>
      </c>
      <c r="EY155" s="58" t="n">
        <f aca="false">EX155/SUMIF($E$8:$E$210,E155,$EX$8:$EX$210)</f>
        <v>0.00397771267758219</v>
      </c>
      <c r="EZ155" s="13" t="s">
        <v>271</v>
      </c>
      <c r="FA155" s="13" t="s">
        <v>304</v>
      </c>
      <c r="FB155" s="51" t="n">
        <v>0</v>
      </c>
      <c r="FC155" s="13" t="n">
        <v>4801</v>
      </c>
    </row>
    <row r="156" customFormat="false" ht="15" hidden="false" customHeight="false" outlineLevel="0" collapsed="false">
      <c r="A156" s="49" t="n">
        <v>21114</v>
      </c>
      <c r="B156" s="50" t="n">
        <v>21114</v>
      </c>
      <c r="C156" s="9" t="s">
        <v>457</v>
      </c>
      <c r="D156" s="9" t="s">
        <v>457</v>
      </c>
      <c r="E156" s="50" t="n">
        <v>33</v>
      </c>
      <c r="F156" s="9" t="s">
        <v>458</v>
      </c>
      <c r="H156" s="51" t="n">
        <v>1152399</v>
      </c>
      <c r="I156" s="51" t="n">
        <v>1243460</v>
      </c>
      <c r="J156" s="51" t="n">
        <v>688281</v>
      </c>
      <c r="K156" s="51" t="n">
        <v>1331058</v>
      </c>
      <c r="L156" s="51" t="n">
        <v>326414</v>
      </c>
      <c r="M156" s="51" t="n">
        <v>547644</v>
      </c>
      <c r="N156" s="51" t="n">
        <v>774</v>
      </c>
      <c r="O156" s="51" t="n">
        <v>1030</v>
      </c>
      <c r="P156" s="51" t="n">
        <v>400</v>
      </c>
      <c r="Q156" s="52" t="n">
        <v>3.20969165867825</v>
      </c>
      <c r="R156" s="52" t="n">
        <v>3.9694952690014</v>
      </c>
      <c r="S156" s="13" t="n">
        <v>777223</v>
      </c>
      <c r="T156" s="13" t="n">
        <v>1346061</v>
      </c>
      <c r="U156" s="13" t="n">
        <v>644217</v>
      </c>
      <c r="V156" s="13" t="n">
        <v>1342096</v>
      </c>
      <c r="W156" s="13" t="n">
        <v>423791</v>
      </c>
      <c r="X156" s="13" t="n">
        <v>1320848</v>
      </c>
      <c r="Y156" s="13" t="n">
        <v>1421620</v>
      </c>
      <c r="Z156" s="13" t="n">
        <v>2689103</v>
      </c>
      <c r="AA156" s="13" t="n">
        <v>422714</v>
      </c>
      <c r="AB156" s="13" t="n">
        <v>1345713</v>
      </c>
      <c r="AC156" s="13" t="n">
        <v>782837</v>
      </c>
      <c r="AD156" s="13" t="n">
        <v>1343711</v>
      </c>
      <c r="AE156" s="13" t="n">
        <v>595949</v>
      </c>
      <c r="AF156" s="13" t="n">
        <v>1347224</v>
      </c>
      <c r="AG156" s="13" t="n">
        <v>4405</v>
      </c>
      <c r="AH156" s="13" t="n">
        <v>164820</v>
      </c>
      <c r="AI156" s="51" t="n">
        <v>0</v>
      </c>
      <c r="AJ156" s="51" t="n">
        <v>27562</v>
      </c>
      <c r="AK156" s="51" t="n">
        <v>88151</v>
      </c>
      <c r="AL156" s="51" t="n">
        <v>29221</v>
      </c>
      <c r="AM156" s="51" t="n">
        <v>82938</v>
      </c>
      <c r="AN156" s="51" t="n">
        <v>15749</v>
      </c>
      <c r="AO156" s="51" t="n">
        <v>82786</v>
      </c>
      <c r="AP156" s="51" t="n">
        <v>79740</v>
      </c>
      <c r="AQ156" s="51" t="n">
        <v>82458</v>
      </c>
      <c r="AR156" s="51" t="n">
        <v>80080</v>
      </c>
      <c r="AS156" s="51" t="n">
        <v>83923</v>
      </c>
      <c r="AT156" s="51" t="n">
        <v>74608</v>
      </c>
      <c r="AU156" s="51" t="n">
        <v>81274</v>
      </c>
      <c r="AV156" s="51" t="n">
        <v>13.5</v>
      </c>
      <c r="AW156" s="13" t="n">
        <v>4467.75475696999</v>
      </c>
      <c r="AX156" s="52" t="n">
        <v>194.9829</v>
      </c>
      <c r="AY156" s="51" t="n">
        <v>3</v>
      </c>
      <c r="AZ156" s="52" t="n">
        <v>5.16666666666667</v>
      </c>
      <c r="BA156" s="52" t="n">
        <v>19498.29</v>
      </c>
      <c r="BB156" s="54" t="n">
        <v>0.0151592037329844</v>
      </c>
      <c r="BC156" s="54" t="n">
        <v>0.000269989000567961</v>
      </c>
      <c r="BD156" s="61" t="n">
        <v>21849.6044992565</v>
      </c>
      <c r="BE156" s="13" t="n">
        <v>496779</v>
      </c>
      <c r="BF156" s="13" t="n">
        <v>1021259</v>
      </c>
      <c r="BG156" s="51" t="n">
        <v>297837</v>
      </c>
      <c r="BH156" s="51" t="n">
        <v>228646</v>
      </c>
      <c r="BI156" s="51" t="n">
        <v>5</v>
      </c>
      <c r="BJ156" s="51" t="n">
        <v>436919</v>
      </c>
      <c r="BK156" s="51" t="n">
        <v>217422</v>
      </c>
      <c r="BL156" s="51" t="n">
        <v>1088841</v>
      </c>
      <c r="BM156" s="51" t="n">
        <v>1107208</v>
      </c>
      <c r="BN156" s="51" t="n">
        <v>400514</v>
      </c>
      <c r="BO156" s="51" t="n">
        <v>1493356</v>
      </c>
      <c r="BP156" s="51" t="n">
        <v>578784</v>
      </c>
      <c r="BQ156" s="51" t="n">
        <v>603234</v>
      </c>
      <c r="BR156" s="13" t="n">
        <v>391.606673487451</v>
      </c>
      <c r="BS156" s="13" t="n">
        <v>2234.15498277259</v>
      </c>
      <c r="BT156" s="51" t="n">
        <v>3767</v>
      </c>
      <c r="BU156" s="51" t="n">
        <v>6062</v>
      </c>
      <c r="BV156" s="51" t="n">
        <v>185</v>
      </c>
      <c r="BW156" s="51" t="n">
        <v>365</v>
      </c>
      <c r="BX156" s="51" t="n">
        <v>60</v>
      </c>
      <c r="BY156" s="51" t="n">
        <v>365</v>
      </c>
      <c r="BZ156" s="51" t="n">
        <v>182</v>
      </c>
      <c r="CA156" s="51" t="n">
        <v>365</v>
      </c>
      <c r="CB156" s="51" t="n">
        <v>0</v>
      </c>
      <c r="CC156" s="51" t="n">
        <v>0</v>
      </c>
      <c r="CD156" s="51" t="n">
        <v>0</v>
      </c>
      <c r="CE156" s="51" t="n">
        <v>89840</v>
      </c>
      <c r="CF156" s="51" t="n">
        <v>570246</v>
      </c>
      <c r="CG156" s="51" t="n">
        <v>101000</v>
      </c>
      <c r="CH156" s="51" t="n">
        <v>6302000</v>
      </c>
      <c r="CI156" s="51" t="n">
        <v>280000</v>
      </c>
      <c r="CJ156" s="51" t="n">
        <v>43586000</v>
      </c>
      <c r="CK156" s="51" t="n">
        <v>1287841000</v>
      </c>
      <c r="CL156" s="51" t="n">
        <v>825</v>
      </c>
      <c r="CM156" s="52" t="n">
        <v>1.79143474889289</v>
      </c>
      <c r="CN156" s="52" t="n">
        <v>66.6666666666667</v>
      </c>
      <c r="CO156" s="58" t="n">
        <v>0.219816824149232</v>
      </c>
      <c r="CP156" s="13" t="n">
        <v>274554061.98</v>
      </c>
      <c r="CQ156" s="13" t="n">
        <v>3843634916.95</v>
      </c>
      <c r="CR156" s="13" t="n">
        <v>47884877.63</v>
      </c>
      <c r="CS156" s="13" t="n">
        <v>2929059282.52</v>
      </c>
      <c r="CT156" s="13" t="n">
        <v>496498163.96</v>
      </c>
      <c r="CU156" s="58" t="n">
        <v>1</v>
      </c>
      <c r="CV156" s="53" t="n">
        <v>0</v>
      </c>
      <c r="CW156" s="53" t="n">
        <v>0</v>
      </c>
      <c r="CX156" s="53" t="n">
        <v>0</v>
      </c>
      <c r="CY156" s="53" t="n">
        <v>0</v>
      </c>
      <c r="CZ156" s="53" t="n">
        <v>0</v>
      </c>
      <c r="DA156" s="53" t="n">
        <v>0.325617992792412</v>
      </c>
      <c r="DB156" s="53" t="n">
        <v>0</v>
      </c>
      <c r="DC156" s="53" t="n">
        <v>0</v>
      </c>
      <c r="DD156" s="53" t="n">
        <v>0</v>
      </c>
      <c r="DE156" s="53" t="n">
        <v>0.651235985584824</v>
      </c>
      <c r="DF156" s="53" t="n">
        <v>0</v>
      </c>
      <c r="DG156" s="53" t="n">
        <v>0</v>
      </c>
      <c r="DH156" s="53" t="n">
        <v>0</v>
      </c>
      <c r="DI156" s="53" t="n">
        <v>0</v>
      </c>
      <c r="DJ156" s="53" t="n">
        <v>0</v>
      </c>
      <c r="DK156" s="53" t="n">
        <v>0</v>
      </c>
      <c r="DL156" s="53" t="n">
        <v>0.651235985584824</v>
      </c>
      <c r="DM156" s="53" t="n">
        <v>0</v>
      </c>
      <c r="DN156" s="53" t="n">
        <v>0.348764014415176</v>
      </c>
      <c r="DO156" s="53" t="n">
        <v>0</v>
      </c>
      <c r="DP156" s="53" t="n">
        <v>0</v>
      </c>
      <c r="DQ156" s="53" t="n">
        <v>0</v>
      </c>
      <c r="DR156" s="51" t="n">
        <v>1734033</v>
      </c>
      <c r="DS156" s="51" t="n">
        <v>529793</v>
      </c>
      <c r="DT156" s="51" t="n">
        <v>58289.5118914481</v>
      </c>
      <c r="DU156" s="51" t="n">
        <v>391489</v>
      </c>
      <c r="DV156" s="51" t="n">
        <v>471035</v>
      </c>
      <c r="DW156" s="51" t="n">
        <v>88281</v>
      </c>
      <c r="DX156" s="51" t="n">
        <v>743368</v>
      </c>
      <c r="DY156" s="51" t="n">
        <v>348243.78</v>
      </c>
      <c r="DZ156" s="51" t="n">
        <v>220433</v>
      </c>
      <c r="EA156" s="51" t="n">
        <v>708421</v>
      </c>
      <c r="EB156" s="51" t="n">
        <v>5315</v>
      </c>
      <c r="EC156" s="59" t="n">
        <v>6379.8742</v>
      </c>
      <c r="ED156" s="51" t="n">
        <v>243091</v>
      </c>
      <c r="EE156" s="51" t="n">
        <v>708421</v>
      </c>
      <c r="EF156" s="51" t="n">
        <v>35216</v>
      </c>
      <c r="EG156" s="51" t="n">
        <v>743637</v>
      </c>
      <c r="EH156" s="60" t="n">
        <v>50.2783294615757</v>
      </c>
      <c r="EJ156" s="60" t="n">
        <v>47.4417788090625</v>
      </c>
      <c r="EK156" s="60" t="n">
        <v>19.869442584879</v>
      </c>
      <c r="EL156" s="60" t="n">
        <v>2.23063114533759</v>
      </c>
      <c r="EM156" s="60" t="n">
        <v>2.4829491319</v>
      </c>
      <c r="EN156" s="60" t="n">
        <v>92.8253470061</v>
      </c>
      <c r="ES156" s="51" t="n">
        <v>1639874</v>
      </c>
      <c r="ET156" s="13" t="n">
        <v>1590431</v>
      </c>
      <c r="EU156" s="13" t="n">
        <v>1619833</v>
      </c>
      <c r="EV156" s="13" t="n">
        <v>1634141</v>
      </c>
      <c r="EW156" s="13" t="n">
        <v>1648051</v>
      </c>
      <c r="EX156" s="13" t="n">
        <v>1661497</v>
      </c>
      <c r="EY156" s="58" t="n">
        <f aca="false">EX156/SUMIF($E$8:$E$210,E156,$EX$8:$EX$210)</f>
        <v>0.219816824149232</v>
      </c>
      <c r="EZ156" s="13" t="s">
        <v>271</v>
      </c>
      <c r="FA156" s="13" t="s">
        <v>304</v>
      </c>
      <c r="FB156" s="51" t="n">
        <v>6094</v>
      </c>
      <c r="FC156" s="13" t="n">
        <v>578784</v>
      </c>
    </row>
    <row r="157" customFormat="false" ht="15" hidden="false" customHeight="false" outlineLevel="0" collapsed="false">
      <c r="A157" s="49" t="n">
        <v>21119</v>
      </c>
      <c r="B157" s="50" t="n">
        <v>21119</v>
      </c>
      <c r="C157" s="9" t="s">
        <v>467</v>
      </c>
      <c r="D157" s="9" t="s">
        <v>457</v>
      </c>
      <c r="E157" s="50" t="n">
        <v>33</v>
      </c>
      <c r="F157" s="9" t="s">
        <v>458</v>
      </c>
      <c r="H157" s="51" t="n">
        <v>1152399</v>
      </c>
      <c r="I157" s="51" t="n">
        <v>1243460</v>
      </c>
      <c r="J157" s="51" t="n">
        <v>688281</v>
      </c>
      <c r="K157" s="51" t="n">
        <v>1331058</v>
      </c>
      <c r="L157" s="51" t="n">
        <v>326414</v>
      </c>
      <c r="M157" s="51" t="n">
        <v>547644</v>
      </c>
      <c r="N157" s="51" t="n">
        <v>32</v>
      </c>
      <c r="O157" s="51" t="n">
        <v>94</v>
      </c>
      <c r="P157" s="51" t="n">
        <v>21</v>
      </c>
      <c r="Q157" s="52" t="n">
        <v>3.05509946806875</v>
      </c>
      <c r="R157" s="52" t="n">
        <v>3.55041047873812</v>
      </c>
      <c r="S157" s="13" t="n">
        <v>5724</v>
      </c>
      <c r="T157" s="13" t="n">
        <v>30385</v>
      </c>
      <c r="U157" s="13" t="n">
        <v>12738</v>
      </c>
      <c r="V157" s="13" t="n">
        <v>30385</v>
      </c>
      <c r="W157" s="13" t="n">
        <v>2862</v>
      </c>
      <c r="X157" s="13" t="n">
        <v>28907</v>
      </c>
      <c r="Y157" s="13" t="n">
        <v>29692</v>
      </c>
      <c r="Z157" s="13" t="n">
        <v>60770</v>
      </c>
      <c r="AA157" s="13" t="n">
        <v>3695</v>
      </c>
      <c r="AB157" s="13" t="n">
        <v>30385</v>
      </c>
      <c r="AC157" s="13" t="n">
        <v>14199</v>
      </c>
      <c r="AD157" s="13" t="n">
        <v>30385</v>
      </c>
      <c r="AE157" s="13" t="n">
        <v>16671</v>
      </c>
      <c r="AF157" s="13" t="n">
        <v>30385</v>
      </c>
      <c r="AG157" s="13" t="n">
        <v>444</v>
      </c>
      <c r="AH157" s="13" t="n">
        <v>21863</v>
      </c>
      <c r="AI157" s="51" t="n">
        <v>0</v>
      </c>
      <c r="AJ157" s="51" t="n">
        <v>4444</v>
      </c>
      <c r="AK157" s="51" t="n">
        <v>12560</v>
      </c>
      <c r="AL157" s="51" t="n">
        <v>6030</v>
      </c>
      <c r="AM157" s="51" t="n">
        <v>11608</v>
      </c>
      <c r="AN157" s="51" t="n">
        <v>3205</v>
      </c>
      <c r="AO157" s="51" t="n">
        <v>11600</v>
      </c>
      <c r="AP157" s="51" t="n">
        <v>11127</v>
      </c>
      <c r="AQ157" s="51" t="n">
        <v>11588</v>
      </c>
      <c r="AR157" s="51" t="n">
        <v>9834</v>
      </c>
      <c r="AS157" s="51" t="n">
        <v>11674</v>
      </c>
      <c r="AT157" s="51" t="n">
        <v>9524</v>
      </c>
      <c r="AU157" s="51" t="n">
        <v>11459</v>
      </c>
      <c r="AV157" s="51" t="n">
        <v>13.5</v>
      </c>
      <c r="AW157" s="13" t="n">
        <v>689.280096810001</v>
      </c>
      <c r="AX157" s="52" t="n">
        <v>44.2918</v>
      </c>
      <c r="AY157" s="51" t="n">
        <v>3</v>
      </c>
      <c r="AZ157" s="52" t="n">
        <v>5.16666666666667</v>
      </c>
      <c r="BA157" s="52" t="n">
        <v>4429.18</v>
      </c>
      <c r="BB157" s="54" t="n">
        <v>0.0151592037329844</v>
      </c>
      <c r="BC157" s="54" t="n">
        <v>0.000269989000567961</v>
      </c>
      <c r="BD157" s="61" t="n">
        <v>21849.6044992565</v>
      </c>
      <c r="BE157" s="13" t="n">
        <v>24846</v>
      </c>
      <c r="BF157" s="13" t="n">
        <v>94311</v>
      </c>
      <c r="BG157" s="51" t="n">
        <v>33343</v>
      </c>
      <c r="BH157" s="51" t="n">
        <v>36608</v>
      </c>
      <c r="BI157" s="51" t="n">
        <v>5</v>
      </c>
      <c r="BJ157" s="51" t="n">
        <v>38574</v>
      </c>
      <c r="BK157" s="51" t="n">
        <v>35857</v>
      </c>
      <c r="BL157" s="51" t="n">
        <v>98936</v>
      </c>
      <c r="BM157" s="51" t="n">
        <v>104303</v>
      </c>
      <c r="BN157" s="51" t="n">
        <v>14201</v>
      </c>
      <c r="BO157" s="51" t="n">
        <v>94481</v>
      </c>
      <c r="BP157" s="51" t="n">
        <v>53385</v>
      </c>
      <c r="BQ157" s="51" t="n">
        <v>57144</v>
      </c>
      <c r="BR157" s="13" t="n">
        <v>391.606673487451</v>
      </c>
      <c r="BS157" s="13" t="n">
        <v>2234.15498277259</v>
      </c>
      <c r="BT157" s="51" t="n">
        <v>0</v>
      </c>
      <c r="BU157" s="51" t="n">
        <v>0</v>
      </c>
      <c r="BV157" s="51"/>
      <c r="BW157" s="51"/>
      <c r="BX157" s="51"/>
      <c r="BY157" s="51"/>
      <c r="BZ157" s="51"/>
      <c r="CA157" s="51"/>
      <c r="CB157" s="51" t="n">
        <v>0</v>
      </c>
      <c r="CC157" s="51" t="n">
        <v>0</v>
      </c>
      <c r="CD157" s="51" t="n">
        <v>0</v>
      </c>
      <c r="CE157" s="51" t="n">
        <v>6700</v>
      </c>
      <c r="CF157" s="51" t="n">
        <v>43136</v>
      </c>
      <c r="CG157" s="51" t="n">
        <v>7000</v>
      </c>
      <c r="CH157" s="51" t="n">
        <v>388000</v>
      </c>
      <c r="CI157" s="51" t="n">
        <v>18000</v>
      </c>
      <c r="CJ157" s="51" t="n">
        <v>2610000</v>
      </c>
      <c r="CK157" s="51" t="n">
        <v>82319000</v>
      </c>
      <c r="CL157" s="51" t="n">
        <v>46</v>
      </c>
      <c r="CM157" s="52" t="n">
        <v>1.6577191525997</v>
      </c>
      <c r="CN157" s="52" t="n">
        <v>66.6666666666667</v>
      </c>
      <c r="CO157" s="58" t="n">
        <v>0</v>
      </c>
      <c r="CP157" s="13" t="n">
        <v>274554061.98</v>
      </c>
      <c r="CQ157" s="13" t="n">
        <v>3843634916.95</v>
      </c>
      <c r="CR157" s="13" t="n">
        <v>47884877.63</v>
      </c>
      <c r="CS157" s="13" t="n">
        <v>2929059282.52</v>
      </c>
      <c r="CT157" s="13" t="n">
        <v>496498163.96</v>
      </c>
      <c r="CU157" s="58" t="n">
        <v>1</v>
      </c>
      <c r="CV157" s="53" t="n">
        <v>0</v>
      </c>
      <c r="CW157" s="53" t="n">
        <v>0</v>
      </c>
      <c r="CX157" s="53" t="n">
        <v>0</v>
      </c>
      <c r="CY157" s="53" t="n">
        <v>0</v>
      </c>
      <c r="CZ157" s="53" t="n">
        <v>0</v>
      </c>
      <c r="DA157" s="53" t="n">
        <v>0.325617992792412</v>
      </c>
      <c r="DB157" s="53" t="n">
        <v>0</v>
      </c>
      <c r="DC157" s="53" t="n">
        <v>0</v>
      </c>
      <c r="DD157" s="53" t="n">
        <v>0</v>
      </c>
      <c r="DE157" s="53" t="n">
        <v>0.651235985584824</v>
      </c>
      <c r="DF157" s="53" t="n">
        <v>0</v>
      </c>
      <c r="DG157" s="53" t="n">
        <v>0</v>
      </c>
      <c r="DH157" s="53" t="n">
        <v>0</v>
      </c>
      <c r="DI157" s="53" t="n">
        <v>0</v>
      </c>
      <c r="DJ157" s="53" t="n">
        <v>0</v>
      </c>
      <c r="DK157" s="53" t="n">
        <v>0</v>
      </c>
      <c r="DL157" s="53" t="n">
        <v>0.651235985584824</v>
      </c>
      <c r="DM157" s="53" t="n">
        <v>0</v>
      </c>
      <c r="DN157" s="53" t="n">
        <v>0.348764014415176</v>
      </c>
      <c r="DO157" s="53" t="n">
        <v>0</v>
      </c>
      <c r="DP157" s="53" t="n">
        <v>0</v>
      </c>
      <c r="DQ157" s="53" t="n">
        <v>0</v>
      </c>
      <c r="DR157" s="51" t="n">
        <v>86018</v>
      </c>
      <c r="DS157" s="51" t="n">
        <v>31064</v>
      </c>
      <c r="DT157" s="51" t="n">
        <v>326088.803303551</v>
      </c>
      <c r="DU157" s="51" t="n">
        <v>14372</v>
      </c>
      <c r="DV157" s="51" t="n">
        <v>15603</v>
      </c>
      <c r="DW157" s="51" t="n">
        <v>6287</v>
      </c>
      <c r="DX157" s="51" t="n">
        <v>38284</v>
      </c>
      <c r="DY157" s="51" t="n">
        <v>348243.78</v>
      </c>
      <c r="DZ157" s="51" t="n">
        <v>10625</v>
      </c>
      <c r="EA157" s="51" t="n">
        <v>31366</v>
      </c>
      <c r="EB157" s="51" t="n">
        <v>460</v>
      </c>
      <c r="EC157" s="59" t="n">
        <v>6379.8742</v>
      </c>
      <c r="ED157" s="51" t="n">
        <v>14532</v>
      </c>
      <c r="EE157" s="51" t="n">
        <v>31366</v>
      </c>
      <c r="EF157" s="51" t="n">
        <v>1273</v>
      </c>
      <c r="EG157" s="51" t="n">
        <v>32639</v>
      </c>
      <c r="EH157" s="60" t="n">
        <v>50.2783294615757</v>
      </c>
      <c r="EJ157" s="60" t="n">
        <v>47.4417788090625</v>
      </c>
      <c r="EK157" s="60" t="n">
        <v>19.869442584879</v>
      </c>
      <c r="EL157" s="60" t="n">
        <v>2.23063114533759</v>
      </c>
      <c r="EM157" s="60" t="n">
        <v>2.4829491319</v>
      </c>
      <c r="EN157" s="60" t="n">
        <v>92.8253470061</v>
      </c>
      <c r="ES157" s="51" t="n">
        <v>1639874</v>
      </c>
      <c r="ET157" s="13" t="n">
        <v>108931.7</v>
      </c>
      <c r="EU157" s="13" t="n">
        <v>114196.5</v>
      </c>
      <c r="EV157" s="13" t="n">
        <v>116346.6</v>
      </c>
      <c r="EW157" s="13" t="n">
        <v>118255.5</v>
      </c>
      <c r="EX157" s="13" t="n">
        <v>119968.4</v>
      </c>
      <c r="EY157" s="58" t="n">
        <f aca="false">EX157/SUMIF($E$8:$E$210,E157,$EX$8:$EX$210)</f>
        <v>0.015871874993614</v>
      </c>
      <c r="EZ157" s="13" t="s">
        <v>271</v>
      </c>
      <c r="FA157" s="13" t="s">
        <v>304</v>
      </c>
      <c r="FB157" s="51" t="n">
        <v>319</v>
      </c>
      <c r="FC157" s="13" t="n">
        <v>53385</v>
      </c>
    </row>
    <row r="158" customFormat="false" ht="15" hidden="false" customHeight="false" outlineLevel="0" collapsed="false">
      <c r="A158" s="49" t="n">
        <v>21122</v>
      </c>
      <c r="B158" s="50" t="n">
        <v>21122</v>
      </c>
      <c r="C158" s="9" t="s">
        <v>468</v>
      </c>
      <c r="D158" s="9" t="s">
        <v>457</v>
      </c>
      <c r="E158" s="50" t="n">
        <v>33</v>
      </c>
      <c r="F158" s="9" t="s">
        <v>458</v>
      </c>
      <c r="H158" s="51" t="n">
        <v>1152399</v>
      </c>
      <c r="I158" s="51" t="n">
        <v>1243460</v>
      </c>
      <c r="J158" s="51" t="n">
        <v>688281</v>
      </c>
      <c r="K158" s="51" t="n">
        <v>1331058</v>
      </c>
      <c r="L158" s="51" t="n">
        <v>326414</v>
      </c>
      <c r="M158" s="51" t="n">
        <v>547644</v>
      </c>
      <c r="N158" s="51" t="n">
        <v>0</v>
      </c>
      <c r="O158" s="51" t="n">
        <v>0</v>
      </c>
      <c r="P158" s="51" t="n">
        <v>0</v>
      </c>
      <c r="Q158" s="52" t="n">
        <v>0</v>
      </c>
      <c r="R158" s="52" t="n">
        <v>0</v>
      </c>
      <c r="S158" s="13" t="n">
        <v>0</v>
      </c>
      <c r="T158" s="13" t="n">
        <v>0</v>
      </c>
      <c r="U158" s="13" t="n">
        <v>0</v>
      </c>
      <c r="V158" s="13" t="n">
        <v>0</v>
      </c>
      <c r="W158" s="13" t="n">
        <v>0</v>
      </c>
      <c r="X158" s="13" t="n">
        <v>0</v>
      </c>
      <c r="Y158" s="13" t="n">
        <v>0</v>
      </c>
      <c r="Z158" s="13" t="n">
        <v>0</v>
      </c>
      <c r="AA158" s="13" t="n">
        <v>0</v>
      </c>
      <c r="AB158" s="13" t="n">
        <v>0</v>
      </c>
      <c r="AC158" s="13" t="n">
        <v>0</v>
      </c>
      <c r="AD158" s="13" t="n">
        <v>0</v>
      </c>
      <c r="AE158" s="13" t="n">
        <v>0</v>
      </c>
      <c r="AF158" s="13" t="n">
        <v>0</v>
      </c>
      <c r="AG158" s="13" t="n">
        <v>1</v>
      </c>
      <c r="AH158" s="13" t="n">
        <v>970</v>
      </c>
      <c r="AI158" s="51" t="n">
        <v>0</v>
      </c>
      <c r="AJ158" s="51" t="n">
        <v>274</v>
      </c>
      <c r="AK158" s="51" t="n">
        <v>532</v>
      </c>
      <c r="AL158" s="51" t="n">
        <v>450</v>
      </c>
      <c r="AM158" s="51" t="n">
        <v>521</v>
      </c>
      <c r="AN158" s="51" t="n">
        <v>225</v>
      </c>
      <c r="AO158" s="51" t="n">
        <v>521</v>
      </c>
      <c r="AP158" s="51" t="n">
        <v>520</v>
      </c>
      <c r="AQ158" s="51" t="n">
        <v>521</v>
      </c>
      <c r="AR158" s="51" t="n">
        <v>515</v>
      </c>
      <c r="AS158" s="51" t="n">
        <v>518</v>
      </c>
      <c r="AT158" s="51" t="n">
        <v>510</v>
      </c>
      <c r="AU158" s="51" t="n">
        <v>519</v>
      </c>
      <c r="AV158" s="51" t="n">
        <v>13.5</v>
      </c>
      <c r="AW158" s="13" t="n">
        <v>73.61980964</v>
      </c>
      <c r="AX158" s="52" t="n">
        <v>3.3387</v>
      </c>
      <c r="AY158" s="51" t="n">
        <v>3</v>
      </c>
      <c r="AZ158" s="52" t="n">
        <v>5.16666666666667</v>
      </c>
      <c r="BA158" s="52" t="n">
        <v>333.87</v>
      </c>
      <c r="BB158" s="54" t="n">
        <v>0.0151592037329844</v>
      </c>
      <c r="BC158" s="54" t="n">
        <v>0.000269989000567961</v>
      </c>
      <c r="BD158" s="61" t="n">
        <v>21849.6044992565</v>
      </c>
      <c r="BE158" s="13" t="n">
        <v>1504</v>
      </c>
      <c r="BF158" s="13" t="n">
        <v>6100</v>
      </c>
      <c r="BG158" s="51" t="n">
        <v>3711</v>
      </c>
      <c r="BH158" s="51" t="n">
        <v>522</v>
      </c>
      <c r="BI158" s="51" t="n">
        <v>5</v>
      </c>
      <c r="BJ158" s="51" t="n">
        <v>558</v>
      </c>
      <c r="BK158" s="51" t="n">
        <v>516</v>
      </c>
      <c r="BL158" s="51" t="n">
        <v>5980</v>
      </c>
      <c r="BM158" s="51" t="n">
        <v>6664</v>
      </c>
      <c r="BN158" s="51" t="n">
        <v>0</v>
      </c>
      <c r="BO158" s="51" t="n">
        <v>6166</v>
      </c>
      <c r="BP158" s="51" t="n">
        <v>1662</v>
      </c>
      <c r="BQ158" s="51" t="n">
        <v>1680</v>
      </c>
      <c r="BR158" s="13" t="n">
        <v>391.606673487451</v>
      </c>
      <c r="BS158" s="13" t="n">
        <v>2234.15498277259</v>
      </c>
      <c r="BT158" s="51" t="n">
        <v>0</v>
      </c>
      <c r="BU158" s="51" t="n">
        <v>0</v>
      </c>
      <c r="BV158" s="51"/>
      <c r="BW158" s="51"/>
      <c r="BX158" s="51"/>
      <c r="BY158" s="51"/>
      <c r="BZ158" s="51"/>
      <c r="CA158" s="51"/>
      <c r="CB158" s="51" t="n">
        <v>0</v>
      </c>
      <c r="CC158" s="51" t="n">
        <v>0</v>
      </c>
      <c r="CD158" s="51" t="n">
        <v>0</v>
      </c>
      <c r="CE158" s="51" t="n">
        <v>52880</v>
      </c>
      <c r="CF158" s="51" t="n">
        <v>1796</v>
      </c>
      <c r="CG158" s="51" t="n">
        <v>54000</v>
      </c>
      <c r="CH158" s="51" t="n">
        <v>1011000</v>
      </c>
      <c r="CI158" s="51" t="n">
        <v>37000</v>
      </c>
      <c r="CJ158" s="51" t="n">
        <v>497000</v>
      </c>
      <c r="CK158" s="51" t="n">
        <v>118957000</v>
      </c>
      <c r="CL158" s="51" t="n">
        <v>0</v>
      </c>
      <c r="CM158" s="52" t="n">
        <v>0</v>
      </c>
      <c r="CN158" s="52" t="n">
        <v>66.6666666666667</v>
      </c>
      <c r="CO158" s="58" t="n">
        <v>0</v>
      </c>
      <c r="CP158" s="13" t="n">
        <v>274554061.98</v>
      </c>
      <c r="CQ158" s="13" t="n">
        <v>3843634916.95</v>
      </c>
      <c r="CR158" s="13" t="n">
        <v>47884877.63</v>
      </c>
      <c r="CS158" s="13" t="n">
        <v>2929059282.52</v>
      </c>
      <c r="CT158" s="13" t="n">
        <v>496498163.96</v>
      </c>
      <c r="CU158" s="58" t="n">
        <v>0.1625</v>
      </c>
      <c r="CV158" s="53" t="n">
        <v>0</v>
      </c>
      <c r="CW158" s="53" t="n">
        <v>0</v>
      </c>
      <c r="CX158" s="53" t="n">
        <v>0</v>
      </c>
      <c r="CY158" s="53" t="n">
        <v>0</v>
      </c>
      <c r="CZ158" s="53" t="n">
        <v>0</v>
      </c>
      <c r="DA158" s="53" t="n">
        <v>0.325617992792412</v>
      </c>
      <c r="DB158" s="53" t="n">
        <v>0</v>
      </c>
      <c r="DC158" s="53" t="n">
        <v>0</v>
      </c>
      <c r="DD158" s="53" t="n">
        <v>0</v>
      </c>
      <c r="DE158" s="53" t="n">
        <v>0.651235985584824</v>
      </c>
      <c r="DF158" s="53" t="n">
        <v>0</v>
      </c>
      <c r="DG158" s="53" t="n">
        <v>0</v>
      </c>
      <c r="DH158" s="53" t="n">
        <v>0</v>
      </c>
      <c r="DI158" s="53" t="n">
        <v>0</v>
      </c>
      <c r="DJ158" s="53" t="n">
        <v>0</v>
      </c>
      <c r="DK158" s="53" t="n">
        <v>0</v>
      </c>
      <c r="DL158" s="53" t="n">
        <v>0.651235985584824</v>
      </c>
      <c r="DM158" s="53" t="n">
        <v>0</v>
      </c>
      <c r="DN158" s="53" t="n">
        <v>0.348764014415176</v>
      </c>
      <c r="DO158" s="53" t="n">
        <v>0</v>
      </c>
      <c r="DP158" s="53" t="n">
        <v>0</v>
      </c>
      <c r="DQ158" s="53" t="n">
        <v>0</v>
      </c>
      <c r="DR158" s="51" t="n">
        <v>837</v>
      </c>
      <c r="DS158" s="51" t="n">
        <v>196</v>
      </c>
      <c r="DT158" s="51" t="n">
        <v>9024.92398964115</v>
      </c>
      <c r="DU158" s="51" t="n">
        <v>0</v>
      </c>
      <c r="DV158" s="51" t="n">
        <v>0</v>
      </c>
      <c r="DW158" s="51" t="n">
        <v>321</v>
      </c>
      <c r="DX158" s="51" t="n">
        <v>0</v>
      </c>
      <c r="DY158" s="51" t="n">
        <v>348243.78</v>
      </c>
      <c r="DZ158" s="51" t="n">
        <v>0</v>
      </c>
      <c r="EA158" s="51" t="n">
        <v>0</v>
      </c>
      <c r="EB158" s="51" t="n">
        <v>9</v>
      </c>
      <c r="EC158" s="59" t="n">
        <v>6379.8742</v>
      </c>
      <c r="ED158" s="51" t="n">
        <v>0</v>
      </c>
      <c r="EE158" s="51" t="n">
        <v>0</v>
      </c>
      <c r="EF158" s="51" t="n">
        <v>0</v>
      </c>
      <c r="EG158" s="51" t="n">
        <v>0</v>
      </c>
      <c r="EH158" s="60" t="n">
        <v>50.2783294615757</v>
      </c>
      <c r="EJ158" s="60" t="n">
        <v>47.4417788090625</v>
      </c>
      <c r="EK158" s="60" t="n">
        <v>19.869442584879</v>
      </c>
      <c r="EL158" s="60" t="n">
        <v>2.23063114533759</v>
      </c>
      <c r="EM158" s="60" t="n">
        <v>2.4829491319</v>
      </c>
      <c r="EN158" s="60" t="n">
        <v>92.8253470061</v>
      </c>
      <c r="ES158" s="51" t="n">
        <v>1639874</v>
      </c>
      <c r="ET158" s="13" t="n">
        <v>9854.818</v>
      </c>
      <c r="EU158" s="13" t="n">
        <v>10101.83</v>
      </c>
      <c r="EV158" s="13" t="n">
        <v>10213.65</v>
      </c>
      <c r="EW158" s="13" t="n">
        <v>10319.47</v>
      </c>
      <c r="EX158" s="13" t="n">
        <v>10420.22</v>
      </c>
      <c r="EY158" s="58" t="n">
        <f aca="false">EX158/SUMIF($E$8:$E$210,E158,$EX$8:$EX$210)</f>
        <v>0.00137859994170095</v>
      </c>
      <c r="EZ158" s="13" t="s">
        <v>271</v>
      </c>
      <c r="FA158" s="13" t="s">
        <v>304</v>
      </c>
      <c r="FB158" s="51" t="n">
        <v>0</v>
      </c>
      <c r="FC158" s="13" t="n">
        <v>1662</v>
      </c>
    </row>
    <row r="159" customFormat="false" ht="15" hidden="false" customHeight="false" outlineLevel="0" collapsed="false">
      <c r="A159" s="49" t="n">
        <v>21125</v>
      </c>
      <c r="B159" s="50" t="n">
        <v>21125</v>
      </c>
      <c r="C159" s="9" t="s">
        <v>469</v>
      </c>
      <c r="D159" s="9" t="s">
        <v>457</v>
      </c>
      <c r="E159" s="50" t="n">
        <v>33</v>
      </c>
      <c r="F159" s="9" t="s">
        <v>458</v>
      </c>
      <c r="H159" s="51" t="n">
        <v>1152399</v>
      </c>
      <c r="I159" s="51" t="n">
        <v>1243460</v>
      </c>
      <c r="J159" s="51" t="n">
        <v>688281</v>
      </c>
      <c r="K159" s="51" t="n">
        <v>1331058</v>
      </c>
      <c r="L159" s="51" t="n">
        <v>326414</v>
      </c>
      <c r="M159" s="51" t="n">
        <v>547644</v>
      </c>
      <c r="N159" s="51" t="n">
        <v>1</v>
      </c>
      <c r="O159" s="51" t="n">
        <v>0</v>
      </c>
      <c r="P159" s="51" t="n">
        <v>0</v>
      </c>
      <c r="Q159" s="52" t="n">
        <v>0</v>
      </c>
      <c r="R159" s="52" t="n">
        <v>0</v>
      </c>
      <c r="S159" s="13" t="n">
        <v>0</v>
      </c>
      <c r="T159" s="13" t="n">
        <v>0</v>
      </c>
      <c r="U159" s="13" t="n">
        <v>0</v>
      </c>
      <c r="V159" s="13" t="n">
        <v>0</v>
      </c>
      <c r="W159" s="13" t="n">
        <v>0</v>
      </c>
      <c r="X159" s="13" t="n">
        <v>0</v>
      </c>
      <c r="Y159" s="13" t="n">
        <v>0</v>
      </c>
      <c r="Z159" s="13" t="n">
        <v>0</v>
      </c>
      <c r="AA159" s="13" t="n">
        <v>0</v>
      </c>
      <c r="AB159" s="13" t="n">
        <v>0</v>
      </c>
      <c r="AC159" s="13" t="n">
        <v>0</v>
      </c>
      <c r="AD159" s="13" t="n">
        <v>0</v>
      </c>
      <c r="AE159" s="13" t="n">
        <v>0</v>
      </c>
      <c r="AF159" s="13" t="n">
        <v>0</v>
      </c>
      <c r="AG159" s="13" t="n">
        <v>12</v>
      </c>
      <c r="AH159" s="13" t="n">
        <v>2106</v>
      </c>
      <c r="AI159" s="51" t="n">
        <v>0</v>
      </c>
      <c r="AJ159" s="51" t="n">
        <v>492</v>
      </c>
      <c r="AK159" s="51" t="n">
        <v>1053</v>
      </c>
      <c r="AL159" s="51" t="n">
        <v>782</v>
      </c>
      <c r="AM159" s="51" t="n">
        <v>1053</v>
      </c>
      <c r="AN159" s="51" t="n">
        <v>216</v>
      </c>
      <c r="AO159" s="51" t="n">
        <v>1053</v>
      </c>
      <c r="AP159" s="51" t="n">
        <v>1043</v>
      </c>
      <c r="AQ159" s="51" t="n">
        <v>1053</v>
      </c>
      <c r="AR159" s="51" t="n">
        <v>1043</v>
      </c>
      <c r="AS159" s="51" t="n">
        <v>1053</v>
      </c>
      <c r="AT159" s="51" t="n">
        <v>1029</v>
      </c>
      <c r="AU159" s="51" t="n">
        <v>1048</v>
      </c>
      <c r="AV159" s="51" t="n">
        <v>13.5</v>
      </c>
      <c r="AW159" s="13" t="n">
        <v>58.65822841</v>
      </c>
      <c r="AX159" s="52" t="n">
        <v>5.2501</v>
      </c>
      <c r="AY159" s="51" t="n">
        <v>3</v>
      </c>
      <c r="AZ159" s="52" t="n">
        <v>5.16666666666667</v>
      </c>
      <c r="BA159" s="52" t="n">
        <v>525.01</v>
      </c>
      <c r="BB159" s="54" t="n">
        <v>0.0151592037329844</v>
      </c>
      <c r="BC159" s="54" t="n">
        <v>0.000269989000567961</v>
      </c>
      <c r="BD159" s="61" t="n">
        <v>21849.6044992565</v>
      </c>
      <c r="BE159" s="13" t="n">
        <v>1235</v>
      </c>
      <c r="BF159" s="13" t="n">
        <v>5134</v>
      </c>
      <c r="BG159" s="51" t="n">
        <v>2776</v>
      </c>
      <c r="BH159" s="51" t="n">
        <v>1185</v>
      </c>
      <c r="BI159" s="51" t="n">
        <v>5</v>
      </c>
      <c r="BJ159" s="51" t="n">
        <v>1952</v>
      </c>
      <c r="BK159" s="51" t="n">
        <v>1139</v>
      </c>
      <c r="BL159" s="51" t="n">
        <v>4275</v>
      </c>
      <c r="BM159" s="51" t="n">
        <v>5896</v>
      </c>
      <c r="BN159" s="51" t="n">
        <v>0</v>
      </c>
      <c r="BO159" s="51" t="n">
        <v>0</v>
      </c>
      <c r="BP159" s="51" t="n">
        <v>3518</v>
      </c>
      <c r="BQ159" s="51" t="n">
        <v>3707</v>
      </c>
      <c r="BR159" s="13" t="n">
        <v>391.606673487451</v>
      </c>
      <c r="BS159" s="13" t="n">
        <v>2234.15498277259</v>
      </c>
      <c r="BT159" s="51" t="n">
        <v>0</v>
      </c>
      <c r="BU159" s="51" t="n">
        <v>0</v>
      </c>
      <c r="BV159" s="51"/>
      <c r="BW159" s="51"/>
      <c r="BX159" s="51"/>
      <c r="BY159" s="51"/>
      <c r="BZ159" s="51"/>
      <c r="CA159" s="51"/>
      <c r="CB159" s="51" t="n">
        <v>0</v>
      </c>
      <c r="CC159" s="51" t="n">
        <v>0</v>
      </c>
      <c r="CD159" s="51" t="n">
        <v>0</v>
      </c>
      <c r="CE159" s="51" t="n">
        <v>1460</v>
      </c>
      <c r="CF159" s="51" t="n">
        <v>3341</v>
      </c>
      <c r="CG159" s="51" t="n">
        <v>2000</v>
      </c>
      <c r="CH159" s="51" t="n">
        <v>59000</v>
      </c>
      <c r="CI159" s="51" t="n">
        <v>3000</v>
      </c>
      <c r="CJ159" s="51" t="n">
        <v>307000</v>
      </c>
      <c r="CK159" s="51" t="n">
        <v>10724000</v>
      </c>
      <c r="CL159" s="51" t="n">
        <v>0</v>
      </c>
      <c r="CM159" s="52" t="n">
        <v>0</v>
      </c>
      <c r="CN159" s="52" t="n">
        <v>66.6666666666667</v>
      </c>
      <c r="CO159" s="58" t="n">
        <v>0</v>
      </c>
      <c r="CP159" s="13" t="n">
        <v>274554061.98</v>
      </c>
      <c r="CQ159" s="13" t="n">
        <v>3843634916.95</v>
      </c>
      <c r="CR159" s="13" t="n">
        <v>47884877.63</v>
      </c>
      <c r="CS159" s="13" t="n">
        <v>2929059282.52</v>
      </c>
      <c r="CT159" s="13" t="n">
        <v>496498163.96</v>
      </c>
      <c r="CU159" s="58" t="n">
        <v>0.2</v>
      </c>
      <c r="CV159" s="53" t="n">
        <v>0</v>
      </c>
      <c r="CW159" s="53" t="n">
        <v>0</v>
      </c>
      <c r="CX159" s="53" t="n">
        <v>0</v>
      </c>
      <c r="CY159" s="53" t="n">
        <v>0</v>
      </c>
      <c r="CZ159" s="53" t="n">
        <v>0</v>
      </c>
      <c r="DA159" s="53" t="n">
        <v>0.325617992792412</v>
      </c>
      <c r="DB159" s="53" t="n">
        <v>0</v>
      </c>
      <c r="DC159" s="53" t="n">
        <v>0</v>
      </c>
      <c r="DD159" s="53" t="n">
        <v>0</v>
      </c>
      <c r="DE159" s="53" t="n">
        <v>0.651235985584824</v>
      </c>
      <c r="DF159" s="53" t="n">
        <v>0</v>
      </c>
      <c r="DG159" s="53" t="n">
        <v>0</v>
      </c>
      <c r="DH159" s="53" t="n">
        <v>0</v>
      </c>
      <c r="DI159" s="53" t="n">
        <v>0</v>
      </c>
      <c r="DJ159" s="53" t="n">
        <v>0</v>
      </c>
      <c r="DK159" s="53" t="n">
        <v>0</v>
      </c>
      <c r="DL159" s="53" t="n">
        <v>0.651235985584824</v>
      </c>
      <c r="DM159" s="53" t="n">
        <v>0</v>
      </c>
      <c r="DN159" s="53" t="n">
        <v>0.348764014415176</v>
      </c>
      <c r="DO159" s="53" t="n">
        <v>0</v>
      </c>
      <c r="DP159" s="53" t="n">
        <v>0</v>
      </c>
      <c r="DQ159" s="53" t="n">
        <v>0</v>
      </c>
      <c r="DR159" s="51" t="n">
        <v>4335</v>
      </c>
      <c r="DS159" s="51" t="n">
        <v>1230</v>
      </c>
      <c r="DT159" s="51" t="n">
        <v>29049.1779000165</v>
      </c>
      <c r="DU159" s="51" t="n">
        <v>0</v>
      </c>
      <c r="DV159" s="51" t="n">
        <v>0</v>
      </c>
      <c r="DW159" s="51" t="n">
        <v>536</v>
      </c>
      <c r="DX159" s="51" t="n">
        <v>2336</v>
      </c>
      <c r="DY159" s="51" t="n">
        <v>348243.78</v>
      </c>
      <c r="DZ159" s="51" t="n">
        <v>548</v>
      </c>
      <c r="EA159" s="51" t="n">
        <v>4128</v>
      </c>
      <c r="EB159" s="51" t="n">
        <v>29</v>
      </c>
      <c r="EC159" s="59" t="n">
        <v>6379.8742</v>
      </c>
      <c r="ED159" s="51" t="n">
        <v>2548</v>
      </c>
      <c r="EE159" s="51" t="n">
        <v>4128</v>
      </c>
      <c r="EF159" s="51" t="n">
        <v>0</v>
      </c>
      <c r="EG159" s="51" t="n">
        <v>4128</v>
      </c>
      <c r="EH159" s="60" t="n">
        <v>50.2783294615757</v>
      </c>
      <c r="EJ159" s="60" t="n">
        <v>47.4417788090625</v>
      </c>
      <c r="EK159" s="60" t="n">
        <v>19.869442584879</v>
      </c>
      <c r="EL159" s="60" t="n">
        <v>2.23063114533759</v>
      </c>
      <c r="EM159" s="60" t="n">
        <v>2.4829491319</v>
      </c>
      <c r="EN159" s="60" t="n">
        <v>92.8253470061</v>
      </c>
      <c r="ES159" s="51" t="n">
        <v>1639874</v>
      </c>
      <c r="ET159" s="13" t="n">
        <v>8702.807</v>
      </c>
      <c r="EU159" s="13" t="n">
        <v>9011.746</v>
      </c>
      <c r="EV159" s="13" t="n">
        <v>9142.063</v>
      </c>
      <c r="EW159" s="13" t="n">
        <v>9260.309</v>
      </c>
      <c r="EX159" s="13" t="n">
        <v>9368.665</v>
      </c>
      <c r="EY159" s="58" t="n">
        <f aca="false">EX159/SUMIF($E$8:$E$210,E159,$EX$8:$EX$210)</f>
        <v>0.00123947872720689</v>
      </c>
      <c r="EZ159" s="13" t="s">
        <v>271</v>
      </c>
      <c r="FA159" s="13" t="s">
        <v>304</v>
      </c>
      <c r="FB159" s="51" t="n">
        <v>0</v>
      </c>
      <c r="FC159" s="13" t="n">
        <v>3518</v>
      </c>
    </row>
    <row r="160" customFormat="false" ht="15" hidden="false" customHeight="false" outlineLevel="0" collapsed="false">
      <c r="A160" s="49" t="n">
        <v>21132</v>
      </c>
      <c r="B160" s="50" t="n">
        <v>21132</v>
      </c>
      <c r="C160" s="9" t="s">
        <v>470</v>
      </c>
      <c r="D160" s="9" t="s">
        <v>457</v>
      </c>
      <c r="E160" s="50" t="n">
        <v>33</v>
      </c>
      <c r="F160" s="9" t="s">
        <v>458</v>
      </c>
      <c r="H160" s="51" t="n">
        <v>1152399</v>
      </c>
      <c r="I160" s="51" t="n">
        <v>1243460</v>
      </c>
      <c r="J160" s="51" t="n">
        <v>688281</v>
      </c>
      <c r="K160" s="51" t="n">
        <v>1331058</v>
      </c>
      <c r="L160" s="51" t="n">
        <v>326414</v>
      </c>
      <c r="M160" s="51" t="n">
        <v>547644</v>
      </c>
      <c r="N160" s="51" t="n">
        <v>55</v>
      </c>
      <c r="O160" s="51" t="n">
        <v>0</v>
      </c>
      <c r="P160" s="51" t="n">
        <v>0</v>
      </c>
      <c r="Q160" s="52" t="n">
        <v>0</v>
      </c>
      <c r="R160" s="52" t="n">
        <v>0</v>
      </c>
      <c r="S160" s="13" t="n">
        <v>0</v>
      </c>
      <c r="T160" s="13" t="n">
        <v>0</v>
      </c>
      <c r="U160" s="13" t="n">
        <v>0</v>
      </c>
      <c r="V160" s="13" t="n">
        <v>0</v>
      </c>
      <c r="W160" s="13" t="n">
        <v>0</v>
      </c>
      <c r="X160" s="13" t="n">
        <v>0</v>
      </c>
      <c r="Y160" s="13" t="n">
        <v>0</v>
      </c>
      <c r="Z160" s="13" t="n">
        <v>0</v>
      </c>
      <c r="AA160" s="13" t="n">
        <v>0</v>
      </c>
      <c r="AB160" s="13" t="n">
        <v>0</v>
      </c>
      <c r="AC160" s="13" t="n">
        <v>0</v>
      </c>
      <c r="AD160" s="13" t="n">
        <v>0</v>
      </c>
      <c r="AE160" s="13" t="n">
        <v>0</v>
      </c>
      <c r="AF160" s="13" t="n">
        <v>0</v>
      </c>
      <c r="AG160" s="13" t="n">
        <v>709</v>
      </c>
      <c r="AH160" s="13" t="n">
        <v>19808</v>
      </c>
      <c r="AI160" s="51" t="n">
        <v>0</v>
      </c>
      <c r="AJ160" s="51" t="n">
        <v>5919</v>
      </c>
      <c r="AK160" s="51" t="n">
        <v>10790</v>
      </c>
      <c r="AL160" s="51" t="n">
        <v>7386</v>
      </c>
      <c r="AM160" s="51" t="n">
        <v>10438</v>
      </c>
      <c r="AN160" s="51" t="n">
        <v>3859</v>
      </c>
      <c r="AO160" s="51" t="n">
        <v>10435</v>
      </c>
      <c r="AP160" s="51" t="n">
        <v>10392</v>
      </c>
      <c r="AQ160" s="51" t="n">
        <v>10422</v>
      </c>
      <c r="AR160" s="51" t="n">
        <v>10296</v>
      </c>
      <c r="AS160" s="51" t="n">
        <v>10448</v>
      </c>
      <c r="AT160" s="51" t="n">
        <v>9547</v>
      </c>
      <c r="AU160" s="51" t="n">
        <v>10153</v>
      </c>
      <c r="AV160" s="51" t="n">
        <v>13.5</v>
      </c>
      <c r="AW160" s="13" t="n">
        <v>619.994553829999</v>
      </c>
      <c r="AX160" s="52" t="n">
        <v>37.2019</v>
      </c>
      <c r="AY160" s="51" t="n">
        <v>3</v>
      </c>
      <c r="AZ160" s="52" t="n">
        <v>5.16666666666667</v>
      </c>
      <c r="BA160" s="52" t="n">
        <v>3720.19</v>
      </c>
      <c r="BB160" s="54" t="n">
        <v>0.0151592037329844</v>
      </c>
      <c r="BC160" s="54" t="n">
        <v>0.000269989000567961</v>
      </c>
      <c r="BD160" s="61" t="n">
        <v>21849.6044992565</v>
      </c>
      <c r="BE160" s="13" t="n">
        <v>29534</v>
      </c>
      <c r="BF160" s="13" t="n">
        <v>91991</v>
      </c>
      <c r="BG160" s="51" t="n">
        <v>51765</v>
      </c>
      <c r="BH160" s="51" t="n">
        <v>11435</v>
      </c>
      <c r="BI160" s="51" t="n">
        <v>5</v>
      </c>
      <c r="BJ160" s="51" t="n">
        <v>23155</v>
      </c>
      <c r="BK160" s="51" t="n">
        <v>10838</v>
      </c>
      <c r="BL160" s="51" t="n">
        <v>94945</v>
      </c>
      <c r="BM160" s="51" t="n">
        <v>102435</v>
      </c>
      <c r="BN160" s="51" t="n">
        <v>43388</v>
      </c>
      <c r="BO160" s="51" t="n">
        <v>124823</v>
      </c>
      <c r="BP160" s="51" t="n">
        <v>38514</v>
      </c>
      <c r="BQ160" s="51" t="n">
        <v>39927</v>
      </c>
      <c r="BR160" s="13" t="n">
        <v>391.606673487451</v>
      </c>
      <c r="BS160" s="13" t="n">
        <v>2234.15498277259</v>
      </c>
      <c r="BT160" s="51" t="n">
        <v>0</v>
      </c>
      <c r="BU160" s="51" t="n">
        <v>0</v>
      </c>
      <c r="BV160" s="51"/>
      <c r="BW160" s="51"/>
      <c r="BX160" s="51"/>
      <c r="BY160" s="51"/>
      <c r="BZ160" s="51"/>
      <c r="CA160" s="51"/>
      <c r="CB160" s="51" t="n">
        <v>0</v>
      </c>
      <c r="CC160" s="51" t="n">
        <v>0</v>
      </c>
      <c r="CD160" s="51" t="n">
        <v>0</v>
      </c>
      <c r="CE160" s="51" t="n">
        <v>7880</v>
      </c>
      <c r="CF160" s="51" t="n">
        <v>41896</v>
      </c>
      <c r="CG160" s="51" t="n">
        <v>9000</v>
      </c>
      <c r="CH160" s="51" t="n">
        <v>552000</v>
      </c>
      <c r="CI160" s="51" t="n">
        <v>21000</v>
      </c>
      <c r="CJ160" s="51" t="n">
        <v>3798000</v>
      </c>
      <c r="CK160" s="51" t="n">
        <v>95539000</v>
      </c>
      <c r="CL160" s="51" t="n">
        <v>65</v>
      </c>
      <c r="CM160" s="52" t="n">
        <v>0</v>
      </c>
      <c r="CN160" s="52" t="n">
        <v>66.6666666666667</v>
      </c>
      <c r="CO160" s="58" t="n">
        <v>0.0205587776938148</v>
      </c>
      <c r="CP160" s="13" t="n">
        <v>274554061.98</v>
      </c>
      <c r="CQ160" s="13" t="n">
        <v>3843634916.95</v>
      </c>
      <c r="CR160" s="13" t="n">
        <v>47884877.63</v>
      </c>
      <c r="CS160" s="13" t="n">
        <v>2929059282.52</v>
      </c>
      <c r="CT160" s="13" t="n">
        <v>496498163.96</v>
      </c>
      <c r="CU160" s="58" t="n">
        <v>0.1875</v>
      </c>
      <c r="CV160" s="53" t="n">
        <v>0</v>
      </c>
      <c r="CW160" s="53" t="n">
        <v>0</v>
      </c>
      <c r="CX160" s="53" t="n">
        <v>0</v>
      </c>
      <c r="CY160" s="53" t="n">
        <v>0</v>
      </c>
      <c r="CZ160" s="53" t="n">
        <v>0</v>
      </c>
      <c r="DA160" s="53" t="n">
        <v>0.325617992792412</v>
      </c>
      <c r="DB160" s="53" t="n">
        <v>0</v>
      </c>
      <c r="DC160" s="53" t="n">
        <v>0</v>
      </c>
      <c r="DD160" s="53" t="n">
        <v>0</v>
      </c>
      <c r="DE160" s="53" t="n">
        <v>0.651235985584824</v>
      </c>
      <c r="DF160" s="53" t="n">
        <v>0</v>
      </c>
      <c r="DG160" s="53" t="n">
        <v>0</v>
      </c>
      <c r="DH160" s="53" t="n">
        <v>0</v>
      </c>
      <c r="DI160" s="53" t="n">
        <v>0</v>
      </c>
      <c r="DJ160" s="53" t="n">
        <v>0</v>
      </c>
      <c r="DK160" s="53" t="n">
        <v>0</v>
      </c>
      <c r="DL160" s="53" t="n">
        <v>0.651235985584824</v>
      </c>
      <c r="DM160" s="53" t="n">
        <v>0</v>
      </c>
      <c r="DN160" s="53" t="n">
        <v>0.348764014415176</v>
      </c>
      <c r="DO160" s="53" t="n">
        <v>0</v>
      </c>
      <c r="DP160" s="53" t="n">
        <v>0</v>
      </c>
      <c r="DQ160" s="53" t="n">
        <v>0</v>
      </c>
      <c r="DR160" s="51" t="n">
        <v>171942</v>
      </c>
      <c r="DS160" s="51" t="n">
        <v>37068</v>
      </c>
      <c r="DT160" s="51" t="n">
        <v>70854.4894486822</v>
      </c>
      <c r="DU160" s="51" t="n">
        <v>26707</v>
      </c>
      <c r="DV160" s="51" t="n">
        <v>33703</v>
      </c>
      <c r="DW160" s="51" t="n">
        <v>10698</v>
      </c>
      <c r="DX160" s="51" t="n">
        <v>22939</v>
      </c>
      <c r="DY160" s="51" t="n">
        <v>348243.78</v>
      </c>
      <c r="DZ160" s="51" t="n">
        <v>26564</v>
      </c>
      <c r="EA160" s="51" t="n">
        <v>72088</v>
      </c>
      <c r="EB160" s="51" t="n">
        <v>288</v>
      </c>
      <c r="EC160" s="59" t="n">
        <v>6379.8742</v>
      </c>
      <c r="ED160" s="51" t="n">
        <v>24016</v>
      </c>
      <c r="EE160" s="51" t="n">
        <v>72088</v>
      </c>
      <c r="EF160" s="51" t="n">
        <v>4036</v>
      </c>
      <c r="EG160" s="51" t="n">
        <v>76124</v>
      </c>
      <c r="EH160" s="60" t="n">
        <v>50.2783294615757</v>
      </c>
      <c r="EJ160" s="60" t="n">
        <v>47.4417788090625</v>
      </c>
      <c r="EK160" s="60" t="n">
        <v>19.869442584879</v>
      </c>
      <c r="EL160" s="60" t="n">
        <v>2.23063114533759</v>
      </c>
      <c r="EM160" s="60" t="n">
        <v>2.4829491319</v>
      </c>
      <c r="EN160" s="60" t="n">
        <v>92.8253470061</v>
      </c>
      <c r="ES160" s="51" t="n">
        <v>1639874</v>
      </c>
      <c r="ET160" s="13" t="n">
        <v>147064.5</v>
      </c>
      <c r="EU160" s="13" t="n">
        <v>150601</v>
      </c>
      <c r="EV160" s="13" t="n">
        <v>152262.1</v>
      </c>
      <c r="EW160" s="13" t="n">
        <v>153858.6</v>
      </c>
      <c r="EX160" s="13" t="n">
        <v>155394.6</v>
      </c>
      <c r="EY160" s="58" t="n">
        <f aca="false">EX160/SUMIF($E$8:$E$210,E160,$EX$8:$EX$210)</f>
        <v>0.0205587776938148</v>
      </c>
      <c r="EZ160" s="13" t="s">
        <v>271</v>
      </c>
      <c r="FA160" s="13" t="s">
        <v>304</v>
      </c>
      <c r="FB160" s="51" t="n">
        <v>0</v>
      </c>
      <c r="FC160" s="13" t="n">
        <v>38514</v>
      </c>
    </row>
    <row r="161" customFormat="false" ht="15" hidden="false" customHeight="false" outlineLevel="0" collapsed="false">
      <c r="A161" s="49" t="n">
        <v>21136</v>
      </c>
      <c r="B161" s="50" t="n">
        <v>21136</v>
      </c>
      <c r="C161" s="9" t="s">
        <v>471</v>
      </c>
      <c r="D161" s="9" t="s">
        <v>457</v>
      </c>
      <c r="E161" s="50" t="n">
        <v>33</v>
      </c>
      <c r="F161" s="9" t="s">
        <v>458</v>
      </c>
      <c r="H161" s="51" t="n">
        <v>1152399</v>
      </c>
      <c r="I161" s="51" t="n">
        <v>1243460</v>
      </c>
      <c r="J161" s="51" t="n">
        <v>688281</v>
      </c>
      <c r="K161" s="51" t="n">
        <v>1331058</v>
      </c>
      <c r="L161" s="51" t="n">
        <v>326414</v>
      </c>
      <c r="M161" s="51" t="n">
        <v>547644</v>
      </c>
      <c r="N161" s="51" t="n">
        <v>2</v>
      </c>
      <c r="O161" s="51" t="n">
        <v>0</v>
      </c>
      <c r="P161" s="51" t="n">
        <v>0</v>
      </c>
      <c r="Q161" s="52" t="n">
        <v>0</v>
      </c>
      <c r="R161" s="52" t="n">
        <v>0</v>
      </c>
      <c r="S161" s="13" t="n">
        <v>0</v>
      </c>
      <c r="T161" s="13" t="n">
        <v>0</v>
      </c>
      <c r="U161" s="13" t="n">
        <v>0</v>
      </c>
      <c r="V161" s="13" t="n">
        <v>0</v>
      </c>
      <c r="W161" s="13" t="n">
        <v>0</v>
      </c>
      <c r="X161" s="13" t="n">
        <v>0</v>
      </c>
      <c r="Y161" s="13" t="n">
        <v>0</v>
      </c>
      <c r="Z161" s="13" t="n">
        <v>0</v>
      </c>
      <c r="AA161" s="13" t="n">
        <v>0</v>
      </c>
      <c r="AB161" s="13" t="n">
        <v>0</v>
      </c>
      <c r="AC161" s="13" t="n">
        <v>0</v>
      </c>
      <c r="AD161" s="13" t="n">
        <v>0</v>
      </c>
      <c r="AE161" s="13" t="n">
        <v>0</v>
      </c>
      <c r="AF161" s="13" t="n">
        <v>0</v>
      </c>
      <c r="AG161" s="13" t="n">
        <v>12</v>
      </c>
      <c r="AH161" s="13" t="n">
        <v>1284</v>
      </c>
      <c r="AI161" s="51" t="n">
        <v>0</v>
      </c>
      <c r="AJ161" s="51" t="n">
        <v>347</v>
      </c>
      <c r="AK161" s="51" t="n">
        <v>811</v>
      </c>
      <c r="AL161" s="51" t="n">
        <v>428</v>
      </c>
      <c r="AM161" s="51" t="n">
        <v>754</v>
      </c>
      <c r="AN161" s="51" t="n">
        <v>318</v>
      </c>
      <c r="AO161" s="51" t="n">
        <v>754</v>
      </c>
      <c r="AP161" s="51" t="n">
        <v>739</v>
      </c>
      <c r="AQ161" s="51" t="n">
        <v>754</v>
      </c>
      <c r="AR161" s="51" t="n">
        <v>657</v>
      </c>
      <c r="AS161" s="51" t="n">
        <v>754</v>
      </c>
      <c r="AT161" s="51" t="n">
        <v>601</v>
      </c>
      <c r="AU161" s="51" t="n">
        <v>684</v>
      </c>
      <c r="AV161" s="51" t="n">
        <v>13.5</v>
      </c>
      <c r="AW161" s="13" t="n">
        <v>45.87036804</v>
      </c>
      <c r="AX161" s="52" t="n">
        <v>3.4534</v>
      </c>
      <c r="AY161" s="51" t="n">
        <v>3</v>
      </c>
      <c r="AZ161" s="52" t="n">
        <v>5.16666666666667</v>
      </c>
      <c r="BA161" s="52" t="n">
        <v>345.34</v>
      </c>
      <c r="BB161" s="54" t="n">
        <v>0.0151592037329844</v>
      </c>
      <c r="BC161" s="54" t="n">
        <v>0.000269989000567961</v>
      </c>
      <c r="BD161" s="61" t="n">
        <v>21849.6044992565</v>
      </c>
      <c r="BE161" s="13" t="n">
        <v>2325</v>
      </c>
      <c r="BF161" s="13" t="n">
        <v>7493</v>
      </c>
      <c r="BG161" s="51" t="n">
        <v>4288</v>
      </c>
      <c r="BH161" s="51" t="n">
        <v>603</v>
      </c>
      <c r="BI161" s="51" t="n">
        <v>5</v>
      </c>
      <c r="BJ161" s="51" t="n">
        <v>1530</v>
      </c>
      <c r="BK161" s="51" t="n">
        <v>594</v>
      </c>
      <c r="BL161" s="51" t="n">
        <v>5932</v>
      </c>
      <c r="BM161" s="51" t="n">
        <v>8469</v>
      </c>
      <c r="BN161" s="51" t="n">
        <v>4332</v>
      </c>
      <c r="BO161" s="51" t="n">
        <v>11269</v>
      </c>
      <c r="BP161" s="51" t="n">
        <v>2203</v>
      </c>
      <c r="BQ161" s="51" t="n">
        <v>2280</v>
      </c>
      <c r="BR161" s="13" t="n">
        <v>391.606673487451</v>
      </c>
      <c r="BS161" s="13" t="n">
        <v>2234.15498277259</v>
      </c>
      <c r="BT161" s="51" t="n">
        <v>0</v>
      </c>
      <c r="BU161" s="51" t="n">
        <v>0</v>
      </c>
      <c r="BV161" s="51"/>
      <c r="BW161" s="51"/>
      <c r="BX161" s="51"/>
      <c r="BY161" s="51"/>
      <c r="BZ161" s="51"/>
      <c r="CA161" s="51"/>
      <c r="CB161" s="51" t="n">
        <v>0</v>
      </c>
      <c r="CC161" s="51" t="n">
        <v>0</v>
      </c>
      <c r="CD161" s="51" t="n">
        <v>0</v>
      </c>
      <c r="CE161" s="51" t="n">
        <v>360</v>
      </c>
      <c r="CF161" s="51" t="n">
        <v>2093</v>
      </c>
      <c r="CG161" s="51" t="n">
        <v>0</v>
      </c>
      <c r="CH161" s="51" t="n">
        <v>28000</v>
      </c>
      <c r="CI161" s="51" t="n">
        <v>1000</v>
      </c>
      <c r="CJ161" s="51" t="n">
        <v>188000</v>
      </c>
      <c r="CK161" s="51" t="n">
        <v>6091000</v>
      </c>
      <c r="CL161" s="51" t="n">
        <v>0</v>
      </c>
      <c r="CM161" s="52" t="n">
        <v>0</v>
      </c>
      <c r="CN161" s="52" t="n">
        <v>66.6666666666667</v>
      </c>
      <c r="CO161" s="58" t="n">
        <v>0</v>
      </c>
      <c r="CP161" s="13" t="n">
        <v>274554061.98</v>
      </c>
      <c r="CQ161" s="13" t="n">
        <v>3843634916.95</v>
      </c>
      <c r="CR161" s="13" t="n">
        <v>47884877.63</v>
      </c>
      <c r="CS161" s="13" t="n">
        <v>2929059282.52</v>
      </c>
      <c r="CT161" s="13" t="n">
        <v>496498163.96</v>
      </c>
      <c r="CU161" s="58" t="n">
        <v>0.1875</v>
      </c>
      <c r="CV161" s="53" t="n">
        <v>0</v>
      </c>
      <c r="CW161" s="53" t="n">
        <v>0</v>
      </c>
      <c r="CX161" s="53" t="n">
        <v>0</v>
      </c>
      <c r="CY161" s="53" t="n">
        <v>0</v>
      </c>
      <c r="CZ161" s="53" t="n">
        <v>0</v>
      </c>
      <c r="DA161" s="53" t="n">
        <v>0.325617992792412</v>
      </c>
      <c r="DB161" s="53" t="n">
        <v>0</v>
      </c>
      <c r="DC161" s="53" t="n">
        <v>0</v>
      </c>
      <c r="DD161" s="53" t="n">
        <v>0</v>
      </c>
      <c r="DE161" s="53" t="n">
        <v>0.651235985584824</v>
      </c>
      <c r="DF161" s="53" t="n">
        <v>0</v>
      </c>
      <c r="DG161" s="53" t="n">
        <v>0</v>
      </c>
      <c r="DH161" s="53" t="n">
        <v>0</v>
      </c>
      <c r="DI161" s="53" t="n">
        <v>0</v>
      </c>
      <c r="DJ161" s="53" t="n">
        <v>0</v>
      </c>
      <c r="DK161" s="53" t="n">
        <v>0</v>
      </c>
      <c r="DL161" s="53" t="n">
        <v>0.651235985584824</v>
      </c>
      <c r="DM161" s="53" t="n">
        <v>0</v>
      </c>
      <c r="DN161" s="53" t="n">
        <v>0.348764014415176</v>
      </c>
      <c r="DO161" s="53" t="n">
        <v>0</v>
      </c>
      <c r="DP161" s="53" t="n">
        <v>0</v>
      </c>
      <c r="DQ161" s="53" t="n">
        <v>0</v>
      </c>
      <c r="DR161" s="51" t="n">
        <v>1601</v>
      </c>
      <c r="DS161" s="51" t="n">
        <v>611</v>
      </c>
      <c r="DT161" s="51" t="n">
        <v>8779.05543647075</v>
      </c>
      <c r="DU161" s="51" t="n">
        <v>3444</v>
      </c>
      <c r="DV161" s="51" t="n">
        <v>4305</v>
      </c>
      <c r="DW161" s="51" t="n">
        <v>882</v>
      </c>
      <c r="DX161" s="51" t="n">
        <v>2590</v>
      </c>
      <c r="DY161" s="51" t="n">
        <v>348243.78</v>
      </c>
      <c r="DZ161" s="51" t="n">
        <v>1832</v>
      </c>
      <c r="EA161" s="51" t="n">
        <v>3254</v>
      </c>
      <c r="EB161" s="51" t="n">
        <v>32</v>
      </c>
      <c r="EC161" s="59" t="n">
        <v>6379.8742</v>
      </c>
      <c r="ED161" s="51" t="n">
        <v>1038</v>
      </c>
      <c r="EE161" s="51" t="n">
        <v>3254</v>
      </c>
      <c r="EF161" s="51" t="n">
        <v>628</v>
      </c>
      <c r="EG161" s="51" t="n">
        <v>3882</v>
      </c>
      <c r="EH161" s="60" t="n">
        <v>50.2783294615757</v>
      </c>
      <c r="EJ161" s="60" t="n">
        <v>47.4417788090625</v>
      </c>
      <c r="EK161" s="60" t="n">
        <v>19.869442584879</v>
      </c>
      <c r="EL161" s="60" t="n">
        <v>2.23063114533759</v>
      </c>
      <c r="EM161" s="60" t="n">
        <v>2.4829491319</v>
      </c>
      <c r="EN161" s="60" t="n">
        <v>92.8253470061</v>
      </c>
      <c r="ES161" s="51" t="n">
        <v>1639874</v>
      </c>
      <c r="ET161" s="13" t="n">
        <v>12061.57</v>
      </c>
      <c r="EU161" s="13" t="n">
        <v>12323.82</v>
      </c>
      <c r="EV161" s="13" t="n">
        <v>12450.04</v>
      </c>
      <c r="EW161" s="13" t="n">
        <v>12572.83</v>
      </c>
      <c r="EX161" s="13" t="n">
        <v>12692.25</v>
      </c>
      <c r="EY161" s="58" t="n">
        <f aca="false">EX161/SUMIF($E$8:$E$210,E161,$EX$8:$EX$210)</f>
        <v>0.00167919056507962</v>
      </c>
      <c r="EZ161" s="13" t="s">
        <v>271</v>
      </c>
      <c r="FA161" s="13" t="s">
        <v>304</v>
      </c>
      <c r="FB161" s="51" t="n">
        <v>1</v>
      </c>
      <c r="FC161" s="13" t="n">
        <v>2203</v>
      </c>
    </row>
    <row r="162" customFormat="false" ht="15" hidden="false" customHeight="false" outlineLevel="0" collapsed="false">
      <c r="A162" s="49" t="n">
        <v>21140</v>
      </c>
      <c r="B162" s="50" t="n">
        <v>21140</v>
      </c>
      <c r="C162" s="9" t="s">
        <v>472</v>
      </c>
      <c r="D162" s="9" t="s">
        <v>457</v>
      </c>
      <c r="E162" s="50" t="n">
        <v>33</v>
      </c>
      <c r="F162" s="9" t="s">
        <v>458</v>
      </c>
      <c r="H162" s="51" t="n">
        <v>1152399</v>
      </c>
      <c r="I162" s="51" t="n">
        <v>1243460</v>
      </c>
      <c r="J162" s="51" t="n">
        <v>688281</v>
      </c>
      <c r="K162" s="51" t="n">
        <v>1331058</v>
      </c>
      <c r="L162" s="51" t="n">
        <v>326414</v>
      </c>
      <c r="M162" s="51" t="n">
        <v>547644</v>
      </c>
      <c r="N162" s="51" t="n">
        <v>15</v>
      </c>
      <c r="O162" s="51" t="n">
        <v>74</v>
      </c>
      <c r="P162" s="51" t="n">
        <v>40</v>
      </c>
      <c r="Q162" s="52" t="n">
        <v>3.85237637602656</v>
      </c>
      <c r="R162" s="52" t="n">
        <v>3.95443823169666</v>
      </c>
      <c r="S162" s="13" t="n">
        <v>70180</v>
      </c>
      <c r="T162" s="13" t="n">
        <v>91591</v>
      </c>
      <c r="U162" s="13" t="n">
        <v>70202</v>
      </c>
      <c r="V162" s="13" t="n">
        <v>91591</v>
      </c>
      <c r="W162" s="13" t="n">
        <v>9957</v>
      </c>
      <c r="X162" s="13" t="n">
        <v>88878</v>
      </c>
      <c r="Y162" s="13" t="n">
        <v>118710</v>
      </c>
      <c r="Z162" s="13" t="n">
        <v>183182</v>
      </c>
      <c r="AA162" s="13" t="n">
        <v>38718</v>
      </c>
      <c r="AB162" s="13" t="n">
        <v>91591</v>
      </c>
      <c r="AC162" s="13" t="n">
        <v>62167</v>
      </c>
      <c r="AD162" s="13" t="n">
        <v>91591</v>
      </c>
      <c r="AE162" s="13" t="n">
        <v>31933</v>
      </c>
      <c r="AF162" s="13" t="n">
        <v>89782</v>
      </c>
      <c r="AG162" s="13" t="n">
        <v>347</v>
      </c>
      <c r="AH162" s="13" t="n">
        <v>17365</v>
      </c>
      <c r="AI162" s="51" t="n">
        <v>0</v>
      </c>
      <c r="AJ162" s="51" t="n">
        <v>4461</v>
      </c>
      <c r="AK162" s="51" t="n">
        <v>9878</v>
      </c>
      <c r="AL162" s="51" t="n">
        <v>6195</v>
      </c>
      <c r="AM162" s="51" t="n">
        <v>9445</v>
      </c>
      <c r="AN162" s="51" t="n">
        <v>3355</v>
      </c>
      <c r="AO162" s="51" t="n">
        <v>9450</v>
      </c>
      <c r="AP162" s="51" t="n">
        <v>9272</v>
      </c>
      <c r="AQ162" s="51" t="n">
        <v>9445</v>
      </c>
      <c r="AR162" s="51" t="n">
        <v>8848</v>
      </c>
      <c r="AS162" s="51" t="n">
        <v>9463</v>
      </c>
      <c r="AT162" s="51" t="n">
        <v>8595</v>
      </c>
      <c r="AU162" s="51" t="n">
        <v>9401</v>
      </c>
      <c r="AV162" s="51" t="n">
        <v>13.5</v>
      </c>
      <c r="AW162" s="13" t="n">
        <v>565.316580120001</v>
      </c>
      <c r="AX162" s="52" t="n">
        <v>39.0885</v>
      </c>
      <c r="AY162" s="51" t="n">
        <v>3</v>
      </c>
      <c r="AZ162" s="52" t="n">
        <v>5.16666666666667</v>
      </c>
      <c r="BA162" s="52" t="n">
        <v>3908.85</v>
      </c>
      <c r="BB162" s="54" t="n">
        <v>0.0151592037329844</v>
      </c>
      <c r="BC162" s="54" t="n">
        <v>0.000269989000567961</v>
      </c>
      <c r="BD162" s="61" t="n">
        <v>21849.6044992565</v>
      </c>
      <c r="BE162" s="13" t="n">
        <v>25455</v>
      </c>
      <c r="BF162" s="13" t="n">
        <v>78493</v>
      </c>
      <c r="BG162" s="51" t="n">
        <v>38881</v>
      </c>
      <c r="BH162" s="51" t="n">
        <v>14748</v>
      </c>
      <c r="BI162" s="51" t="n">
        <v>5</v>
      </c>
      <c r="BJ162" s="51" t="n">
        <v>30042</v>
      </c>
      <c r="BK162" s="51" t="n">
        <v>14358</v>
      </c>
      <c r="BL162" s="51" t="n">
        <v>84640</v>
      </c>
      <c r="BM162" s="51" t="n">
        <v>86881</v>
      </c>
      <c r="BN162" s="51" t="n">
        <v>51700</v>
      </c>
      <c r="BO162" s="51" t="n">
        <v>112478</v>
      </c>
      <c r="BP162" s="51" t="n">
        <v>43493</v>
      </c>
      <c r="BQ162" s="51" t="n">
        <v>45574</v>
      </c>
      <c r="BR162" s="13" t="n">
        <v>391.606673487451</v>
      </c>
      <c r="BS162" s="13" t="n">
        <v>2234.15498277259</v>
      </c>
      <c r="BT162" s="51" t="n">
        <v>52</v>
      </c>
      <c r="BU162" s="51" t="n">
        <v>120</v>
      </c>
      <c r="BV162" s="51"/>
      <c r="BW162" s="51"/>
      <c r="BX162" s="51"/>
      <c r="BY162" s="51"/>
      <c r="BZ162" s="51"/>
      <c r="CA162" s="51"/>
      <c r="CB162" s="51" t="n">
        <v>0</v>
      </c>
      <c r="CC162" s="51" t="n">
        <v>0</v>
      </c>
      <c r="CD162" s="51" t="n">
        <v>0</v>
      </c>
      <c r="CE162" s="51" t="n">
        <v>7510</v>
      </c>
      <c r="CF162" s="51" t="n">
        <v>41092</v>
      </c>
      <c r="CG162" s="51" t="n">
        <v>8000</v>
      </c>
      <c r="CH162" s="51" t="n">
        <v>432000</v>
      </c>
      <c r="CI162" s="51" t="n">
        <v>19000</v>
      </c>
      <c r="CJ162" s="51" t="n">
        <v>2828000</v>
      </c>
      <c r="CK162" s="51" t="n">
        <v>87138000</v>
      </c>
      <c r="CL162" s="51" t="n">
        <v>62</v>
      </c>
      <c r="CM162" s="52" t="n">
        <v>1.6507164074786</v>
      </c>
      <c r="CN162" s="52" t="n">
        <v>66.6666666666667</v>
      </c>
      <c r="CO162" s="58" t="n">
        <v>0.017373352960333</v>
      </c>
      <c r="CP162" s="13" t="n">
        <v>274554061.98</v>
      </c>
      <c r="CQ162" s="13" t="n">
        <v>3843634916.95</v>
      </c>
      <c r="CR162" s="13" t="n">
        <v>47884877.63</v>
      </c>
      <c r="CS162" s="13" t="n">
        <v>2929059282.52</v>
      </c>
      <c r="CT162" s="13" t="n">
        <v>496498163.96</v>
      </c>
      <c r="CU162" s="58" t="n">
        <v>0.3375</v>
      </c>
      <c r="CV162" s="53" t="n">
        <v>0</v>
      </c>
      <c r="CW162" s="53" t="n">
        <v>0</v>
      </c>
      <c r="CX162" s="53" t="n">
        <v>0</v>
      </c>
      <c r="CY162" s="53" t="n">
        <v>0</v>
      </c>
      <c r="CZ162" s="53" t="n">
        <v>0</v>
      </c>
      <c r="DA162" s="53" t="n">
        <v>0.325617992792412</v>
      </c>
      <c r="DB162" s="53" t="n">
        <v>0</v>
      </c>
      <c r="DC162" s="53" t="n">
        <v>0</v>
      </c>
      <c r="DD162" s="53" t="n">
        <v>0</v>
      </c>
      <c r="DE162" s="53" t="n">
        <v>0.651235985584824</v>
      </c>
      <c r="DF162" s="53" t="n">
        <v>0</v>
      </c>
      <c r="DG162" s="53" t="n">
        <v>0</v>
      </c>
      <c r="DH162" s="53" t="n">
        <v>0</v>
      </c>
      <c r="DI162" s="53" t="n">
        <v>0</v>
      </c>
      <c r="DJ162" s="53" t="n">
        <v>0</v>
      </c>
      <c r="DK162" s="53" t="n">
        <v>0</v>
      </c>
      <c r="DL162" s="53" t="n">
        <v>0.651235985584824</v>
      </c>
      <c r="DM162" s="53" t="n">
        <v>0</v>
      </c>
      <c r="DN162" s="53" t="n">
        <v>0.348764014415176</v>
      </c>
      <c r="DO162" s="53" t="n">
        <v>0</v>
      </c>
      <c r="DP162" s="53" t="n">
        <v>0</v>
      </c>
      <c r="DQ162" s="53" t="n">
        <v>0</v>
      </c>
      <c r="DR162" s="51" t="n">
        <v>71873</v>
      </c>
      <c r="DS162" s="51" t="n">
        <v>30860</v>
      </c>
      <c r="DT162" s="51" t="n">
        <v>45483.2689055458</v>
      </c>
      <c r="DU162" s="51" t="n">
        <v>20578</v>
      </c>
      <c r="DV162" s="51" t="n">
        <v>25834</v>
      </c>
      <c r="DW162" s="51" t="n">
        <v>8968</v>
      </c>
      <c r="DX162" s="51" t="n">
        <v>63786</v>
      </c>
      <c r="DY162" s="51" t="n">
        <v>348243.78</v>
      </c>
      <c r="DZ162" s="51" t="n">
        <v>18705</v>
      </c>
      <c r="EA162" s="51" t="n">
        <v>59297</v>
      </c>
      <c r="EB162" s="51" t="n">
        <v>380</v>
      </c>
      <c r="EC162" s="59" t="n">
        <v>6379.8742</v>
      </c>
      <c r="ED162" s="51" t="n">
        <v>25717</v>
      </c>
      <c r="EE162" s="51" t="n">
        <v>59297</v>
      </c>
      <c r="EF162" s="51" t="n">
        <v>3664</v>
      </c>
      <c r="EG162" s="51" t="n">
        <v>62961</v>
      </c>
      <c r="EH162" s="60" t="n">
        <v>50.2783294615757</v>
      </c>
      <c r="EJ162" s="60" t="n">
        <v>47.4417788090625</v>
      </c>
      <c r="EK162" s="60" t="n">
        <v>19.869442584879</v>
      </c>
      <c r="EL162" s="60" t="n">
        <v>2.23063114533759</v>
      </c>
      <c r="EM162" s="60" t="n">
        <v>2.4829491319</v>
      </c>
      <c r="EN162" s="60" t="n">
        <v>92.8253470061</v>
      </c>
      <c r="ES162" s="51" t="n">
        <v>1639874</v>
      </c>
      <c r="ET162" s="13" t="n">
        <v>124937.4</v>
      </c>
      <c r="EU162" s="13" t="n">
        <v>127601.5</v>
      </c>
      <c r="EV162" s="13" t="n">
        <v>128880.2</v>
      </c>
      <c r="EW162" s="13" t="n">
        <v>130119.4</v>
      </c>
      <c r="EX162" s="13" t="n">
        <v>131317.4</v>
      </c>
      <c r="EY162" s="58" t="n">
        <f aca="false">EX162/SUMIF($E$8:$E$210,E162,$EX$8:$EX$210)</f>
        <v>0.017373352960333</v>
      </c>
      <c r="EZ162" s="13" t="s">
        <v>271</v>
      </c>
      <c r="FA162" s="13" t="s">
        <v>304</v>
      </c>
      <c r="FB162" s="51" t="n">
        <v>365</v>
      </c>
      <c r="FC162" s="13" t="n">
        <v>43493</v>
      </c>
    </row>
    <row r="163" customFormat="false" ht="15" hidden="false" customHeight="false" outlineLevel="0" collapsed="false">
      <c r="A163" s="49" t="n">
        <v>21143</v>
      </c>
      <c r="B163" s="50" t="n">
        <v>21143</v>
      </c>
      <c r="C163" s="9" t="s">
        <v>473</v>
      </c>
      <c r="D163" s="9" t="s">
        <v>457</v>
      </c>
      <c r="E163" s="50" t="n">
        <v>33</v>
      </c>
      <c r="F163" s="9" t="s">
        <v>458</v>
      </c>
      <c r="H163" s="51" t="n">
        <v>1152399</v>
      </c>
      <c r="I163" s="51" t="n">
        <v>1243460</v>
      </c>
      <c r="J163" s="51" t="n">
        <v>688281</v>
      </c>
      <c r="K163" s="51" t="n">
        <v>1331058</v>
      </c>
      <c r="L163" s="51" t="n">
        <v>326414</v>
      </c>
      <c r="M163" s="51" t="n">
        <v>547644</v>
      </c>
      <c r="N163" s="51" t="n">
        <v>0</v>
      </c>
      <c r="O163" s="51" t="n">
        <v>0</v>
      </c>
      <c r="P163" s="51" t="n">
        <v>0</v>
      </c>
      <c r="Q163" s="52" t="n">
        <v>0</v>
      </c>
      <c r="R163" s="52" t="n">
        <v>0</v>
      </c>
      <c r="S163" s="13" t="n">
        <v>0</v>
      </c>
      <c r="T163" s="13" t="n">
        <v>0</v>
      </c>
      <c r="U163" s="13" t="n">
        <v>0</v>
      </c>
      <c r="V163" s="13" t="n">
        <v>0</v>
      </c>
      <c r="W163" s="13" t="n">
        <v>0</v>
      </c>
      <c r="X163" s="13" t="n">
        <v>0</v>
      </c>
      <c r="Y163" s="13" t="n">
        <v>0</v>
      </c>
      <c r="Z163" s="13" t="n">
        <v>0</v>
      </c>
      <c r="AA163" s="13" t="n">
        <v>0</v>
      </c>
      <c r="AB163" s="13" t="n">
        <v>0</v>
      </c>
      <c r="AC163" s="13" t="n">
        <v>0</v>
      </c>
      <c r="AD163" s="13" t="n">
        <v>0</v>
      </c>
      <c r="AE163" s="13" t="n">
        <v>0</v>
      </c>
      <c r="AF163" s="13" t="n">
        <v>0</v>
      </c>
      <c r="AG163" s="13" t="n">
        <v>30</v>
      </c>
      <c r="AH163" s="13" t="n">
        <v>4886</v>
      </c>
      <c r="AI163" s="51" t="n">
        <v>0</v>
      </c>
      <c r="AJ163" s="51" t="n">
        <v>1497</v>
      </c>
      <c r="AK163" s="51" t="n">
        <v>2560</v>
      </c>
      <c r="AL163" s="51" t="n">
        <v>2164</v>
      </c>
      <c r="AM163" s="51" t="n">
        <v>2523</v>
      </c>
      <c r="AN163" s="51" t="n">
        <v>879</v>
      </c>
      <c r="AO163" s="51" t="n">
        <v>2523</v>
      </c>
      <c r="AP163" s="51" t="n">
        <v>2520</v>
      </c>
      <c r="AQ163" s="51" t="n">
        <v>2522</v>
      </c>
      <c r="AR163" s="51" t="n">
        <v>2499</v>
      </c>
      <c r="AS163" s="51" t="n">
        <v>2524</v>
      </c>
      <c r="AT163" s="51" t="n">
        <v>2332</v>
      </c>
      <c r="AU163" s="51" t="n">
        <v>2494</v>
      </c>
      <c r="AV163" s="51" t="n">
        <v>13.5</v>
      </c>
      <c r="AW163" s="13" t="n">
        <v>159.9591727</v>
      </c>
      <c r="AX163" s="52" t="n">
        <v>9.2146</v>
      </c>
      <c r="AY163" s="51" t="n">
        <v>3</v>
      </c>
      <c r="AZ163" s="52" t="n">
        <v>5.16666666666667</v>
      </c>
      <c r="BA163" s="52" t="n">
        <v>921.46</v>
      </c>
      <c r="BB163" s="54" t="n">
        <v>0.0151592037329844</v>
      </c>
      <c r="BC163" s="54" t="n">
        <v>0.000269989000567961</v>
      </c>
      <c r="BD163" s="61" t="n">
        <v>21849.6044992565</v>
      </c>
      <c r="BE163" s="13" t="n">
        <v>4978</v>
      </c>
      <c r="BF163" s="13" t="n">
        <v>18695</v>
      </c>
      <c r="BG163" s="51" t="n">
        <v>12307</v>
      </c>
      <c r="BH163" s="51" t="n">
        <v>1668</v>
      </c>
      <c r="BI163" s="51" t="n">
        <v>5</v>
      </c>
      <c r="BJ163" s="51" t="n">
        <v>1970</v>
      </c>
      <c r="BK163" s="51" t="n">
        <v>1583</v>
      </c>
      <c r="BL163" s="51" t="n">
        <v>18724</v>
      </c>
      <c r="BM163" s="51" t="n">
        <v>20380</v>
      </c>
      <c r="BN163" s="51" t="n">
        <v>0</v>
      </c>
      <c r="BO163" s="51" t="n">
        <v>8546</v>
      </c>
      <c r="BP163" s="51" t="n">
        <v>4645</v>
      </c>
      <c r="BQ163" s="51" t="n">
        <v>4782</v>
      </c>
      <c r="BR163" s="13" t="n">
        <v>391.606673487451</v>
      </c>
      <c r="BS163" s="13" t="n">
        <v>2234.15498277259</v>
      </c>
      <c r="BT163" s="51" t="n">
        <v>105</v>
      </c>
      <c r="BU163" s="51" t="n">
        <v>135</v>
      </c>
      <c r="BV163" s="51"/>
      <c r="BW163" s="51"/>
      <c r="BX163" s="51"/>
      <c r="BY163" s="51"/>
      <c r="BZ163" s="51"/>
      <c r="CA163" s="51"/>
      <c r="CB163" s="51" t="n">
        <v>0</v>
      </c>
      <c r="CC163" s="51" t="n">
        <v>0</v>
      </c>
      <c r="CD163" s="51" t="n">
        <v>0</v>
      </c>
      <c r="CE163" s="51" t="n">
        <v>5450</v>
      </c>
      <c r="CF163" s="51" t="n">
        <v>4976</v>
      </c>
      <c r="CG163" s="51" t="n">
        <v>6000</v>
      </c>
      <c r="CH163" s="51" t="n">
        <v>175000</v>
      </c>
      <c r="CI163" s="51" t="n">
        <v>6000</v>
      </c>
      <c r="CJ163" s="51" t="n">
        <v>715000</v>
      </c>
      <c r="CK163" s="51" t="n">
        <v>22925000</v>
      </c>
      <c r="CL163" s="51" t="n">
        <v>0</v>
      </c>
      <c r="CM163" s="52" t="n">
        <v>0</v>
      </c>
      <c r="CN163" s="52" t="n">
        <v>66.6666666666667</v>
      </c>
      <c r="CO163" s="58" t="n">
        <v>0</v>
      </c>
      <c r="CP163" s="13" t="n">
        <v>274554061.98</v>
      </c>
      <c r="CQ163" s="13" t="n">
        <v>3843634916.95</v>
      </c>
      <c r="CR163" s="13" t="n">
        <v>47884877.63</v>
      </c>
      <c r="CS163" s="13" t="n">
        <v>2929059282.52</v>
      </c>
      <c r="CT163" s="13" t="n">
        <v>496498163.96</v>
      </c>
      <c r="CU163" s="58" t="n">
        <v>0.1875</v>
      </c>
      <c r="CV163" s="53" t="n">
        <v>0</v>
      </c>
      <c r="CW163" s="53" t="n">
        <v>0</v>
      </c>
      <c r="CX163" s="53" t="n">
        <v>0</v>
      </c>
      <c r="CY163" s="53" t="n">
        <v>0</v>
      </c>
      <c r="CZ163" s="53" t="n">
        <v>0</v>
      </c>
      <c r="DA163" s="53" t="n">
        <v>0.325617992792412</v>
      </c>
      <c r="DB163" s="53" t="n">
        <v>0</v>
      </c>
      <c r="DC163" s="53" t="n">
        <v>0</v>
      </c>
      <c r="DD163" s="53" t="n">
        <v>0</v>
      </c>
      <c r="DE163" s="53" t="n">
        <v>0.651235985584824</v>
      </c>
      <c r="DF163" s="53" t="n">
        <v>0</v>
      </c>
      <c r="DG163" s="53" t="n">
        <v>0</v>
      </c>
      <c r="DH163" s="53" t="n">
        <v>0</v>
      </c>
      <c r="DI163" s="53" t="n">
        <v>0</v>
      </c>
      <c r="DJ163" s="53" t="n">
        <v>0</v>
      </c>
      <c r="DK163" s="53" t="n">
        <v>0</v>
      </c>
      <c r="DL163" s="53" t="n">
        <v>0.651235985584824</v>
      </c>
      <c r="DM163" s="53" t="n">
        <v>0</v>
      </c>
      <c r="DN163" s="53" t="n">
        <v>0.348764014415176</v>
      </c>
      <c r="DO163" s="53" t="n">
        <v>0</v>
      </c>
      <c r="DP163" s="53" t="n">
        <v>0</v>
      </c>
      <c r="DQ163" s="53" t="n">
        <v>0</v>
      </c>
      <c r="DR163" s="51" t="n">
        <v>2870</v>
      </c>
      <c r="DS163" s="51" t="n">
        <v>884</v>
      </c>
      <c r="DT163" s="51" t="n">
        <v>44283.7354864366</v>
      </c>
      <c r="DU163" s="51" t="n">
        <v>0</v>
      </c>
      <c r="DV163" s="51" t="n">
        <v>0</v>
      </c>
      <c r="DW163" s="51" t="n">
        <v>1416</v>
      </c>
      <c r="DX163" s="51" t="n">
        <v>0</v>
      </c>
      <c r="DY163" s="51" t="n">
        <v>348243.78</v>
      </c>
      <c r="DZ163" s="51" t="n">
        <v>0</v>
      </c>
      <c r="EA163" s="51" t="n">
        <v>0</v>
      </c>
      <c r="EB163" s="51" t="n">
        <v>40</v>
      </c>
      <c r="EC163" s="59" t="n">
        <v>6379.8742</v>
      </c>
      <c r="ED163" s="51" t="n">
        <v>0</v>
      </c>
      <c r="EE163" s="51" t="n">
        <v>0</v>
      </c>
      <c r="EF163" s="51" t="n">
        <v>0</v>
      </c>
      <c r="EG163" s="51" t="n">
        <v>0</v>
      </c>
      <c r="EH163" s="60" t="n">
        <v>50.2783294615757</v>
      </c>
      <c r="EJ163" s="60" t="n">
        <v>47.4417788090625</v>
      </c>
      <c r="EK163" s="60" t="n">
        <v>19.869442584879</v>
      </c>
      <c r="EL163" s="60" t="n">
        <v>2.23063114533759</v>
      </c>
      <c r="EM163" s="60" t="n">
        <v>2.4829491319</v>
      </c>
      <c r="EN163" s="60" t="n">
        <v>92.8253470061</v>
      </c>
      <c r="ES163" s="51" t="n">
        <v>1639874</v>
      </c>
      <c r="ET163" s="13" t="n">
        <v>30321.35</v>
      </c>
      <c r="EU163" s="13" t="n">
        <v>31456.1</v>
      </c>
      <c r="EV163" s="13" t="n">
        <v>31946.33</v>
      </c>
      <c r="EW163" s="13" t="n">
        <v>32398.96</v>
      </c>
      <c r="EX163" s="13" t="n">
        <v>32821.44</v>
      </c>
      <c r="EY163" s="58" t="n">
        <f aca="false">EX163/SUMIF($E$8:$E$210,E163,$EX$8:$EX$210)</f>
        <v>0.00434229174341246</v>
      </c>
      <c r="EZ163" s="13" t="s">
        <v>271</v>
      </c>
      <c r="FA163" s="13" t="s">
        <v>304</v>
      </c>
      <c r="FB163" s="51" t="n">
        <v>1</v>
      </c>
      <c r="FC163" s="13" t="n">
        <v>4645</v>
      </c>
    </row>
    <row r="164" customFormat="false" ht="15" hidden="false" customHeight="false" outlineLevel="0" collapsed="false">
      <c r="A164" s="49" t="n">
        <v>21163</v>
      </c>
      <c r="B164" s="50" t="n">
        <v>21163</v>
      </c>
      <c r="C164" s="9" t="s">
        <v>474</v>
      </c>
      <c r="D164" s="9" t="s">
        <v>457</v>
      </c>
      <c r="E164" s="50" t="n">
        <v>33</v>
      </c>
      <c r="F164" s="9" t="s">
        <v>458</v>
      </c>
      <c r="H164" s="51" t="n">
        <v>1152399</v>
      </c>
      <c r="I164" s="51" t="n">
        <v>1243460</v>
      </c>
      <c r="J164" s="51" t="n">
        <v>688281</v>
      </c>
      <c r="K164" s="51" t="n">
        <v>1331058</v>
      </c>
      <c r="L164" s="51" t="n">
        <v>326414</v>
      </c>
      <c r="M164" s="51" t="n">
        <v>547644</v>
      </c>
      <c r="N164" s="51" t="n">
        <v>1</v>
      </c>
      <c r="O164" s="51" t="n">
        <v>0</v>
      </c>
      <c r="P164" s="51" t="n">
        <v>0</v>
      </c>
      <c r="Q164" s="52" t="n">
        <v>0</v>
      </c>
      <c r="R164" s="52" t="n">
        <v>0</v>
      </c>
      <c r="S164" s="13" t="n">
        <v>0</v>
      </c>
      <c r="T164" s="13" t="n">
        <v>0</v>
      </c>
      <c r="U164" s="13" t="n">
        <v>0</v>
      </c>
      <c r="V164" s="13" t="n">
        <v>0</v>
      </c>
      <c r="W164" s="13" t="n">
        <v>0</v>
      </c>
      <c r="X164" s="13" t="n">
        <v>0</v>
      </c>
      <c r="Y164" s="13" t="n">
        <v>0</v>
      </c>
      <c r="Z164" s="13" t="n">
        <v>0</v>
      </c>
      <c r="AA164" s="13" t="n">
        <v>0</v>
      </c>
      <c r="AB164" s="13" t="n">
        <v>0</v>
      </c>
      <c r="AC164" s="13" t="n">
        <v>0</v>
      </c>
      <c r="AD164" s="13" t="n">
        <v>0</v>
      </c>
      <c r="AE164" s="13" t="n">
        <v>0</v>
      </c>
      <c r="AF164" s="13" t="n">
        <v>0</v>
      </c>
      <c r="AG164" s="13" t="n">
        <v>48</v>
      </c>
      <c r="AH164" s="13" t="n">
        <v>1896</v>
      </c>
      <c r="AI164" s="51" t="n">
        <v>0</v>
      </c>
      <c r="AJ164" s="51" t="n">
        <v>496</v>
      </c>
      <c r="AK164" s="51" t="n">
        <v>1074</v>
      </c>
      <c r="AL164" s="51" t="n">
        <v>727</v>
      </c>
      <c r="AM164" s="51" t="n">
        <v>1042</v>
      </c>
      <c r="AN164" s="51" t="n">
        <v>392</v>
      </c>
      <c r="AO164" s="51" t="n">
        <v>1042</v>
      </c>
      <c r="AP164" s="51" t="n">
        <v>1042</v>
      </c>
      <c r="AQ164" s="51" t="n">
        <v>1043</v>
      </c>
      <c r="AR164" s="51" t="n">
        <v>1035</v>
      </c>
      <c r="AS164" s="51" t="n">
        <v>1035</v>
      </c>
      <c r="AT164" s="51" t="n">
        <v>939</v>
      </c>
      <c r="AU164" s="51" t="n">
        <v>1000</v>
      </c>
      <c r="AV164" s="51" t="n">
        <v>13.5</v>
      </c>
      <c r="AW164" s="13" t="n">
        <v>56.82658747</v>
      </c>
      <c r="AX164" s="52" t="n">
        <v>4.328</v>
      </c>
      <c r="AY164" s="51" t="n">
        <v>3</v>
      </c>
      <c r="AZ164" s="52" t="n">
        <v>5.16666666666667</v>
      </c>
      <c r="BA164" s="52" t="n">
        <v>432.8</v>
      </c>
      <c r="BB164" s="54" t="n">
        <v>0.0151592037329844</v>
      </c>
      <c r="BC164" s="54" t="n">
        <v>0.000269989000567961</v>
      </c>
      <c r="BD164" s="61" t="n">
        <v>21849.6044992565</v>
      </c>
      <c r="BE164" s="13" t="n">
        <v>3911</v>
      </c>
      <c r="BF164" s="13" t="n">
        <v>9794</v>
      </c>
      <c r="BG164" s="51" t="n">
        <v>5601</v>
      </c>
      <c r="BH164" s="51" t="n">
        <v>383</v>
      </c>
      <c r="BI164" s="51" t="n">
        <v>5</v>
      </c>
      <c r="BJ164" s="51" t="n">
        <v>696</v>
      </c>
      <c r="BK164" s="51" t="n">
        <v>377</v>
      </c>
      <c r="BL164" s="51" t="n">
        <v>9958</v>
      </c>
      <c r="BM164" s="51" t="n">
        <v>10611</v>
      </c>
      <c r="BN164" s="51" t="n">
        <v>0</v>
      </c>
      <c r="BO164" s="51" t="n">
        <v>16085</v>
      </c>
      <c r="BP164" s="51" t="n">
        <v>1866</v>
      </c>
      <c r="BQ164" s="51" t="n">
        <v>1917</v>
      </c>
      <c r="BR164" s="13" t="n">
        <v>391.606673487451</v>
      </c>
      <c r="BS164" s="13" t="n">
        <v>2234.15498277259</v>
      </c>
      <c r="BT164" s="51" t="n">
        <v>0</v>
      </c>
      <c r="BU164" s="51" t="n">
        <v>0</v>
      </c>
      <c r="BV164" s="51"/>
      <c r="BW164" s="51"/>
      <c r="BX164" s="51"/>
      <c r="BY164" s="51"/>
      <c r="BZ164" s="51"/>
      <c r="CA164" s="51"/>
      <c r="CB164" s="51" t="n">
        <v>0</v>
      </c>
      <c r="CC164" s="51" t="n">
        <v>0</v>
      </c>
      <c r="CD164" s="51" t="n">
        <v>0</v>
      </c>
      <c r="CE164" s="51" t="n">
        <v>720</v>
      </c>
      <c r="CF164" s="51" t="n">
        <v>1847</v>
      </c>
      <c r="CG164" s="51" t="n">
        <v>1000</v>
      </c>
      <c r="CH164" s="51" t="n">
        <v>37000</v>
      </c>
      <c r="CI164" s="51" t="n">
        <v>2000</v>
      </c>
      <c r="CJ164" s="51" t="n">
        <v>225000</v>
      </c>
      <c r="CK164" s="51" t="n">
        <v>7417000</v>
      </c>
      <c r="CL164" s="51" t="n">
        <v>0</v>
      </c>
      <c r="CM164" s="52" t="n">
        <v>0</v>
      </c>
      <c r="CN164" s="52" t="n">
        <v>66.6666666666667</v>
      </c>
      <c r="CO164" s="58" t="n">
        <v>0</v>
      </c>
      <c r="CP164" s="13" t="n">
        <v>274554061.98</v>
      </c>
      <c r="CQ164" s="13" t="n">
        <v>3843634916.95</v>
      </c>
      <c r="CR164" s="13" t="n">
        <v>47884877.63</v>
      </c>
      <c r="CS164" s="13" t="n">
        <v>2929059282.52</v>
      </c>
      <c r="CT164" s="13" t="n">
        <v>496498163.96</v>
      </c>
      <c r="CU164" s="58" t="n">
        <v>0.1625</v>
      </c>
      <c r="CV164" s="53" t="n">
        <v>0</v>
      </c>
      <c r="CW164" s="53" t="n">
        <v>0</v>
      </c>
      <c r="CX164" s="53" t="n">
        <v>0</v>
      </c>
      <c r="CY164" s="53" t="n">
        <v>0</v>
      </c>
      <c r="CZ164" s="53" t="n">
        <v>0</v>
      </c>
      <c r="DA164" s="53" t="n">
        <v>0.325617992792412</v>
      </c>
      <c r="DB164" s="53" t="n">
        <v>0</v>
      </c>
      <c r="DC164" s="53" t="n">
        <v>0</v>
      </c>
      <c r="DD164" s="53" t="n">
        <v>0</v>
      </c>
      <c r="DE164" s="53" t="n">
        <v>0.651235985584824</v>
      </c>
      <c r="DF164" s="53" t="n">
        <v>0</v>
      </c>
      <c r="DG164" s="53" t="n">
        <v>0</v>
      </c>
      <c r="DH164" s="53" t="n">
        <v>0</v>
      </c>
      <c r="DI164" s="53" t="n">
        <v>0</v>
      </c>
      <c r="DJ164" s="53" t="n">
        <v>0</v>
      </c>
      <c r="DK164" s="53" t="n">
        <v>0</v>
      </c>
      <c r="DL164" s="53" t="n">
        <v>0.651235985584824</v>
      </c>
      <c r="DM164" s="53" t="n">
        <v>0</v>
      </c>
      <c r="DN164" s="53" t="n">
        <v>0.348764014415176</v>
      </c>
      <c r="DO164" s="53" t="n">
        <v>0</v>
      </c>
      <c r="DP164" s="53" t="n">
        <v>0</v>
      </c>
      <c r="DQ164" s="53" t="n">
        <v>0</v>
      </c>
      <c r="DR164" s="51" t="n">
        <v>867</v>
      </c>
      <c r="DS164" s="51" t="n">
        <v>293</v>
      </c>
      <c r="DT164" s="51" t="n">
        <v>22563.5829488134</v>
      </c>
      <c r="DU164" s="51" t="n">
        <v>0</v>
      </c>
      <c r="DV164" s="51" t="n">
        <v>0</v>
      </c>
      <c r="DW164" s="51" t="n">
        <v>901</v>
      </c>
      <c r="DX164" s="51" t="n">
        <v>0</v>
      </c>
      <c r="DY164" s="51" t="n">
        <v>348243.78</v>
      </c>
      <c r="DZ164" s="51" t="n">
        <v>0</v>
      </c>
      <c r="EA164" s="51" t="n">
        <v>0</v>
      </c>
      <c r="EB164" s="51" t="n">
        <v>17</v>
      </c>
      <c r="EC164" s="59" t="n">
        <v>6379.8742</v>
      </c>
      <c r="ED164" s="51" t="n">
        <v>0</v>
      </c>
      <c r="EE164" s="51" t="n">
        <v>0</v>
      </c>
      <c r="EF164" s="51" t="n">
        <v>0</v>
      </c>
      <c r="EG164" s="51" t="n">
        <v>0</v>
      </c>
      <c r="EH164" s="60" t="n">
        <v>50.2783294615757</v>
      </c>
      <c r="EJ164" s="60" t="n">
        <v>47.4417788090625</v>
      </c>
      <c r="EK164" s="60" t="n">
        <v>19.869442584879</v>
      </c>
      <c r="EL164" s="60" t="n">
        <v>2.23063114533759</v>
      </c>
      <c r="EM164" s="60" t="n">
        <v>2.4829491319</v>
      </c>
      <c r="EN164" s="60" t="n">
        <v>92.8253470061</v>
      </c>
      <c r="ES164" s="51" t="n">
        <v>1639874</v>
      </c>
      <c r="ET164" s="13" t="n">
        <v>16917.87</v>
      </c>
      <c r="EU164" s="13" t="n">
        <v>17303.41</v>
      </c>
      <c r="EV164" s="13" t="n">
        <v>17493.83</v>
      </c>
      <c r="EW164" s="13" t="n">
        <v>17682</v>
      </c>
      <c r="EX164" s="13" t="n">
        <v>17867.7</v>
      </c>
      <c r="EY164" s="58" t="n">
        <f aca="false">EX164/SUMIF($E$8:$E$210,E164,$EX$8:$EX$210)</f>
        <v>0.00236390500184546</v>
      </c>
      <c r="EZ164" s="13" t="s">
        <v>271</v>
      </c>
      <c r="FA164" s="13" t="s">
        <v>304</v>
      </c>
      <c r="FB164" s="51" t="n">
        <v>0</v>
      </c>
      <c r="FC164" s="13" t="n">
        <v>1866</v>
      </c>
    </row>
    <row r="165" customFormat="false" ht="15" hidden="false" customHeight="false" outlineLevel="0" collapsed="false">
      <c r="A165" s="49" t="n">
        <v>21181</v>
      </c>
      <c r="B165" s="50" t="n">
        <v>21181</v>
      </c>
      <c r="C165" s="9" t="s">
        <v>475</v>
      </c>
      <c r="D165" s="9" t="s">
        <v>457</v>
      </c>
      <c r="E165" s="50" t="n">
        <v>33</v>
      </c>
      <c r="F165" s="9" t="s">
        <v>458</v>
      </c>
      <c r="H165" s="51" t="n">
        <v>1152399</v>
      </c>
      <c r="I165" s="51" t="n">
        <v>1243460</v>
      </c>
      <c r="J165" s="51" t="n">
        <v>688281</v>
      </c>
      <c r="K165" s="51" t="n">
        <v>1331058</v>
      </c>
      <c r="L165" s="51" t="n">
        <v>326414</v>
      </c>
      <c r="M165" s="51" t="n">
        <v>547644</v>
      </c>
      <c r="N165" s="51" t="n">
        <v>0</v>
      </c>
      <c r="O165" s="51" t="n">
        <v>0</v>
      </c>
      <c r="P165" s="51" t="n">
        <v>0</v>
      </c>
      <c r="Q165" s="52" t="n">
        <v>0</v>
      </c>
      <c r="R165" s="52" t="n">
        <v>0</v>
      </c>
      <c r="S165" s="13" t="n">
        <v>0</v>
      </c>
      <c r="T165" s="13" t="n">
        <v>0</v>
      </c>
      <c r="U165" s="13" t="n">
        <v>0</v>
      </c>
      <c r="V165" s="13" t="n">
        <v>0</v>
      </c>
      <c r="W165" s="13" t="n">
        <v>0</v>
      </c>
      <c r="X165" s="13" t="n">
        <v>0</v>
      </c>
      <c r="Y165" s="13" t="n">
        <v>0</v>
      </c>
      <c r="Z165" s="13" t="n">
        <v>0</v>
      </c>
      <c r="AA165" s="13" t="n">
        <v>0</v>
      </c>
      <c r="AB165" s="13" t="n">
        <v>0</v>
      </c>
      <c r="AC165" s="13" t="n">
        <v>0</v>
      </c>
      <c r="AD165" s="13" t="n">
        <v>0</v>
      </c>
      <c r="AE165" s="13" t="n">
        <v>0</v>
      </c>
      <c r="AF165" s="13" t="n">
        <v>0</v>
      </c>
      <c r="AG165" s="13" t="n">
        <v>4</v>
      </c>
      <c r="AH165" s="13" t="n">
        <v>1346</v>
      </c>
      <c r="AI165" s="51" t="n">
        <v>0</v>
      </c>
      <c r="AJ165" s="51" t="n">
        <v>407</v>
      </c>
      <c r="AK165" s="51" t="n">
        <v>673</v>
      </c>
      <c r="AL165" s="51" t="n">
        <v>421</v>
      </c>
      <c r="AM165" s="51" t="n">
        <v>673</v>
      </c>
      <c r="AN165" s="51" t="n">
        <v>284</v>
      </c>
      <c r="AO165" s="51" t="n">
        <v>673</v>
      </c>
      <c r="AP165" s="51" t="n">
        <v>673</v>
      </c>
      <c r="AQ165" s="51" t="n">
        <v>673</v>
      </c>
      <c r="AR165" s="51" t="n">
        <v>673</v>
      </c>
      <c r="AS165" s="51" t="n">
        <v>673</v>
      </c>
      <c r="AT165" s="51" t="n">
        <v>673</v>
      </c>
      <c r="AU165" s="51" t="n">
        <v>673</v>
      </c>
      <c r="AV165" s="51" t="n">
        <v>13.5</v>
      </c>
      <c r="AW165" s="13" t="n">
        <v>45.03668508</v>
      </c>
      <c r="AX165" s="52" t="n">
        <v>3.1906</v>
      </c>
      <c r="AY165" s="51" t="n">
        <v>3</v>
      </c>
      <c r="AZ165" s="52" t="n">
        <v>5.16666666666667</v>
      </c>
      <c r="BA165" s="52" t="n">
        <v>319.06</v>
      </c>
      <c r="BB165" s="54" t="n">
        <v>0.0151592037329844</v>
      </c>
      <c r="BC165" s="54" t="n">
        <v>0.000269989000567961</v>
      </c>
      <c r="BD165" s="61" t="n">
        <v>21849.6044992565</v>
      </c>
      <c r="BE165" s="13" t="n">
        <v>1133</v>
      </c>
      <c r="BF165" s="13" t="n">
        <v>3930</v>
      </c>
      <c r="BG165" s="51" t="n">
        <v>2400</v>
      </c>
      <c r="BH165" s="51" t="n">
        <v>168</v>
      </c>
      <c r="BI165" s="51" t="n">
        <v>5</v>
      </c>
      <c r="BJ165" s="51" t="n">
        <v>429</v>
      </c>
      <c r="BK165" s="51" t="n">
        <v>166</v>
      </c>
      <c r="BL165" s="51" t="n">
        <v>3570</v>
      </c>
      <c r="BM165" s="51" t="n">
        <v>4363</v>
      </c>
      <c r="BN165" s="51" t="n">
        <v>0</v>
      </c>
      <c r="BO165" s="51" t="n">
        <v>5995</v>
      </c>
      <c r="BP165" s="51" t="n">
        <v>909</v>
      </c>
      <c r="BQ165" s="51" t="n">
        <v>944</v>
      </c>
      <c r="BR165" s="13" t="n">
        <v>391.606673487451</v>
      </c>
      <c r="BS165" s="13" t="n">
        <v>2234.15498277259</v>
      </c>
      <c r="BT165" s="51" t="n">
        <v>0</v>
      </c>
      <c r="BU165" s="51" t="n">
        <v>0</v>
      </c>
      <c r="BV165" s="51"/>
      <c r="BW165" s="51"/>
      <c r="BX165" s="51"/>
      <c r="BY165" s="51"/>
      <c r="BZ165" s="51"/>
      <c r="CA165" s="51"/>
      <c r="CB165" s="51" t="n">
        <v>0</v>
      </c>
      <c r="CC165" s="51" t="n">
        <v>0</v>
      </c>
      <c r="CD165" s="51" t="n">
        <v>0</v>
      </c>
      <c r="CE165" s="51" t="n">
        <v>4400</v>
      </c>
      <c r="CF165" s="51" t="n">
        <v>831</v>
      </c>
      <c r="CG165" s="51" t="n">
        <v>5000</v>
      </c>
      <c r="CH165" s="51" t="n">
        <v>84000</v>
      </c>
      <c r="CI165" s="51" t="n">
        <v>2000</v>
      </c>
      <c r="CJ165" s="51" t="n">
        <v>86000</v>
      </c>
      <c r="CK165" s="51" t="n">
        <v>6207000</v>
      </c>
      <c r="CL165" s="51" t="n">
        <v>3</v>
      </c>
      <c r="CM165" s="52" t="n">
        <v>0</v>
      </c>
      <c r="CN165" s="52" t="n">
        <v>66.6666666666667</v>
      </c>
      <c r="CO165" s="58" t="n">
        <v>0</v>
      </c>
      <c r="CP165" s="13" t="n">
        <v>274554061.98</v>
      </c>
      <c r="CQ165" s="13" t="n">
        <v>3843634916.95</v>
      </c>
      <c r="CR165" s="13" t="n">
        <v>47884877.63</v>
      </c>
      <c r="CS165" s="13" t="n">
        <v>2929059282.52</v>
      </c>
      <c r="CT165" s="13" t="n">
        <v>496498163.96</v>
      </c>
      <c r="CU165" s="58" t="n">
        <v>0.1625</v>
      </c>
      <c r="CV165" s="53" t="n">
        <v>0</v>
      </c>
      <c r="CW165" s="53" t="n">
        <v>0</v>
      </c>
      <c r="CX165" s="53" t="n">
        <v>0</v>
      </c>
      <c r="CY165" s="53" t="n">
        <v>0</v>
      </c>
      <c r="CZ165" s="53" t="n">
        <v>0</v>
      </c>
      <c r="DA165" s="53" t="n">
        <v>0.325617992792412</v>
      </c>
      <c r="DB165" s="53" t="n">
        <v>0</v>
      </c>
      <c r="DC165" s="53" t="n">
        <v>0</v>
      </c>
      <c r="DD165" s="53" t="n">
        <v>0</v>
      </c>
      <c r="DE165" s="53" t="n">
        <v>0.651235985584824</v>
      </c>
      <c r="DF165" s="53" t="n">
        <v>0</v>
      </c>
      <c r="DG165" s="53" t="n">
        <v>0</v>
      </c>
      <c r="DH165" s="53" t="n">
        <v>0</v>
      </c>
      <c r="DI165" s="53" t="n">
        <v>0</v>
      </c>
      <c r="DJ165" s="53" t="n">
        <v>0</v>
      </c>
      <c r="DK165" s="53" t="n">
        <v>0</v>
      </c>
      <c r="DL165" s="53" t="n">
        <v>0.651235985584824</v>
      </c>
      <c r="DM165" s="53" t="n">
        <v>0</v>
      </c>
      <c r="DN165" s="53" t="n">
        <v>0.348764014415176</v>
      </c>
      <c r="DO165" s="53" t="n">
        <v>0</v>
      </c>
      <c r="DP165" s="53" t="n">
        <v>0</v>
      </c>
      <c r="DQ165" s="53" t="n">
        <v>0</v>
      </c>
      <c r="DR165" s="51" t="n">
        <v>738</v>
      </c>
      <c r="DS165" s="51" t="n">
        <v>150</v>
      </c>
      <c r="DT165" s="51" t="n">
        <v>14995.5962708041</v>
      </c>
      <c r="DU165" s="51" t="n">
        <v>0</v>
      </c>
      <c r="DV165" s="51" t="n">
        <v>0</v>
      </c>
      <c r="DW165" s="51" t="n">
        <v>300</v>
      </c>
      <c r="DX165" s="51" t="n">
        <v>0</v>
      </c>
      <c r="DY165" s="51" t="n">
        <v>348243.78</v>
      </c>
      <c r="DZ165" s="51" t="n">
        <v>0</v>
      </c>
      <c r="EA165" s="51" t="n">
        <v>0</v>
      </c>
      <c r="EB165" s="51" t="n">
        <v>7</v>
      </c>
      <c r="EC165" s="59" t="n">
        <v>6379.8742</v>
      </c>
      <c r="ED165" s="51" t="n">
        <v>0</v>
      </c>
      <c r="EE165" s="51" t="n">
        <v>0</v>
      </c>
      <c r="EF165" s="51" t="n">
        <v>0</v>
      </c>
      <c r="EG165" s="51" t="n">
        <v>0</v>
      </c>
      <c r="EH165" s="60" t="n">
        <v>50.2783294615757</v>
      </c>
      <c r="EJ165" s="60" t="n">
        <v>47.4417788090625</v>
      </c>
      <c r="EK165" s="60" t="n">
        <v>19.869442584879</v>
      </c>
      <c r="EL165" s="60" t="n">
        <v>2.23063114533759</v>
      </c>
      <c r="EM165" s="60" t="n">
        <v>2.4829491319</v>
      </c>
      <c r="EN165" s="60" t="n">
        <v>92.8253470061</v>
      </c>
      <c r="ES165" s="51" t="n">
        <v>1639874</v>
      </c>
      <c r="ET165" s="13" t="n">
        <v>6526.604</v>
      </c>
      <c r="EU165" s="13" t="n">
        <v>6666.077</v>
      </c>
      <c r="EV165" s="13" t="n">
        <v>6732.069</v>
      </c>
      <c r="EW165" s="13" t="n">
        <v>6795.894</v>
      </c>
      <c r="EX165" s="13" t="n">
        <v>6857.829</v>
      </c>
      <c r="EY165" s="58" t="n">
        <f aca="false">EX165/SUMIF($E$8:$E$210,E165,$EX$8:$EX$210)</f>
        <v>0.000907293959205766</v>
      </c>
      <c r="EZ165" s="13" t="s">
        <v>271</v>
      </c>
      <c r="FA165" s="13" t="s">
        <v>304</v>
      </c>
      <c r="FB165" s="51" t="n">
        <v>0</v>
      </c>
      <c r="FC165" s="13" t="n">
        <v>909</v>
      </c>
    </row>
    <row r="166" customFormat="false" ht="15" hidden="false" customHeight="false" outlineLevel="0" collapsed="false">
      <c r="A166" s="49" t="n">
        <v>22006</v>
      </c>
      <c r="B166" s="50" t="n">
        <v>22006</v>
      </c>
      <c r="C166" s="9" t="s">
        <v>476</v>
      </c>
      <c r="D166" s="9" t="s">
        <v>477</v>
      </c>
      <c r="E166" s="50" t="n">
        <v>35</v>
      </c>
      <c r="F166" s="9" t="s">
        <v>477</v>
      </c>
      <c r="H166" s="51" t="n">
        <v>368437</v>
      </c>
      <c r="I166" s="51" t="n">
        <v>318958</v>
      </c>
      <c r="J166" s="51" t="n">
        <v>168724</v>
      </c>
      <c r="K166" s="51" t="n">
        <v>450978</v>
      </c>
      <c r="L166" s="51" t="n">
        <v>96755</v>
      </c>
      <c r="M166" s="51" t="n">
        <v>137633</v>
      </c>
      <c r="N166" s="51" t="n">
        <v>100</v>
      </c>
      <c r="O166" s="51" t="n">
        <v>637</v>
      </c>
      <c r="P166" s="51" t="n">
        <v>29</v>
      </c>
      <c r="Q166" s="52" t="n">
        <v>2.80619802072202</v>
      </c>
      <c r="R166" s="52" t="n">
        <v>3.16504204804163</v>
      </c>
      <c r="S166" s="13" t="n">
        <v>40329</v>
      </c>
      <c r="T166" s="13" t="n">
        <v>80037</v>
      </c>
      <c r="U166" s="13" t="n">
        <v>24370</v>
      </c>
      <c r="V166" s="13" t="n">
        <v>80037</v>
      </c>
      <c r="W166" s="13" t="n">
        <v>6798</v>
      </c>
      <c r="X166" s="13" t="n">
        <v>79223</v>
      </c>
      <c r="Y166" s="13" t="n">
        <v>57744</v>
      </c>
      <c r="Z166" s="13" t="n">
        <v>160074</v>
      </c>
      <c r="AA166" s="13" t="n">
        <v>26810</v>
      </c>
      <c r="AB166" s="13" t="n">
        <v>80037</v>
      </c>
      <c r="AC166" s="13" t="n">
        <v>34100</v>
      </c>
      <c r="AD166" s="13" t="n">
        <v>79725</v>
      </c>
      <c r="AE166" s="13" t="n">
        <v>13845</v>
      </c>
      <c r="AF166" s="13" t="n">
        <v>80037</v>
      </c>
      <c r="AG166" s="13" t="n">
        <v>134</v>
      </c>
      <c r="AH166" s="13" t="n">
        <v>16971</v>
      </c>
      <c r="AI166" s="51" t="n">
        <v>17</v>
      </c>
      <c r="AJ166" s="51" t="n">
        <v>1320</v>
      </c>
      <c r="AK166" s="51" t="n">
        <v>10006</v>
      </c>
      <c r="AL166" s="51" t="n">
        <v>2312</v>
      </c>
      <c r="AM166" s="51" t="n">
        <v>8486</v>
      </c>
      <c r="AN166" s="51" t="n">
        <v>1635</v>
      </c>
      <c r="AO166" s="51" t="n">
        <v>8481</v>
      </c>
      <c r="AP166" s="51" t="n">
        <v>7240</v>
      </c>
      <c r="AQ166" s="51" t="n">
        <v>8480</v>
      </c>
      <c r="AR166" s="51" t="n">
        <v>7088</v>
      </c>
      <c r="AS166" s="51" t="n">
        <v>8955</v>
      </c>
      <c r="AT166" s="51" t="n">
        <v>6874</v>
      </c>
      <c r="AU166" s="51" t="n">
        <v>8402</v>
      </c>
      <c r="AV166" s="51" t="n">
        <v>52.665</v>
      </c>
      <c r="AW166" s="13" t="n">
        <v>777.687928310002</v>
      </c>
      <c r="AX166" s="52" t="n">
        <v>25.7563</v>
      </c>
      <c r="AY166" s="51" t="n">
        <v>1</v>
      </c>
      <c r="AZ166" s="52" t="n">
        <v>5.16666666666667</v>
      </c>
      <c r="BA166" s="52" t="n">
        <v>2575.63</v>
      </c>
      <c r="BB166" s="54" t="n">
        <v>0.0273022591212604</v>
      </c>
      <c r="BC166" s="54" t="n">
        <v>0.00392016284091534</v>
      </c>
      <c r="BD166" s="61" t="n">
        <v>21566.1138569724</v>
      </c>
      <c r="BE166" s="13" t="n">
        <v>31686</v>
      </c>
      <c r="BF166" s="13" t="n">
        <v>121345</v>
      </c>
      <c r="BG166" s="51" t="n">
        <v>23369</v>
      </c>
      <c r="BH166" s="51" t="n">
        <v>65541</v>
      </c>
      <c r="BI166" s="51" t="n">
        <v>4</v>
      </c>
      <c r="BJ166" s="51" t="n">
        <v>40220</v>
      </c>
      <c r="BK166" s="51" t="n">
        <v>63656</v>
      </c>
      <c r="BL166" s="51" t="n">
        <v>125976</v>
      </c>
      <c r="BM166" s="51" t="n">
        <v>134317</v>
      </c>
      <c r="BN166" s="51" t="n">
        <v>19117</v>
      </c>
      <c r="BO166" s="51" t="n">
        <v>113298</v>
      </c>
      <c r="BP166" s="51" t="n">
        <v>51415</v>
      </c>
      <c r="BQ166" s="51" t="n">
        <v>52219</v>
      </c>
      <c r="BR166" s="13" t="n">
        <v>785.609249528954</v>
      </c>
      <c r="BS166" s="13" t="n">
        <v>2229.13055655839</v>
      </c>
      <c r="BT166" s="51" t="n">
        <v>503</v>
      </c>
      <c r="BU166" s="51" t="n">
        <v>3478</v>
      </c>
      <c r="BV166" s="51" t="n">
        <v>120</v>
      </c>
      <c r="BW166" s="51" t="n">
        <v>365</v>
      </c>
      <c r="BX166" s="51" t="n">
        <v>257</v>
      </c>
      <c r="BY166" s="51" t="n">
        <v>365</v>
      </c>
      <c r="BZ166" s="51"/>
      <c r="CA166" s="51"/>
      <c r="CB166" s="51" t="n">
        <v>0</v>
      </c>
      <c r="CC166" s="51" t="n">
        <v>0</v>
      </c>
      <c r="CD166" s="51" t="n">
        <v>0</v>
      </c>
      <c r="CE166" s="51" t="n">
        <v>6770</v>
      </c>
      <c r="CF166" s="51" t="n">
        <v>46619</v>
      </c>
      <c r="CG166" s="51" t="n">
        <v>7000</v>
      </c>
      <c r="CH166" s="51" t="n">
        <v>297000</v>
      </c>
      <c r="CI166" s="51" t="n">
        <v>29000</v>
      </c>
      <c r="CJ166" s="51" t="n">
        <v>2316000</v>
      </c>
      <c r="CK166" s="51" t="n">
        <v>134305000</v>
      </c>
      <c r="CL166" s="51" t="n">
        <v>52</v>
      </c>
      <c r="CM166" s="52" t="n">
        <v>2.00383775495981</v>
      </c>
      <c r="CN166" s="52" t="n">
        <v>75</v>
      </c>
      <c r="CO166" s="58" t="n">
        <v>0.499605789687922</v>
      </c>
      <c r="CP166" s="13" t="n">
        <v>22713635.21</v>
      </c>
      <c r="CQ166" s="13" t="n">
        <v>413890184.35</v>
      </c>
      <c r="CR166" s="13" t="n">
        <v>0</v>
      </c>
      <c r="CS166" s="13" t="n">
        <v>259794487.61</v>
      </c>
      <c r="CT166" s="13" t="n">
        <v>123023567.45</v>
      </c>
      <c r="CU166" s="58" t="n">
        <v>0.6</v>
      </c>
      <c r="CV166" s="53" t="n">
        <v>0</v>
      </c>
      <c r="CW166" s="53" t="n">
        <v>0</v>
      </c>
      <c r="CX166" s="53" t="n">
        <v>0</v>
      </c>
      <c r="CY166" s="53" t="n">
        <v>0</v>
      </c>
      <c r="CZ166" s="53" t="n">
        <v>2</v>
      </c>
      <c r="DA166" s="53" t="n">
        <v>0.5</v>
      </c>
      <c r="DB166" s="53" t="n">
        <v>0.5</v>
      </c>
      <c r="DC166" s="53" t="n">
        <v>0</v>
      </c>
      <c r="DD166" s="53" t="n">
        <v>0</v>
      </c>
      <c r="DE166" s="53" t="n">
        <v>1</v>
      </c>
      <c r="DF166" s="53" t="n">
        <v>0</v>
      </c>
      <c r="DG166" s="53" t="n">
        <v>0</v>
      </c>
      <c r="DH166" s="53" t="n">
        <v>0</v>
      </c>
      <c r="DI166" s="53" t="n">
        <v>1</v>
      </c>
      <c r="DJ166" s="53" t="n">
        <v>0</v>
      </c>
      <c r="DK166" s="53" t="n">
        <v>0.5</v>
      </c>
      <c r="DL166" s="53" t="n">
        <v>1</v>
      </c>
      <c r="DM166" s="53" t="n">
        <v>0.5</v>
      </c>
      <c r="DN166" s="53" t="n">
        <v>1</v>
      </c>
      <c r="DO166" s="53" t="n">
        <v>2</v>
      </c>
      <c r="DP166" s="53" t="n">
        <v>2</v>
      </c>
      <c r="DQ166" s="53" t="n">
        <v>0</v>
      </c>
      <c r="DR166" s="51" t="n">
        <v>94140</v>
      </c>
      <c r="DS166" s="51" t="n">
        <v>37517</v>
      </c>
      <c r="DT166" s="51" t="n">
        <v>79044.9830222454</v>
      </c>
      <c r="DU166" s="51" t="n">
        <v>51520</v>
      </c>
      <c r="DV166" s="51" t="n">
        <v>55923</v>
      </c>
      <c r="DW166" s="51" t="n">
        <v>5507</v>
      </c>
      <c r="DX166" s="51" t="n">
        <v>76956</v>
      </c>
      <c r="DY166" s="51" t="n">
        <v>287395.3</v>
      </c>
      <c r="DZ166" s="51" t="n">
        <v>19071</v>
      </c>
      <c r="EA166" s="51" t="n">
        <v>63911</v>
      </c>
      <c r="EB166" s="51" t="n">
        <v>383</v>
      </c>
      <c r="EC166" s="59" t="n">
        <v>7329.4061</v>
      </c>
      <c r="ED166" s="51" t="n">
        <v>31089</v>
      </c>
      <c r="EE166" s="51" t="n">
        <v>63911</v>
      </c>
      <c r="EF166" s="51" t="n">
        <v>2971</v>
      </c>
      <c r="EG166" s="51" t="n">
        <v>66882</v>
      </c>
      <c r="EH166" s="60" t="n">
        <v>52.7098272797632</v>
      </c>
      <c r="EJ166" s="60" t="n">
        <v>55.5923643600874</v>
      </c>
      <c r="EK166" s="60" t="n">
        <v>10.2378786576375</v>
      </c>
      <c r="EL166" s="60" t="n">
        <v>1.85796488254507</v>
      </c>
      <c r="EM166" s="60" t="n">
        <v>1.5917172942</v>
      </c>
      <c r="EN166" s="60" t="n">
        <v>93.5721535141</v>
      </c>
      <c r="ES166" s="51" t="n">
        <v>624399</v>
      </c>
      <c r="ET166" s="13" t="n">
        <v>156659.7</v>
      </c>
      <c r="EU166" s="13" t="n">
        <v>165848.4</v>
      </c>
      <c r="EV166" s="13" t="n">
        <v>169682.2</v>
      </c>
      <c r="EW166" s="13" t="n">
        <v>173141.1</v>
      </c>
      <c r="EX166" s="13" t="n">
        <v>39196.23</v>
      </c>
      <c r="EY166" s="58" t="n">
        <f aca="false">EX166/SUMIF($E$8:$E$210,E166,$EX$8:$EX$210)</f>
        <v>0.499605789687922</v>
      </c>
      <c r="EZ166" s="13" t="s">
        <v>271</v>
      </c>
      <c r="FA166" s="13" t="s">
        <v>304</v>
      </c>
      <c r="FB166" s="51" t="n">
        <v>1493</v>
      </c>
      <c r="FC166" s="13" t="n">
        <v>51415</v>
      </c>
    </row>
    <row r="167" customFormat="false" ht="15" hidden="false" customHeight="false" outlineLevel="0" collapsed="false">
      <c r="A167" s="49" t="n">
        <v>22008</v>
      </c>
      <c r="B167" s="50" t="n">
        <v>22008</v>
      </c>
      <c r="C167" s="9" t="s">
        <v>478</v>
      </c>
      <c r="D167" s="9" t="s">
        <v>477</v>
      </c>
      <c r="E167" s="50" t="n">
        <v>35</v>
      </c>
      <c r="F167" s="9" t="s">
        <v>477</v>
      </c>
      <c r="H167" s="51" t="n">
        <v>368437</v>
      </c>
      <c r="I167" s="51" t="n">
        <v>318958</v>
      </c>
      <c r="J167" s="51" t="n">
        <v>168724</v>
      </c>
      <c r="K167" s="51" t="n">
        <v>450978</v>
      </c>
      <c r="L167" s="51" t="n">
        <v>96755</v>
      </c>
      <c r="M167" s="51" t="n">
        <v>137633</v>
      </c>
      <c r="N167" s="51" t="n">
        <v>1</v>
      </c>
      <c r="O167" s="51" t="n">
        <v>1</v>
      </c>
      <c r="P167" s="51" t="n">
        <v>1</v>
      </c>
      <c r="Q167" s="52" t="n">
        <v>0</v>
      </c>
      <c r="R167" s="52" t="n">
        <v>0</v>
      </c>
      <c r="S167" s="13" t="n">
        <v>0</v>
      </c>
      <c r="T167" s="13" t="n">
        <v>0</v>
      </c>
      <c r="U167" s="13" t="n">
        <v>0</v>
      </c>
      <c r="V167" s="13" t="n">
        <v>0</v>
      </c>
      <c r="W167" s="13" t="n">
        <v>0</v>
      </c>
      <c r="X167" s="13" t="n">
        <v>0</v>
      </c>
      <c r="Y167" s="13" t="n">
        <v>0</v>
      </c>
      <c r="Z167" s="13" t="n">
        <v>0</v>
      </c>
      <c r="AA167" s="13" t="n">
        <v>0</v>
      </c>
      <c r="AB167" s="13" t="n">
        <v>0</v>
      </c>
      <c r="AC167" s="13" t="n">
        <v>0</v>
      </c>
      <c r="AD167" s="13" t="n">
        <v>0</v>
      </c>
      <c r="AE167" s="13" t="n">
        <v>0</v>
      </c>
      <c r="AF167" s="13" t="n">
        <v>0</v>
      </c>
      <c r="AG167" s="13" t="n">
        <v>0</v>
      </c>
      <c r="AH167" s="13" t="n">
        <v>0</v>
      </c>
      <c r="AI167" s="51" t="n">
        <v>0</v>
      </c>
      <c r="AJ167" s="51" t="n">
        <v>0</v>
      </c>
      <c r="AK167" s="51" t="n">
        <v>0</v>
      </c>
      <c r="AL167" s="51" t="n">
        <v>0</v>
      </c>
      <c r="AM167" s="51" t="n">
        <v>0</v>
      </c>
      <c r="AN167" s="51" t="n">
        <v>0</v>
      </c>
      <c r="AO167" s="51" t="n">
        <v>0</v>
      </c>
      <c r="AP167" s="51" t="n">
        <v>0</v>
      </c>
      <c r="AQ167" s="51" t="n">
        <v>0</v>
      </c>
      <c r="AR167" s="51" t="n">
        <v>0</v>
      </c>
      <c r="AS167" s="51" t="n">
        <v>0</v>
      </c>
      <c r="AT167" s="51" t="n">
        <v>0</v>
      </c>
      <c r="AU167" s="51" t="n">
        <v>0</v>
      </c>
      <c r="AV167" s="51" t="n">
        <v>52.665</v>
      </c>
      <c r="AW167" s="13" t="n">
        <v>273.43425938</v>
      </c>
      <c r="AX167" s="52" t="n">
        <v>2.32</v>
      </c>
      <c r="AY167" s="51" t="n">
        <v>1</v>
      </c>
      <c r="AZ167" s="52" t="n">
        <v>5.16666666666667</v>
      </c>
      <c r="BA167" s="52" t="n">
        <v>232</v>
      </c>
      <c r="BB167" s="54" t="n">
        <v>0.0273022591212604</v>
      </c>
      <c r="BC167" s="54" t="n">
        <v>0.00392016284091534</v>
      </c>
      <c r="BD167" s="61" t="n">
        <v>21566.1138569724</v>
      </c>
      <c r="BE167" s="13" t="n">
        <v>5933</v>
      </c>
      <c r="BF167" s="13" t="n">
        <v>22158</v>
      </c>
      <c r="BG167" s="51" t="n">
        <v>12020</v>
      </c>
      <c r="BH167" s="51" t="n">
        <v>3583</v>
      </c>
      <c r="BI167" s="51" t="n">
        <v>4</v>
      </c>
      <c r="BJ167" s="51" t="n">
        <v>3442</v>
      </c>
      <c r="BK167" s="51" t="n">
        <v>3531</v>
      </c>
      <c r="BL167" s="51" t="n">
        <v>22882</v>
      </c>
      <c r="BM167" s="51" t="n">
        <v>23318</v>
      </c>
      <c r="BN167" s="51" t="n">
        <v>0</v>
      </c>
      <c r="BO167" s="51" t="n">
        <v>0</v>
      </c>
      <c r="BP167" s="51" t="n">
        <v>6714</v>
      </c>
      <c r="BQ167" s="51" t="n">
        <v>6948</v>
      </c>
      <c r="BR167" s="13" t="n">
        <v>785.609249528954</v>
      </c>
      <c r="BS167" s="13" t="n">
        <v>2229.13055655839</v>
      </c>
      <c r="BT167" s="51" t="n">
        <v>0</v>
      </c>
      <c r="BU167" s="51" t="n">
        <v>0</v>
      </c>
      <c r="BV167" s="51"/>
      <c r="BW167" s="51"/>
      <c r="BX167" s="51"/>
      <c r="BY167" s="51"/>
      <c r="BZ167" s="51"/>
      <c r="CA167" s="51"/>
      <c r="CB167" s="51" t="n">
        <v>0</v>
      </c>
      <c r="CC167" s="51" t="n">
        <v>0</v>
      </c>
      <c r="CD167" s="51" t="n">
        <v>0</v>
      </c>
      <c r="CE167" s="51" t="n">
        <v>18710</v>
      </c>
      <c r="CF167" s="51" t="n">
        <v>6377</v>
      </c>
      <c r="CG167" s="51" t="n">
        <v>19000</v>
      </c>
      <c r="CH167" s="51" t="n">
        <v>362000</v>
      </c>
      <c r="CI167" s="51" t="n">
        <v>12000</v>
      </c>
      <c r="CJ167" s="51" t="n">
        <v>530000</v>
      </c>
      <c r="CK167" s="51" t="n">
        <v>43040000</v>
      </c>
      <c r="CL167" s="51" t="n">
        <v>0</v>
      </c>
      <c r="CM167" s="52" t="n">
        <v>0</v>
      </c>
      <c r="CN167" s="52" t="n">
        <v>75</v>
      </c>
      <c r="CO167" s="58" t="n">
        <v>0</v>
      </c>
      <c r="CP167" s="13" t="n">
        <v>22713635.21</v>
      </c>
      <c r="CQ167" s="13" t="n">
        <v>413890184.35</v>
      </c>
      <c r="CR167" s="13" t="n">
        <v>0</v>
      </c>
      <c r="CS167" s="13" t="n">
        <v>259794487.61</v>
      </c>
      <c r="CT167" s="13" t="n">
        <v>123023567.45</v>
      </c>
      <c r="CU167" s="58" t="n">
        <v>0.2125</v>
      </c>
      <c r="CV167" s="53" t="n">
        <v>0</v>
      </c>
      <c r="CW167" s="53" t="n">
        <v>0</v>
      </c>
      <c r="CX167" s="53" t="n">
        <v>0</v>
      </c>
      <c r="CY167" s="53" t="n">
        <v>0</v>
      </c>
      <c r="CZ167" s="53" t="n">
        <v>2</v>
      </c>
      <c r="DA167" s="53" t="n">
        <v>0.5</v>
      </c>
      <c r="DB167" s="53" t="n">
        <v>0.5</v>
      </c>
      <c r="DC167" s="53" t="n">
        <v>0</v>
      </c>
      <c r="DD167" s="53" t="n">
        <v>0</v>
      </c>
      <c r="DE167" s="53" t="n">
        <v>1</v>
      </c>
      <c r="DF167" s="53" t="n">
        <v>0</v>
      </c>
      <c r="DG167" s="53" t="n">
        <v>0</v>
      </c>
      <c r="DH167" s="53" t="n">
        <v>0</v>
      </c>
      <c r="DI167" s="53" t="n">
        <v>1</v>
      </c>
      <c r="DJ167" s="53" t="n">
        <v>0</v>
      </c>
      <c r="DK167" s="53" t="n">
        <v>0.5</v>
      </c>
      <c r="DL167" s="53" t="n">
        <v>1</v>
      </c>
      <c r="DM167" s="53" t="n">
        <v>0.5</v>
      </c>
      <c r="DN167" s="53" t="n">
        <v>1</v>
      </c>
      <c r="DO167" s="53" t="n">
        <v>2</v>
      </c>
      <c r="DP167" s="53" t="n">
        <v>2</v>
      </c>
      <c r="DQ167" s="53" t="n">
        <v>0</v>
      </c>
      <c r="DR167" s="51" t="n">
        <v>2117</v>
      </c>
      <c r="DS167" s="51" t="n">
        <v>716</v>
      </c>
      <c r="DT167" s="51" t="n">
        <v>27523.6532224468</v>
      </c>
      <c r="DU167" s="51" t="n">
        <v>0</v>
      </c>
      <c r="DV167" s="51" t="n">
        <v>0</v>
      </c>
      <c r="DW167" s="51" t="n">
        <v>477</v>
      </c>
      <c r="DX167" s="51" t="n">
        <v>0</v>
      </c>
      <c r="DY167" s="51" t="n">
        <v>287395.3</v>
      </c>
      <c r="DZ167" s="51" t="n">
        <v>7251</v>
      </c>
      <c r="EA167" s="51" t="n">
        <v>19386</v>
      </c>
      <c r="EB167" s="51" t="n">
        <v>12</v>
      </c>
      <c r="EC167" s="59" t="n">
        <v>7329.4061</v>
      </c>
      <c r="ED167" s="51" t="n">
        <v>6341</v>
      </c>
      <c r="EE167" s="51" t="n">
        <v>19386</v>
      </c>
      <c r="EF167" s="51" t="n">
        <v>736</v>
      </c>
      <c r="EG167" s="51" t="n">
        <v>20122</v>
      </c>
      <c r="EH167" s="60" t="n">
        <v>52.7098272797632</v>
      </c>
      <c r="EJ167" s="60" t="n">
        <v>55.5923643600874</v>
      </c>
      <c r="EK167" s="60" t="n">
        <v>10.2378786576375</v>
      </c>
      <c r="EL167" s="60" t="n">
        <v>1.85796488254507</v>
      </c>
      <c r="EM167" s="60" t="n">
        <v>1.5917172942</v>
      </c>
      <c r="EN167" s="60" t="n">
        <v>93.5721535141</v>
      </c>
      <c r="ES167" s="51" t="n">
        <v>624399</v>
      </c>
      <c r="ET167" s="13" t="n">
        <v>36581.09</v>
      </c>
      <c r="EU167" s="13" t="n">
        <v>37429.84</v>
      </c>
      <c r="EV167" s="13" t="n">
        <v>37922.87</v>
      </c>
      <c r="EW167" s="13" t="n">
        <v>38449.1</v>
      </c>
      <c r="EX167" s="13" t="n">
        <v>11181.87</v>
      </c>
      <c r="EY167" s="58" t="n">
        <f aca="false">EX167/SUMIF($E$8:$E$210,E167,$EX$8:$EX$210)</f>
        <v>0.142527150992269</v>
      </c>
      <c r="EZ167" s="13" t="s">
        <v>271</v>
      </c>
      <c r="FA167" s="13" t="s">
        <v>304</v>
      </c>
      <c r="FB167" s="51" t="n">
        <v>16</v>
      </c>
      <c r="FC167" s="13" t="n">
        <v>6714</v>
      </c>
    </row>
    <row r="168" customFormat="false" ht="15" hidden="false" customHeight="false" outlineLevel="0" collapsed="false">
      <c r="A168" s="49" t="n">
        <v>22011</v>
      </c>
      <c r="B168" s="50" t="n">
        <v>22011</v>
      </c>
      <c r="C168" s="9" t="s">
        <v>479</v>
      </c>
      <c r="D168" s="9" t="s">
        <v>477</v>
      </c>
      <c r="E168" s="50" t="n">
        <v>35</v>
      </c>
      <c r="F168" s="9" t="s">
        <v>477</v>
      </c>
      <c r="H168" s="51" t="n">
        <v>368437</v>
      </c>
      <c r="I168" s="51" t="n">
        <v>318958</v>
      </c>
      <c r="J168" s="51" t="n">
        <v>168724</v>
      </c>
      <c r="K168" s="51" t="n">
        <v>450978</v>
      </c>
      <c r="L168" s="51" t="n">
        <v>96755</v>
      </c>
      <c r="M168" s="51" t="n">
        <v>137633</v>
      </c>
      <c r="N168" s="51" t="n">
        <v>45</v>
      </c>
      <c r="O168" s="51" t="n">
        <v>75</v>
      </c>
      <c r="P168" s="51" t="n">
        <v>8</v>
      </c>
      <c r="Q168" s="52" t="n">
        <v>2.69223205506391</v>
      </c>
      <c r="R168" s="52" t="n">
        <v>3.61520812848246</v>
      </c>
      <c r="S168" s="13" t="n">
        <v>1878</v>
      </c>
      <c r="T168" s="13" t="n">
        <v>2582</v>
      </c>
      <c r="U168" s="13" t="n">
        <v>1174</v>
      </c>
      <c r="V168" s="13" t="n">
        <v>2582</v>
      </c>
      <c r="W168" s="13" t="n">
        <v>939</v>
      </c>
      <c r="X168" s="13" t="n">
        <v>2582</v>
      </c>
      <c r="Y168" s="13" t="n">
        <v>1878</v>
      </c>
      <c r="Z168" s="13" t="n">
        <v>5164</v>
      </c>
      <c r="AA168" s="13" t="n">
        <v>1174</v>
      </c>
      <c r="AB168" s="13" t="n">
        <v>2582</v>
      </c>
      <c r="AC168" s="13" t="n">
        <v>1408</v>
      </c>
      <c r="AD168" s="13" t="n">
        <v>2582</v>
      </c>
      <c r="AE168" s="13" t="n">
        <v>0</v>
      </c>
      <c r="AF168" s="13" t="n">
        <v>2582</v>
      </c>
      <c r="AG168" s="13" t="n">
        <v>123</v>
      </c>
      <c r="AH168" s="13" t="n">
        <v>6254</v>
      </c>
      <c r="AI168" s="51" t="n">
        <v>1</v>
      </c>
      <c r="AJ168" s="51" t="n">
        <v>560</v>
      </c>
      <c r="AK168" s="51" t="n">
        <v>4058</v>
      </c>
      <c r="AL168" s="51" t="n">
        <v>806</v>
      </c>
      <c r="AM168" s="51" t="n">
        <v>3131</v>
      </c>
      <c r="AN168" s="51" t="n">
        <v>453</v>
      </c>
      <c r="AO168" s="51" t="n">
        <v>3132</v>
      </c>
      <c r="AP168" s="51" t="n">
        <v>2120</v>
      </c>
      <c r="AQ168" s="51" t="n">
        <v>3128</v>
      </c>
      <c r="AR168" s="51" t="n">
        <v>2016</v>
      </c>
      <c r="AS168" s="51" t="n">
        <v>3194</v>
      </c>
      <c r="AT168" s="51" t="n">
        <v>1789</v>
      </c>
      <c r="AU168" s="51" t="n">
        <v>2997</v>
      </c>
      <c r="AV168" s="51" t="n">
        <v>52.665</v>
      </c>
      <c r="AW168" s="13" t="n">
        <v>729.856895639997</v>
      </c>
      <c r="AX168" s="52" t="n">
        <v>13.0394</v>
      </c>
      <c r="AY168" s="51" t="n">
        <v>1</v>
      </c>
      <c r="AZ168" s="52" t="n">
        <v>5.16666666666667</v>
      </c>
      <c r="BA168" s="52" t="n">
        <v>1303.94</v>
      </c>
      <c r="BB168" s="54" t="n">
        <v>0.0273022591212604</v>
      </c>
      <c r="BC168" s="54" t="n">
        <v>0.00392016284091534</v>
      </c>
      <c r="BD168" s="61" t="n">
        <v>21566.1138569724</v>
      </c>
      <c r="BE168" s="13" t="n">
        <v>30108</v>
      </c>
      <c r="BF168" s="13" t="n">
        <v>98426</v>
      </c>
      <c r="BG168" s="51" t="n">
        <v>35323</v>
      </c>
      <c r="BH168" s="51" t="n">
        <v>22097</v>
      </c>
      <c r="BI168" s="51" t="n">
        <v>4</v>
      </c>
      <c r="BJ168" s="51" t="n">
        <v>13657</v>
      </c>
      <c r="BK168" s="51" t="n">
        <v>21204</v>
      </c>
      <c r="BL168" s="51" t="n">
        <v>102192</v>
      </c>
      <c r="BM168" s="51" t="n">
        <v>105758</v>
      </c>
      <c r="BN168" s="51" t="n">
        <v>0</v>
      </c>
      <c r="BO168" s="51" t="n">
        <v>28554</v>
      </c>
      <c r="BP168" s="51" t="n">
        <v>22501</v>
      </c>
      <c r="BQ168" s="51" t="n">
        <v>24425</v>
      </c>
      <c r="BR168" s="13" t="n">
        <v>785.609249528954</v>
      </c>
      <c r="BS168" s="13" t="n">
        <v>2229.13055655839</v>
      </c>
      <c r="BT168" s="51" t="n">
        <v>0</v>
      </c>
      <c r="BU168" s="51" t="n">
        <v>0</v>
      </c>
      <c r="BV168" s="51" t="n">
        <v>219</v>
      </c>
      <c r="BW168" s="51" t="n">
        <v>365</v>
      </c>
      <c r="BX168" s="51" t="n">
        <v>149</v>
      </c>
      <c r="BY168" s="51" t="n">
        <v>365</v>
      </c>
      <c r="BZ168" s="51"/>
      <c r="CA168" s="51"/>
      <c r="CB168" s="51" t="n">
        <v>0</v>
      </c>
      <c r="CC168" s="51" t="n">
        <v>1</v>
      </c>
      <c r="CD168" s="51" t="n">
        <v>0</v>
      </c>
      <c r="CE168" s="51" t="n">
        <v>6470</v>
      </c>
      <c r="CF168" s="51" t="n">
        <v>19920</v>
      </c>
      <c r="CG168" s="51" t="n">
        <v>7000</v>
      </c>
      <c r="CH168" s="51" t="n">
        <v>224000</v>
      </c>
      <c r="CI168" s="51" t="n">
        <v>17000</v>
      </c>
      <c r="CJ168" s="51" t="n">
        <v>1260000</v>
      </c>
      <c r="CK168" s="51" t="n">
        <v>77450000</v>
      </c>
      <c r="CL168" s="51" t="n">
        <v>41</v>
      </c>
      <c r="CM168" s="52" t="n">
        <v>1.8459521468371</v>
      </c>
      <c r="CN168" s="52" t="n">
        <v>75</v>
      </c>
      <c r="CO168" s="58" t="n">
        <v>0.275235976504288</v>
      </c>
      <c r="CP168" s="13" t="n">
        <v>22713635.21</v>
      </c>
      <c r="CQ168" s="13" t="n">
        <v>413890184.35</v>
      </c>
      <c r="CR168" s="13" t="n">
        <v>0</v>
      </c>
      <c r="CS168" s="13" t="n">
        <v>259794487.61</v>
      </c>
      <c r="CT168" s="13" t="n">
        <v>123023567.45</v>
      </c>
      <c r="CU168" s="58" t="n">
        <v>0.45</v>
      </c>
      <c r="CV168" s="53" t="n">
        <v>0</v>
      </c>
      <c r="CW168" s="53" t="n">
        <v>0</v>
      </c>
      <c r="CX168" s="53" t="n">
        <v>0</v>
      </c>
      <c r="CY168" s="53" t="n">
        <v>0</v>
      </c>
      <c r="CZ168" s="53" t="n">
        <v>2</v>
      </c>
      <c r="DA168" s="53" t="n">
        <v>0.5</v>
      </c>
      <c r="DB168" s="53" t="n">
        <v>0.5</v>
      </c>
      <c r="DC168" s="53" t="n">
        <v>0</v>
      </c>
      <c r="DD168" s="53" t="n">
        <v>0</v>
      </c>
      <c r="DE168" s="53" t="n">
        <v>1</v>
      </c>
      <c r="DF168" s="53" t="n">
        <v>0</v>
      </c>
      <c r="DG168" s="53" t="n">
        <v>0</v>
      </c>
      <c r="DH168" s="53" t="n">
        <v>0</v>
      </c>
      <c r="DI168" s="53" t="n">
        <v>1</v>
      </c>
      <c r="DJ168" s="53" t="n">
        <v>0</v>
      </c>
      <c r="DK168" s="53" t="n">
        <v>0.5</v>
      </c>
      <c r="DL168" s="53" t="n">
        <v>1</v>
      </c>
      <c r="DM168" s="53" t="n">
        <v>0.5</v>
      </c>
      <c r="DN168" s="53" t="n">
        <v>1</v>
      </c>
      <c r="DO168" s="53" t="n">
        <v>2</v>
      </c>
      <c r="DP168" s="53" t="n">
        <v>2</v>
      </c>
      <c r="DQ168" s="53" t="n">
        <v>0</v>
      </c>
      <c r="DR168" s="51" t="n">
        <v>51570</v>
      </c>
      <c r="DS168" s="51" t="n">
        <v>7918</v>
      </c>
      <c r="DT168" s="51" t="n">
        <v>199327.827734506</v>
      </c>
      <c r="DU168" s="51" t="n">
        <v>27001</v>
      </c>
      <c r="DV168" s="51" t="n">
        <v>30682</v>
      </c>
      <c r="DW168" s="51" t="n">
        <v>2793</v>
      </c>
      <c r="DX168" s="51" t="n">
        <v>54891</v>
      </c>
      <c r="DY168" s="51" t="n">
        <v>287395.3</v>
      </c>
      <c r="DZ168" s="51" t="n">
        <v>15006</v>
      </c>
      <c r="EA168" s="51" t="n">
        <v>50306</v>
      </c>
      <c r="EB168" s="51" t="n">
        <v>433</v>
      </c>
      <c r="EC168" s="59" t="n">
        <v>7329.4061</v>
      </c>
      <c r="ED168" s="51" t="n">
        <v>17002</v>
      </c>
      <c r="EE168" s="51" t="n">
        <v>50306</v>
      </c>
      <c r="EF168" s="51" t="n">
        <v>2173</v>
      </c>
      <c r="EG168" s="51" t="n">
        <v>52479</v>
      </c>
      <c r="EH168" s="60" t="n">
        <v>52.7098272797632</v>
      </c>
      <c r="EJ168" s="60" t="n">
        <v>55.5923643600874</v>
      </c>
      <c r="EK168" s="60" t="n">
        <v>10.2378786576375</v>
      </c>
      <c r="EL168" s="60" t="n">
        <v>1.85796488254507</v>
      </c>
      <c r="EM168" s="60" t="n">
        <v>1.5917172942</v>
      </c>
      <c r="EN168" s="60" t="n">
        <v>93.5721535141</v>
      </c>
      <c r="ES168" s="51" t="n">
        <v>624399</v>
      </c>
      <c r="ET168" s="13" t="n">
        <v>129621.6</v>
      </c>
      <c r="EU168" s="13" t="n">
        <v>138683.2</v>
      </c>
      <c r="EV168" s="13" t="n">
        <v>142523.1</v>
      </c>
      <c r="EW168" s="13" t="n">
        <v>146024.3</v>
      </c>
      <c r="EX168" s="13" t="n">
        <v>21593.45</v>
      </c>
      <c r="EY168" s="58" t="n">
        <f aca="false">EX168/SUMIF($E$8:$E$210,E168,$EX$8:$EX$210)</f>
        <v>0.275235976504288</v>
      </c>
      <c r="EZ168" s="13" t="s">
        <v>271</v>
      </c>
      <c r="FA168" s="13" t="s">
        <v>304</v>
      </c>
      <c r="FB168" s="51" t="n">
        <v>252</v>
      </c>
      <c r="FC168" s="13" t="n">
        <v>22501</v>
      </c>
    </row>
    <row r="169" customFormat="false" ht="15" hidden="false" customHeight="false" outlineLevel="0" collapsed="false">
      <c r="A169" s="49" t="n">
        <v>22014</v>
      </c>
      <c r="B169" s="50" t="n">
        <v>22014</v>
      </c>
      <c r="C169" s="9" t="s">
        <v>477</v>
      </c>
      <c r="D169" s="9" t="s">
        <v>477</v>
      </c>
      <c r="E169" s="50" t="n">
        <v>35</v>
      </c>
      <c r="F169" s="9" t="s">
        <v>477</v>
      </c>
      <c r="H169" s="51" t="n">
        <v>368437</v>
      </c>
      <c r="I169" s="51" t="n">
        <v>318958</v>
      </c>
      <c r="J169" s="51" t="n">
        <v>168724</v>
      </c>
      <c r="K169" s="51" t="n">
        <v>450978</v>
      </c>
      <c r="L169" s="51" t="n">
        <v>96755</v>
      </c>
      <c r="M169" s="51" t="n">
        <v>137633</v>
      </c>
      <c r="N169" s="51" t="n">
        <v>1366</v>
      </c>
      <c r="O169" s="51" t="n">
        <v>1903</v>
      </c>
      <c r="P169" s="51" t="n">
        <v>211</v>
      </c>
      <c r="Q169" s="52" t="n">
        <v>2.78499705464834</v>
      </c>
      <c r="R169" s="52" t="n">
        <v>3.0906338335892</v>
      </c>
      <c r="S169" s="13" t="n">
        <v>144629</v>
      </c>
      <c r="T169" s="13" t="n">
        <v>356879</v>
      </c>
      <c r="U169" s="13" t="n">
        <v>74203</v>
      </c>
      <c r="V169" s="13" t="n">
        <v>357867</v>
      </c>
      <c r="W169" s="13" t="n">
        <v>28753</v>
      </c>
      <c r="X169" s="13" t="n">
        <v>352911</v>
      </c>
      <c r="Y169" s="13" t="n">
        <v>181250</v>
      </c>
      <c r="Z169" s="13" t="n">
        <v>714117</v>
      </c>
      <c r="AA169" s="13" t="n">
        <v>74686</v>
      </c>
      <c r="AB169" s="13" t="n">
        <v>357329</v>
      </c>
      <c r="AC169" s="13" t="n">
        <v>105743</v>
      </c>
      <c r="AD169" s="13" t="n">
        <v>355170</v>
      </c>
      <c r="AE169" s="13" t="n">
        <v>29816</v>
      </c>
      <c r="AF169" s="13" t="n">
        <v>357867</v>
      </c>
      <c r="AG169" s="13" t="n">
        <v>2302</v>
      </c>
      <c r="AH169" s="13" t="n">
        <v>94376</v>
      </c>
      <c r="AI169" s="51" t="n">
        <v>16</v>
      </c>
      <c r="AJ169" s="51" t="n">
        <v>5010</v>
      </c>
      <c r="AK169" s="51" t="n">
        <v>51978</v>
      </c>
      <c r="AL169" s="51" t="n">
        <v>9669</v>
      </c>
      <c r="AM169" s="51" t="n">
        <v>47442</v>
      </c>
      <c r="AN169" s="51" t="n">
        <v>6232</v>
      </c>
      <c r="AO169" s="51" t="n">
        <v>47428</v>
      </c>
      <c r="AP169" s="51" t="n">
        <v>43034</v>
      </c>
      <c r="AQ169" s="51" t="n">
        <v>47141</v>
      </c>
      <c r="AR169" s="51" t="n">
        <v>41149</v>
      </c>
      <c r="AS169" s="51" t="n">
        <v>48754</v>
      </c>
      <c r="AT169" s="51" t="n">
        <v>36855</v>
      </c>
      <c r="AU169" s="51" t="n">
        <v>45939</v>
      </c>
      <c r="AV169" s="51" t="n">
        <v>52.665</v>
      </c>
      <c r="AW169" s="13" t="n">
        <v>3176.27063188998</v>
      </c>
      <c r="AX169" s="52" t="n">
        <v>112.7177</v>
      </c>
      <c r="AY169" s="51" t="n">
        <v>1</v>
      </c>
      <c r="AZ169" s="52" t="n">
        <v>5.16666666666667</v>
      </c>
      <c r="BA169" s="52" t="n">
        <v>11271.77</v>
      </c>
      <c r="BB169" s="54" t="n">
        <v>0.0273022591212604</v>
      </c>
      <c r="BC169" s="54" t="n">
        <v>0.00392016284091534</v>
      </c>
      <c r="BD169" s="61" t="n">
        <v>21566.1138569724</v>
      </c>
      <c r="BE169" s="13" t="n">
        <v>209856</v>
      </c>
      <c r="BF169" s="13" t="n">
        <v>574885</v>
      </c>
      <c r="BG169" s="51" t="n">
        <v>154411</v>
      </c>
      <c r="BH169" s="51" t="n">
        <v>200488</v>
      </c>
      <c r="BI169" s="51" t="n">
        <v>4</v>
      </c>
      <c r="BJ169" s="51" t="n">
        <v>224153</v>
      </c>
      <c r="BK169" s="51" t="n">
        <v>192814</v>
      </c>
      <c r="BL169" s="51" t="n">
        <v>621941</v>
      </c>
      <c r="BM169" s="51" t="n">
        <v>635024</v>
      </c>
      <c r="BN169" s="51" t="n">
        <v>138540</v>
      </c>
      <c r="BO169" s="51" t="n">
        <v>693057</v>
      </c>
      <c r="BP169" s="51" t="n">
        <v>304108</v>
      </c>
      <c r="BQ169" s="51" t="n">
        <v>293649</v>
      </c>
      <c r="BR169" s="13" t="n">
        <v>785.609249528954</v>
      </c>
      <c r="BS169" s="13" t="n">
        <v>2229.13055655839</v>
      </c>
      <c r="BT169" s="51" t="n">
        <v>0</v>
      </c>
      <c r="BU169" s="51" t="n">
        <v>0</v>
      </c>
      <c r="BV169" s="51" t="n">
        <v>242</v>
      </c>
      <c r="BW169" s="51" t="n">
        <v>365</v>
      </c>
      <c r="BX169" s="51" t="n">
        <v>109</v>
      </c>
      <c r="BY169" s="51" t="n">
        <v>365</v>
      </c>
      <c r="BZ169" s="51" t="n">
        <v>259</v>
      </c>
      <c r="CA169" s="51" t="n">
        <v>365</v>
      </c>
      <c r="CB169" s="51" t="n">
        <v>1</v>
      </c>
      <c r="CC169" s="51" t="n">
        <v>0</v>
      </c>
      <c r="CD169" s="51" t="n">
        <v>0</v>
      </c>
      <c r="CE169" s="51" t="n">
        <v>100450</v>
      </c>
      <c r="CF169" s="51" t="n">
        <v>295611</v>
      </c>
      <c r="CG169" s="51" t="n">
        <v>107000</v>
      </c>
      <c r="CH169" s="51" t="n">
        <v>3258000</v>
      </c>
      <c r="CI169" s="51" t="n">
        <v>251000</v>
      </c>
      <c r="CJ169" s="51" t="n">
        <v>20012000</v>
      </c>
      <c r="CK169" s="51" t="n">
        <v>1164722000</v>
      </c>
      <c r="CL169" s="51" t="n">
        <v>335</v>
      </c>
      <c r="CM169" s="52" t="n">
        <v>2.00285092358457</v>
      </c>
      <c r="CN169" s="52" t="n">
        <v>75</v>
      </c>
      <c r="CO169" s="58" t="n">
        <v>0.0826310828155214</v>
      </c>
      <c r="CP169" s="13" t="n">
        <v>22713635.21</v>
      </c>
      <c r="CQ169" s="13" t="n">
        <v>413890184.35</v>
      </c>
      <c r="CR169" s="13" t="n">
        <v>0</v>
      </c>
      <c r="CS169" s="13" t="n">
        <v>259794487.61</v>
      </c>
      <c r="CT169" s="13" t="n">
        <v>123023567.45</v>
      </c>
      <c r="CU169" s="58" t="n">
        <v>0.525</v>
      </c>
      <c r="CV169" s="53" t="n">
        <v>0</v>
      </c>
      <c r="CW169" s="53" t="n">
        <v>0</v>
      </c>
      <c r="CX169" s="53" t="n">
        <v>0</v>
      </c>
      <c r="CY169" s="53" t="n">
        <v>0</v>
      </c>
      <c r="CZ169" s="53" t="n">
        <v>2</v>
      </c>
      <c r="DA169" s="53" t="n">
        <v>0.5</v>
      </c>
      <c r="DB169" s="53" t="n">
        <v>0.5</v>
      </c>
      <c r="DC169" s="53" t="n">
        <v>0</v>
      </c>
      <c r="DD169" s="53" t="n">
        <v>0</v>
      </c>
      <c r="DE169" s="53" t="n">
        <v>1</v>
      </c>
      <c r="DF169" s="53" t="n">
        <v>0</v>
      </c>
      <c r="DG169" s="53" t="n">
        <v>0</v>
      </c>
      <c r="DH169" s="53" t="n">
        <v>0</v>
      </c>
      <c r="DI169" s="53" t="n">
        <v>1</v>
      </c>
      <c r="DJ169" s="53" t="n">
        <v>0</v>
      </c>
      <c r="DK169" s="53" t="n">
        <v>0.5</v>
      </c>
      <c r="DL169" s="53" t="n">
        <v>1</v>
      </c>
      <c r="DM169" s="53" t="n">
        <v>0.5</v>
      </c>
      <c r="DN169" s="53" t="n">
        <v>1</v>
      </c>
      <c r="DO169" s="53" t="n">
        <v>2</v>
      </c>
      <c r="DP169" s="53" t="n">
        <v>2</v>
      </c>
      <c r="DQ169" s="53" t="n">
        <v>0</v>
      </c>
      <c r="DR169" s="51" t="n">
        <v>1112906</v>
      </c>
      <c r="DS169" s="51" t="n">
        <v>342755</v>
      </c>
      <c r="DT169" s="51" t="n">
        <v>31900.2436271784</v>
      </c>
      <c r="DU169" s="51" t="n">
        <v>243254</v>
      </c>
      <c r="DV169" s="51" t="n">
        <v>276193</v>
      </c>
      <c r="DW169" s="51" t="n">
        <v>44423</v>
      </c>
      <c r="DX169" s="51" t="n">
        <v>403417</v>
      </c>
      <c r="DY169" s="51" t="n">
        <v>287395.3</v>
      </c>
      <c r="DZ169" s="51" t="n">
        <v>111740</v>
      </c>
      <c r="EA169" s="51" t="n">
        <v>395468</v>
      </c>
      <c r="EB169" s="51" t="n">
        <v>3741</v>
      </c>
      <c r="EC169" s="59" t="n">
        <v>7329.4061</v>
      </c>
      <c r="ED169" s="51" t="n">
        <v>204539</v>
      </c>
      <c r="EE169" s="51" t="n">
        <v>395468</v>
      </c>
      <c r="EF169" s="51" t="n">
        <v>17692</v>
      </c>
      <c r="EG169" s="51" t="n">
        <v>413160</v>
      </c>
      <c r="EH169" s="60" t="n">
        <v>52.7098272797632</v>
      </c>
      <c r="EJ169" s="60" t="n">
        <v>55.5923643600874</v>
      </c>
      <c r="EK169" s="60" t="n">
        <v>10.2378786576375</v>
      </c>
      <c r="EL169" s="60" t="n">
        <v>1.85796488254507</v>
      </c>
      <c r="EM169" s="60" t="n">
        <v>1.5917172942</v>
      </c>
      <c r="EN169" s="60" t="n">
        <v>93.5721535141</v>
      </c>
      <c r="ES169" s="51" t="n">
        <v>624399</v>
      </c>
      <c r="ET169" s="13" t="n">
        <v>830608.1</v>
      </c>
      <c r="EU169" s="13" t="n">
        <v>852256.6</v>
      </c>
      <c r="EV169" s="13" t="n">
        <v>863409.2</v>
      </c>
      <c r="EW169" s="13" t="n">
        <v>874637.5</v>
      </c>
      <c r="EX169" s="13" t="n">
        <v>6482.765</v>
      </c>
      <c r="EY169" s="58" t="n">
        <f aca="false">EX169/SUMIF($E$8:$E$210,E169,$EX$8:$EX$210)</f>
        <v>0.0826310828155214</v>
      </c>
      <c r="EZ169" s="13" t="s">
        <v>271</v>
      </c>
      <c r="FA169" s="13" t="s">
        <v>304</v>
      </c>
      <c r="FB169" s="51" t="n">
        <v>6886</v>
      </c>
      <c r="FC169" s="13" t="n">
        <v>304108</v>
      </c>
    </row>
    <row r="170" customFormat="false" ht="15" hidden="false" customHeight="false" outlineLevel="0" collapsed="false">
      <c r="A170" s="49" t="n">
        <v>23003</v>
      </c>
      <c r="B170" s="50" t="n">
        <v>23003</v>
      </c>
      <c r="C170" s="9" t="s">
        <v>480</v>
      </c>
      <c r="D170" s="9" t="s">
        <v>481</v>
      </c>
      <c r="E170" s="50" t="n">
        <v>36</v>
      </c>
      <c r="F170" s="9" t="s">
        <v>482</v>
      </c>
      <c r="H170" s="51" t="n">
        <v>439971</v>
      </c>
      <c r="I170" s="51" t="n">
        <v>318276</v>
      </c>
      <c r="J170" s="51" t="n">
        <v>188927</v>
      </c>
      <c r="K170" s="51" t="n">
        <v>430634</v>
      </c>
      <c r="L170" s="51" t="n">
        <v>84614</v>
      </c>
      <c r="M170" s="51" t="n">
        <v>149291</v>
      </c>
      <c r="N170" s="51" t="n">
        <v>13</v>
      </c>
      <c r="O170" s="51" t="n">
        <v>0</v>
      </c>
      <c r="P170" s="51" t="n">
        <v>4</v>
      </c>
      <c r="Q170" s="52" t="n">
        <v>2.18180311567783</v>
      </c>
      <c r="R170" s="52" t="n">
        <v>4.09098442161087</v>
      </c>
      <c r="S170" s="13" t="n">
        <v>3291</v>
      </c>
      <c r="T170" s="13" t="n">
        <v>6034</v>
      </c>
      <c r="U170" s="13" t="n">
        <v>4937</v>
      </c>
      <c r="V170" s="13" t="n">
        <v>6034</v>
      </c>
      <c r="W170" s="13" t="n">
        <v>1097</v>
      </c>
      <c r="X170" s="13" t="n">
        <v>6034</v>
      </c>
      <c r="Y170" s="13" t="n">
        <v>2194</v>
      </c>
      <c r="Z170" s="13" t="n">
        <v>12068</v>
      </c>
      <c r="AA170" s="13" t="n">
        <v>1097</v>
      </c>
      <c r="AB170" s="13" t="n">
        <v>6034</v>
      </c>
      <c r="AC170" s="13" t="n">
        <v>2194</v>
      </c>
      <c r="AD170" s="13" t="n">
        <v>6034</v>
      </c>
      <c r="AE170" s="13" t="n">
        <v>4937</v>
      </c>
      <c r="AF170" s="13" t="n">
        <v>6034</v>
      </c>
      <c r="AG170" s="13" t="n">
        <v>71</v>
      </c>
      <c r="AH170" s="13" t="n">
        <v>2807</v>
      </c>
      <c r="AI170" s="51" t="n">
        <v>3</v>
      </c>
      <c r="AJ170" s="51" t="n">
        <v>594</v>
      </c>
      <c r="AK170" s="51" t="n">
        <v>1444</v>
      </c>
      <c r="AL170" s="51" t="n">
        <v>688</v>
      </c>
      <c r="AM170" s="51" t="n">
        <v>1402</v>
      </c>
      <c r="AN170" s="51" t="n">
        <v>498</v>
      </c>
      <c r="AO170" s="51" t="n">
        <v>1403</v>
      </c>
      <c r="AP170" s="51" t="n">
        <v>1287</v>
      </c>
      <c r="AQ170" s="51" t="n">
        <v>1396</v>
      </c>
      <c r="AR170" s="51" t="n">
        <v>1380</v>
      </c>
      <c r="AS170" s="51" t="n">
        <v>1405</v>
      </c>
      <c r="AT170" s="51" t="n">
        <v>1315</v>
      </c>
      <c r="AU170" s="51" t="n">
        <v>1384</v>
      </c>
      <c r="AV170" s="51" t="n">
        <v>0</v>
      </c>
      <c r="AW170" s="13" t="n">
        <v>98.66954247</v>
      </c>
      <c r="AX170" s="52" t="n">
        <v>5.2664</v>
      </c>
      <c r="AY170" s="51" t="n">
        <v>1</v>
      </c>
      <c r="AZ170" s="52" t="n">
        <v>5.16666666666667</v>
      </c>
      <c r="BA170" s="52" t="n">
        <v>526.64</v>
      </c>
      <c r="BB170" s="54" t="n">
        <v>0.0241235082256657</v>
      </c>
      <c r="BC170" s="54" t="n">
        <v>0.00612981712650806</v>
      </c>
      <c r="BD170" s="61" t="n">
        <v>22218.2278799838</v>
      </c>
      <c r="BE170" s="13" t="n">
        <v>3900</v>
      </c>
      <c r="BF170" s="13" t="n">
        <v>11613</v>
      </c>
      <c r="BG170" s="51" t="n">
        <v>3398</v>
      </c>
      <c r="BH170" s="51" t="n">
        <v>4185</v>
      </c>
      <c r="BI170" s="51" t="n">
        <v>4</v>
      </c>
      <c r="BJ170" s="51" t="n">
        <v>5304</v>
      </c>
      <c r="BK170" s="51" t="n">
        <v>4109</v>
      </c>
      <c r="BL170" s="51" t="n">
        <v>13391</v>
      </c>
      <c r="BM170" s="51" t="n">
        <v>13496</v>
      </c>
      <c r="BN170" s="51" t="n">
        <v>4050</v>
      </c>
      <c r="BO170" s="51" t="n">
        <v>12642</v>
      </c>
      <c r="BP170" s="51" t="n">
        <v>13774</v>
      </c>
      <c r="BQ170" s="51" t="n">
        <v>14960</v>
      </c>
      <c r="BR170" s="13" t="n">
        <v>596.944083493967</v>
      </c>
      <c r="BS170" s="13" t="n">
        <v>2265.08731931023</v>
      </c>
      <c r="BT170" s="51" t="n">
        <v>0</v>
      </c>
      <c r="BU170" s="51" t="n">
        <v>0</v>
      </c>
      <c r="BV170" s="51"/>
      <c r="BW170" s="51"/>
      <c r="BX170" s="51"/>
      <c r="BY170" s="51"/>
      <c r="BZ170" s="51"/>
      <c r="CA170" s="51"/>
      <c r="CB170" s="51" t="n">
        <v>0</v>
      </c>
      <c r="CC170" s="51" t="n">
        <v>0</v>
      </c>
      <c r="CD170" s="51" t="n">
        <v>0</v>
      </c>
      <c r="CE170" s="51" t="n">
        <v>137640</v>
      </c>
      <c r="CF170" s="51" t="n">
        <v>11677</v>
      </c>
      <c r="CG170" s="51" t="n">
        <v>141000</v>
      </c>
      <c r="CH170" s="51" t="n">
        <v>2423000</v>
      </c>
      <c r="CI170" s="51" t="n">
        <v>58000</v>
      </c>
      <c r="CJ170" s="51" t="n">
        <v>3787000</v>
      </c>
      <c r="CK170" s="51" t="n">
        <v>173554000</v>
      </c>
      <c r="CL170" s="51" t="n">
        <v>0</v>
      </c>
      <c r="CM170" s="52" t="n">
        <v>2</v>
      </c>
      <c r="CN170" s="52" t="n">
        <v>75</v>
      </c>
      <c r="CO170" s="58" t="n">
        <v>0.252860016734273</v>
      </c>
      <c r="CP170" s="13" t="n">
        <v>9719881.39</v>
      </c>
      <c r="CQ170" s="13" t="n">
        <v>410008554.02</v>
      </c>
      <c r="CR170" s="13" t="n">
        <v>0</v>
      </c>
      <c r="CS170" s="13" t="n">
        <v>42547041.37</v>
      </c>
      <c r="CT170" s="13" t="n">
        <v>113869951.84</v>
      </c>
      <c r="CU170" s="58" t="n">
        <v>0.225</v>
      </c>
      <c r="CV170" s="53" t="n">
        <v>0</v>
      </c>
      <c r="CW170" s="53" t="n">
        <v>0</v>
      </c>
      <c r="CX170" s="53" t="n">
        <v>0</v>
      </c>
      <c r="CY170" s="53" t="n">
        <v>0</v>
      </c>
      <c r="CZ170" s="53" t="n">
        <v>0</v>
      </c>
      <c r="DA170" s="53" t="n">
        <v>0</v>
      </c>
      <c r="DB170" s="53" t="n">
        <v>1</v>
      </c>
      <c r="DC170" s="53" t="n">
        <v>0</v>
      </c>
      <c r="DD170" s="53" t="n">
        <v>0</v>
      </c>
      <c r="DE170" s="53" t="n">
        <v>1</v>
      </c>
      <c r="DF170" s="53" t="n">
        <v>0</v>
      </c>
      <c r="DG170" s="53" t="n">
        <v>0</v>
      </c>
      <c r="DH170" s="53" t="n">
        <v>0</v>
      </c>
      <c r="DI170" s="53" t="n">
        <v>1</v>
      </c>
      <c r="DJ170" s="53" t="n">
        <v>0</v>
      </c>
      <c r="DK170" s="53" t="n">
        <v>0</v>
      </c>
      <c r="DL170" s="53" t="n">
        <v>1</v>
      </c>
      <c r="DM170" s="53" t="n">
        <v>0</v>
      </c>
      <c r="DN170" s="53" t="n">
        <v>1</v>
      </c>
      <c r="DO170" s="53" t="n">
        <v>0</v>
      </c>
      <c r="DP170" s="53" t="n">
        <v>0</v>
      </c>
      <c r="DQ170" s="53" t="n">
        <v>0</v>
      </c>
      <c r="DR170" s="51" t="n">
        <v>6970</v>
      </c>
      <c r="DS170" s="51" t="n">
        <v>2879</v>
      </c>
      <c r="DT170" s="51" t="n">
        <v>37908.5296359468</v>
      </c>
      <c r="DU170" s="51" t="n">
        <v>12075</v>
      </c>
      <c r="DV170" s="51" t="n">
        <v>12683</v>
      </c>
      <c r="DW170" s="51" t="n">
        <v>1189</v>
      </c>
      <c r="DX170" s="51" t="n">
        <v>17060</v>
      </c>
      <c r="DY170" s="51" t="n">
        <v>158634.16</v>
      </c>
      <c r="DZ170" s="51" t="n">
        <v>2958</v>
      </c>
      <c r="EA170" s="51" t="n">
        <v>8084</v>
      </c>
      <c r="EB170" s="51" t="n">
        <v>82</v>
      </c>
      <c r="EC170" s="59" t="n">
        <v>7941.5352</v>
      </c>
      <c r="ED170" s="51" t="n">
        <v>334</v>
      </c>
      <c r="EE170" s="51" t="n">
        <v>8084</v>
      </c>
      <c r="EF170" s="51" t="n">
        <v>239</v>
      </c>
      <c r="EG170" s="51" t="n">
        <v>8323</v>
      </c>
      <c r="EH170" s="60" t="n">
        <v>49.9893902771413</v>
      </c>
      <c r="EJ170" s="60" t="n">
        <v>44.0053624874674</v>
      </c>
      <c r="EK170" s="60" t="n">
        <v>17.474101062858</v>
      </c>
      <c r="EL170" s="60" t="n">
        <v>2.46410135790584</v>
      </c>
      <c r="EM170" s="60" t="n">
        <v>2.1267563186</v>
      </c>
      <c r="EN170" s="60" t="n">
        <v>86.8805607278</v>
      </c>
      <c r="ES170" s="51" t="n">
        <v>550205</v>
      </c>
      <c r="ET170" s="13" t="n">
        <v>17763.82</v>
      </c>
      <c r="EU170" s="13" t="n">
        <v>18951.32</v>
      </c>
      <c r="EV170" s="13" t="n">
        <v>19526.02</v>
      </c>
      <c r="EW170" s="13" t="n">
        <v>20091.15</v>
      </c>
      <c r="EX170" s="13" t="n">
        <v>26400.73</v>
      </c>
      <c r="EY170" s="58" t="n">
        <f aca="false">EX170/SUMIF($E$8:$E$210,E170,$EX$8:$EX$210)</f>
        <v>0.252860016734273</v>
      </c>
      <c r="EZ170" s="13" t="s">
        <v>289</v>
      </c>
      <c r="FA170" s="13" t="s">
        <v>341</v>
      </c>
      <c r="FB170" s="51" t="n">
        <v>54</v>
      </c>
      <c r="FC170" s="13" t="n">
        <v>13774</v>
      </c>
    </row>
    <row r="171" customFormat="false" ht="15" hidden="false" customHeight="false" outlineLevel="0" collapsed="false">
      <c r="A171" s="49" t="n">
        <v>23005</v>
      </c>
      <c r="B171" s="50" t="n">
        <v>23005</v>
      </c>
      <c r="C171" s="9" t="s">
        <v>328</v>
      </c>
      <c r="D171" s="9" t="s">
        <v>481</v>
      </c>
      <c r="E171" s="50" t="n">
        <v>36</v>
      </c>
      <c r="F171" s="9" t="s">
        <v>482</v>
      </c>
      <c r="H171" s="51" t="n">
        <v>439971</v>
      </c>
      <c r="I171" s="51" t="n">
        <v>318276</v>
      </c>
      <c r="J171" s="51" t="n">
        <v>188927</v>
      </c>
      <c r="K171" s="51" t="n">
        <v>430634</v>
      </c>
      <c r="L171" s="51" t="n">
        <v>84614</v>
      </c>
      <c r="M171" s="51" t="n">
        <v>149291</v>
      </c>
      <c r="N171" s="51" t="n">
        <v>398</v>
      </c>
      <c r="O171" s="51" t="n">
        <v>1553</v>
      </c>
      <c r="P171" s="51" t="n">
        <v>241</v>
      </c>
      <c r="Q171" s="52" t="n">
        <v>3.80771041099522</v>
      </c>
      <c r="R171" s="52" t="n">
        <v>3.69989690070907</v>
      </c>
      <c r="S171" s="13" t="n">
        <v>290767</v>
      </c>
      <c r="T171" s="13" t="n">
        <v>420789</v>
      </c>
      <c r="U171" s="13" t="n">
        <v>200117</v>
      </c>
      <c r="V171" s="13" t="n">
        <v>421592</v>
      </c>
      <c r="W171" s="13" t="n">
        <v>79683</v>
      </c>
      <c r="X171" s="13" t="n">
        <v>414329</v>
      </c>
      <c r="Y171" s="13" t="n">
        <v>184004</v>
      </c>
      <c r="Z171" s="13" t="n">
        <v>843802</v>
      </c>
      <c r="AA171" s="13" t="n">
        <v>136804</v>
      </c>
      <c r="AB171" s="13" t="n">
        <v>421434</v>
      </c>
      <c r="AC171" s="13" t="n">
        <v>263350</v>
      </c>
      <c r="AD171" s="13" t="n">
        <v>421434</v>
      </c>
      <c r="AE171" s="13" t="n">
        <v>160009</v>
      </c>
      <c r="AF171" s="13" t="n">
        <v>420541</v>
      </c>
      <c r="AG171" s="13" t="n">
        <v>3559</v>
      </c>
      <c r="AH171" s="13" t="n">
        <v>86484</v>
      </c>
      <c r="AI171" s="51" t="n">
        <v>789</v>
      </c>
      <c r="AJ171" s="51" t="n">
        <v>12544</v>
      </c>
      <c r="AK171" s="51" t="n">
        <v>46102</v>
      </c>
      <c r="AL171" s="51" t="n">
        <v>20008</v>
      </c>
      <c r="AM171" s="51" t="n">
        <v>43292</v>
      </c>
      <c r="AN171" s="51" t="n">
        <v>12346</v>
      </c>
      <c r="AO171" s="51" t="n">
        <v>43236</v>
      </c>
      <c r="AP171" s="51" t="n">
        <v>39393</v>
      </c>
      <c r="AQ171" s="51" t="n">
        <v>43209</v>
      </c>
      <c r="AR171" s="51" t="n">
        <v>41665</v>
      </c>
      <c r="AS171" s="51" t="n">
        <v>43374</v>
      </c>
      <c r="AT171" s="51" t="n">
        <v>39741</v>
      </c>
      <c r="AU171" s="51" t="n">
        <v>42566</v>
      </c>
      <c r="AV171" s="51" t="n">
        <v>0</v>
      </c>
      <c r="AW171" s="13" t="n">
        <v>2483.63348022999</v>
      </c>
      <c r="AX171" s="52" t="n">
        <v>133.7273</v>
      </c>
      <c r="AY171" s="51" t="n">
        <v>1</v>
      </c>
      <c r="AZ171" s="52" t="n">
        <v>5.16666666666667</v>
      </c>
      <c r="BA171" s="52" t="n">
        <v>13372.73</v>
      </c>
      <c r="BB171" s="54" t="n">
        <v>0.0241235082256657</v>
      </c>
      <c r="BC171" s="54" t="n">
        <v>0.00612981712650806</v>
      </c>
      <c r="BD171" s="61" t="n">
        <v>22218.2278799838</v>
      </c>
      <c r="BE171" s="13" t="n">
        <v>227526</v>
      </c>
      <c r="BF171" s="13" t="n">
        <v>492568</v>
      </c>
      <c r="BG171" s="51" t="n">
        <v>126622</v>
      </c>
      <c r="BH171" s="51" t="n">
        <v>132157</v>
      </c>
      <c r="BI171" s="51" t="n">
        <v>4</v>
      </c>
      <c r="BJ171" s="51" t="n">
        <v>206717</v>
      </c>
      <c r="BK171" s="51" t="n">
        <v>126098</v>
      </c>
      <c r="BL171" s="51" t="n">
        <v>532063</v>
      </c>
      <c r="BM171" s="51" t="n">
        <v>543983</v>
      </c>
      <c r="BN171" s="51" t="n">
        <v>95478</v>
      </c>
      <c r="BO171" s="51" t="n">
        <v>658911</v>
      </c>
      <c r="BP171" s="51" t="n">
        <v>303582</v>
      </c>
      <c r="BQ171" s="51" t="n">
        <v>329482</v>
      </c>
      <c r="BR171" s="13" t="n">
        <v>596.944083493967</v>
      </c>
      <c r="BS171" s="13" t="n">
        <v>2265.08731931023</v>
      </c>
      <c r="BT171" s="51" t="n">
        <v>0</v>
      </c>
      <c r="BU171" s="51" t="n">
        <v>0</v>
      </c>
      <c r="BV171" s="51"/>
      <c r="BW171" s="51"/>
      <c r="BX171" s="51"/>
      <c r="BY171" s="51"/>
      <c r="BZ171" s="51"/>
      <c r="CA171" s="51"/>
      <c r="CB171" s="51" t="n">
        <v>0</v>
      </c>
      <c r="CC171" s="51" t="n">
        <v>0</v>
      </c>
      <c r="CD171" s="51" t="n">
        <v>0</v>
      </c>
      <c r="CE171" s="51" t="n">
        <v>70890</v>
      </c>
      <c r="CF171" s="51" t="n">
        <v>261642</v>
      </c>
      <c r="CG171" s="51" t="n">
        <v>78000</v>
      </c>
      <c r="CH171" s="51" t="n">
        <v>2854000</v>
      </c>
      <c r="CI171" s="51" t="n">
        <v>236000</v>
      </c>
      <c r="CJ171" s="51" t="n">
        <v>30967000</v>
      </c>
      <c r="CK171" s="51" t="n">
        <v>1012903000</v>
      </c>
      <c r="CL171" s="51" t="n">
        <v>204</v>
      </c>
      <c r="CM171" s="52" t="n">
        <v>1.73355515940661</v>
      </c>
      <c r="CN171" s="52" t="n">
        <v>75</v>
      </c>
      <c r="CO171" s="58" t="n">
        <v>0.747139983265727</v>
      </c>
      <c r="CP171" s="13" t="n">
        <v>9719881.39</v>
      </c>
      <c r="CQ171" s="13" t="n">
        <v>410008554.02</v>
      </c>
      <c r="CR171" s="13" t="n">
        <v>0</v>
      </c>
      <c r="CS171" s="13" t="n">
        <v>42547041.37</v>
      </c>
      <c r="CT171" s="13" t="n">
        <v>113869951.84</v>
      </c>
      <c r="CU171" s="58" t="n">
        <v>0.2875</v>
      </c>
      <c r="CV171" s="53" t="n">
        <v>0</v>
      </c>
      <c r="CW171" s="53" t="n">
        <v>0</v>
      </c>
      <c r="CX171" s="53" t="n">
        <v>0</v>
      </c>
      <c r="CY171" s="53" t="n">
        <v>0</v>
      </c>
      <c r="CZ171" s="53" t="n">
        <v>0</v>
      </c>
      <c r="DA171" s="53" t="n">
        <v>0</v>
      </c>
      <c r="DB171" s="53" t="n">
        <v>1</v>
      </c>
      <c r="DC171" s="53" t="n">
        <v>0</v>
      </c>
      <c r="DD171" s="53" t="n">
        <v>0</v>
      </c>
      <c r="DE171" s="53" t="n">
        <v>1</v>
      </c>
      <c r="DF171" s="53" t="n">
        <v>0</v>
      </c>
      <c r="DG171" s="53" t="n">
        <v>0</v>
      </c>
      <c r="DH171" s="53" t="n">
        <v>0</v>
      </c>
      <c r="DI171" s="53" t="n">
        <v>1</v>
      </c>
      <c r="DJ171" s="53" t="n">
        <v>0</v>
      </c>
      <c r="DK171" s="53" t="n">
        <v>0</v>
      </c>
      <c r="DL171" s="53" t="n">
        <v>1</v>
      </c>
      <c r="DM171" s="53" t="n">
        <v>0</v>
      </c>
      <c r="DN171" s="53" t="n">
        <v>1</v>
      </c>
      <c r="DO171" s="53" t="n">
        <v>0</v>
      </c>
      <c r="DP171" s="53" t="n">
        <v>0</v>
      </c>
      <c r="DQ171" s="53" t="n">
        <v>0</v>
      </c>
      <c r="DR171" s="51" t="n">
        <v>966131</v>
      </c>
      <c r="DS171" s="51" t="n">
        <v>181253</v>
      </c>
      <c r="DT171" s="51" t="n">
        <v>544415.512488602</v>
      </c>
      <c r="DU171" s="51" t="n">
        <v>226186</v>
      </c>
      <c r="DV171" s="51" t="n">
        <v>240471</v>
      </c>
      <c r="DW171" s="51" t="n">
        <v>27901</v>
      </c>
      <c r="DX171" s="51" t="n">
        <v>400030</v>
      </c>
      <c r="DY171" s="51" t="n">
        <v>158634.16</v>
      </c>
      <c r="DZ171" s="51" t="n">
        <v>137109</v>
      </c>
      <c r="EA171" s="51" t="n">
        <v>408829</v>
      </c>
      <c r="EB171" s="51" t="n">
        <v>2606</v>
      </c>
      <c r="EC171" s="59" t="n">
        <v>7941.5352</v>
      </c>
      <c r="ED171" s="51" t="n">
        <v>108454</v>
      </c>
      <c r="EE171" s="51" t="n">
        <v>408829</v>
      </c>
      <c r="EF171" s="51" t="n">
        <v>13651</v>
      </c>
      <c r="EG171" s="51" t="n">
        <v>422480</v>
      </c>
      <c r="EH171" s="60" t="n">
        <v>49.9893902771413</v>
      </c>
      <c r="EJ171" s="60" t="n">
        <v>44.0053624874674</v>
      </c>
      <c r="EK171" s="60" t="n">
        <v>17.474101062858</v>
      </c>
      <c r="EL171" s="60" t="n">
        <v>2.46410135790584</v>
      </c>
      <c r="EM171" s="60" t="n">
        <v>2.1267563186</v>
      </c>
      <c r="EN171" s="60" t="n">
        <v>86.8805607278</v>
      </c>
      <c r="ES171" s="51" t="n">
        <v>550205</v>
      </c>
      <c r="ET171" s="13" t="n">
        <v>716636.1</v>
      </c>
      <c r="EU171" s="13" t="n">
        <v>760364</v>
      </c>
      <c r="EV171" s="13" t="n">
        <v>782398.5</v>
      </c>
      <c r="EW171" s="13" t="n">
        <v>804456.4</v>
      </c>
      <c r="EX171" s="13" t="n">
        <v>78007.75</v>
      </c>
      <c r="EY171" s="58" t="n">
        <f aca="false">EX171/SUMIF($E$8:$E$210,E171,$EX$8:$EX$210)</f>
        <v>0.747139983265727</v>
      </c>
      <c r="EZ171" s="13" t="s">
        <v>289</v>
      </c>
      <c r="FA171" s="13" t="s">
        <v>341</v>
      </c>
      <c r="FB171" s="51" t="n">
        <v>3832</v>
      </c>
      <c r="FC171" s="13" t="n">
        <v>303582</v>
      </c>
    </row>
    <row r="172" customFormat="false" ht="15" hidden="false" customHeight="false" outlineLevel="0" collapsed="false">
      <c r="A172" s="49" t="n">
        <v>24028</v>
      </c>
      <c r="B172" s="50" t="n">
        <v>24028</v>
      </c>
      <c r="C172" s="9" t="s">
        <v>483</v>
      </c>
      <c r="D172" s="9" t="s">
        <v>483</v>
      </c>
      <c r="E172" s="50" t="n">
        <v>37</v>
      </c>
      <c r="F172" s="9" t="s">
        <v>484</v>
      </c>
      <c r="H172" s="51" t="n">
        <v>512772</v>
      </c>
      <c r="I172" s="51" t="n">
        <v>414577</v>
      </c>
      <c r="J172" s="51" t="n">
        <v>256650</v>
      </c>
      <c r="K172" s="51" t="n">
        <v>593280</v>
      </c>
      <c r="L172" s="51" t="n">
        <v>151251</v>
      </c>
      <c r="M172" s="51" t="n">
        <v>222247</v>
      </c>
      <c r="N172" s="51" t="n">
        <v>664</v>
      </c>
      <c r="O172" s="51" t="n">
        <v>192</v>
      </c>
      <c r="P172" s="51" t="n">
        <v>205</v>
      </c>
      <c r="Q172" s="52" t="n">
        <v>3.83667348079973</v>
      </c>
      <c r="R172" s="52" t="n">
        <v>4.26655605159185</v>
      </c>
      <c r="S172" s="13" t="n">
        <v>309767</v>
      </c>
      <c r="T172" s="13" t="n">
        <v>400958</v>
      </c>
      <c r="U172" s="13" t="n">
        <v>202926</v>
      </c>
      <c r="V172" s="13" t="n">
        <v>402509</v>
      </c>
      <c r="W172" s="13" t="n">
        <v>29381</v>
      </c>
      <c r="X172" s="13" t="n">
        <v>395129</v>
      </c>
      <c r="Y172" s="13" t="n">
        <v>345621</v>
      </c>
      <c r="Z172" s="13" t="n">
        <v>803490</v>
      </c>
      <c r="AA172" s="13" t="n">
        <v>183172</v>
      </c>
      <c r="AB172" s="13" t="n">
        <v>402509</v>
      </c>
      <c r="AC172" s="13" t="n">
        <v>228167</v>
      </c>
      <c r="AD172" s="13" t="n">
        <v>402509</v>
      </c>
      <c r="AE172" s="13" t="n">
        <v>123414</v>
      </c>
      <c r="AF172" s="13" t="n">
        <v>401395</v>
      </c>
      <c r="AG172" s="13" t="n">
        <v>2788</v>
      </c>
      <c r="AH172" s="13" t="n">
        <v>98353</v>
      </c>
      <c r="AI172" s="51" t="n">
        <v>15</v>
      </c>
      <c r="AJ172" s="51" t="n">
        <v>7894</v>
      </c>
      <c r="AK172" s="51" t="n">
        <v>52447</v>
      </c>
      <c r="AL172" s="51" t="n">
        <v>12210</v>
      </c>
      <c r="AM172" s="51" t="n">
        <v>49228</v>
      </c>
      <c r="AN172" s="51" t="n">
        <v>7662</v>
      </c>
      <c r="AO172" s="51" t="n">
        <v>49219</v>
      </c>
      <c r="AP172" s="51" t="n">
        <v>39282</v>
      </c>
      <c r="AQ172" s="51" t="n">
        <v>49105</v>
      </c>
      <c r="AR172" s="51" t="n">
        <v>46537</v>
      </c>
      <c r="AS172" s="51" t="n">
        <v>49251</v>
      </c>
      <c r="AT172" s="51" t="n">
        <v>43083</v>
      </c>
      <c r="AU172" s="51" t="n">
        <v>47945</v>
      </c>
      <c r="AV172" s="51" t="n">
        <v>21.2</v>
      </c>
      <c r="AW172" s="13" t="n">
        <v>3021.56757731999</v>
      </c>
      <c r="AX172" s="52" t="n">
        <v>137.123</v>
      </c>
      <c r="AY172" s="51" t="n">
        <v>2</v>
      </c>
      <c r="AZ172" s="52" t="n">
        <v>1.75</v>
      </c>
      <c r="BA172" s="52" t="n">
        <v>13712.3</v>
      </c>
      <c r="BB172" s="54" t="n">
        <v>0.0172930719598152</v>
      </c>
      <c r="BC172" s="54" t="n">
        <v>0.00583771547422463</v>
      </c>
      <c r="BD172" s="61" t="n">
        <v>21350.8119809689</v>
      </c>
      <c r="BE172" s="13" t="n">
        <v>148904</v>
      </c>
      <c r="BF172" s="13" t="n">
        <v>551304</v>
      </c>
      <c r="BG172" s="51" t="n">
        <v>180492</v>
      </c>
      <c r="BH172" s="51" t="n">
        <v>197277</v>
      </c>
      <c r="BI172" s="51" t="n">
        <v>5</v>
      </c>
      <c r="BJ172" s="51" t="n">
        <v>318341</v>
      </c>
      <c r="BK172" s="51" t="n">
        <v>191575</v>
      </c>
      <c r="BL172" s="51" t="n">
        <v>584965</v>
      </c>
      <c r="BM172" s="51" t="n">
        <v>595328</v>
      </c>
      <c r="BN172" s="51" t="n">
        <v>176199</v>
      </c>
      <c r="BO172" s="51" t="n">
        <v>729494</v>
      </c>
      <c r="BP172" s="51" t="n">
        <v>485083</v>
      </c>
      <c r="BQ172" s="51" t="n">
        <v>511354</v>
      </c>
      <c r="BR172" s="13" t="n">
        <v>624.86567313384</v>
      </c>
      <c r="BS172" s="13" t="n">
        <v>2208.44302442848</v>
      </c>
      <c r="BT172" s="51" t="n">
        <v>0</v>
      </c>
      <c r="BU172" s="51" t="n">
        <v>0</v>
      </c>
      <c r="BV172" s="51"/>
      <c r="BW172" s="51"/>
      <c r="BX172" s="51"/>
      <c r="BY172" s="51"/>
      <c r="BZ172" s="51"/>
      <c r="CA172" s="51"/>
      <c r="CB172" s="51" t="n">
        <v>0</v>
      </c>
      <c r="CC172" s="51" t="n">
        <v>0</v>
      </c>
      <c r="CD172" s="51" t="n">
        <v>0</v>
      </c>
      <c r="CE172" s="51" t="n">
        <v>164620</v>
      </c>
      <c r="CF172" s="51" t="n">
        <v>441642</v>
      </c>
      <c r="CG172" s="51" t="n">
        <v>177000</v>
      </c>
      <c r="CH172" s="51" t="n">
        <v>4997000</v>
      </c>
      <c r="CI172" s="51" t="n">
        <v>320000</v>
      </c>
      <c r="CJ172" s="51" t="n">
        <v>50730000</v>
      </c>
      <c r="CK172" s="51" t="n">
        <v>1312492000</v>
      </c>
      <c r="CL172" s="51" t="n">
        <v>439</v>
      </c>
      <c r="CM172" s="52" t="n">
        <v>1.60666249404467</v>
      </c>
      <c r="CN172" s="52" t="n">
        <v>8.33333333333333</v>
      </c>
      <c r="CO172" s="58" t="n">
        <v>0</v>
      </c>
      <c r="CP172" s="13" t="n">
        <v>3502726</v>
      </c>
      <c r="CQ172" s="13" t="n">
        <v>363822917.34</v>
      </c>
      <c r="CR172" s="13" t="n">
        <v>0</v>
      </c>
      <c r="CS172" s="13" t="n">
        <v>196867419.93</v>
      </c>
      <c r="CT172" s="13" t="n">
        <v>96442543.23</v>
      </c>
      <c r="CU172" s="58" t="n">
        <v>0.425</v>
      </c>
      <c r="CV172" s="53" t="n">
        <v>0</v>
      </c>
      <c r="CW172" s="53" t="n">
        <v>1</v>
      </c>
      <c r="CX172" s="53" t="n">
        <v>1</v>
      </c>
      <c r="CY172" s="53" t="n">
        <v>1</v>
      </c>
      <c r="CZ172" s="53" t="n">
        <v>0</v>
      </c>
      <c r="DA172" s="53" t="n">
        <v>0.5</v>
      </c>
      <c r="DB172" s="53" t="n">
        <v>0.5</v>
      </c>
      <c r="DC172" s="53" t="n">
        <v>1</v>
      </c>
      <c r="DD172" s="53" t="n">
        <v>0</v>
      </c>
      <c r="DE172" s="53" t="n">
        <v>0.5</v>
      </c>
      <c r="DF172" s="53" t="n">
        <v>0</v>
      </c>
      <c r="DG172" s="53" t="n">
        <v>0</v>
      </c>
      <c r="DH172" s="53" t="n">
        <v>0</v>
      </c>
      <c r="DI172" s="53" t="n">
        <v>0.5</v>
      </c>
      <c r="DJ172" s="53" t="n">
        <v>0.5</v>
      </c>
      <c r="DK172" s="53" t="n">
        <v>0.5</v>
      </c>
      <c r="DL172" s="53" t="n">
        <v>0.5</v>
      </c>
      <c r="DM172" s="53" t="n">
        <v>0</v>
      </c>
      <c r="DN172" s="53" t="n">
        <v>1</v>
      </c>
      <c r="DO172" s="53" t="n">
        <v>0</v>
      </c>
      <c r="DP172" s="53" t="n">
        <v>0</v>
      </c>
      <c r="DQ172" s="53" t="n">
        <v>0</v>
      </c>
      <c r="DR172" s="51" t="n">
        <v>917051</v>
      </c>
      <c r="DS172" s="51" t="n">
        <v>259503</v>
      </c>
      <c r="DT172" s="51" t="n">
        <v>677874.060501859</v>
      </c>
      <c r="DU172" s="51" t="n">
        <v>178495</v>
      </c>
      <c r="DV172" s="51" t="n">
        <v>205179</v>
      </c>
      <c r="DW172" s="51" t="n">
        <v>44175</v>
      </c>
      <c r="DX172" s="51" t="n">
        <v>366263</v>
      </c>
      <c r="DY172" s="51" t="n">
        <v>211894.85</v>
      </c>
      <c r="DZ172" s="51" t="n">
        <v>86684</v>
      </c>
      <c r="EA172" s="51" t="n">
        <v>358249</v>
      </c>
      <c r="EB172" s="51" t="n">
        <v>3663</v>
      </c>
      <c r="EC172" s="59" t="n">
        <v>7564.3181</v>
      </c>
      <c r="ED172" s="51" t="n">
        <v>128213</v>
      </c>
      <c r="EE172" s="51" t="n">
        <v>358249</v>
      </c>
      <c r="EF172" s="51" t="n">
        <v>16315</v>
      </c>
      <c r="EG172" s="51" t="n">
        <v>374564</v>
      </c>
      <c r="EH172" s="60" t="n">
        <v>54.5283050645253</v>
      </c>
      <c r="EJ172" s="60" t="n">
        <v>55.09964348</v>
      </c>
      <c r="EK172" s="60" t="n">
        <v>16.1704995061075</v>
      </c>
      <c r="EL172" s="60" t="n">
        <v>2.10102283770853</v>
      </c>
      <c r="EM172" s="60" t="n">
        <v>1.3903755774</v>
      </c>
      <c r="EN172" s="60" t="n">
        <v>88.6049883108</v>
      </c>
      <c r="ES172" s="51" t="n">
        <v>725355</v>
      </c>
      <c r="ET172" s="13" t="n">
        <v>800079.7</v>
      </c>
      <c r="EU172" s="13" t="n">
        <v>817107.9</v>
      </c>
      <c r="EV172" s="13" t="n">
        <v>825266.5</v>
      </c>
      <c r="EW172" s="13" t="n">
        <v>833161.6</v>
      </c>
      <c r="EX172" s="13" t="n">
        <v>13072.13</v>
      </c>
      <c r="EY172" s="58" t="n">
        <f aca="false">EX172/SUMIF($E$8:$E$210,E172,$EX$8:$EX$210)</f>
        <v>0.346550108362108</v>
      </c>
      <c r="EZ172" s="13" t="s">
        <v>271</v>
      </c>
      <c r="FA172" s="13" t="s">
        <v>272</v>
      </c>
      <c r="FB172" s="51" t="n">
        <v>2004</v>
      </c>
      <c r="FC172" s="13" t="n">
        <v>485083</v>
      </c>
    </row>
    <row r="173" customFormat="false" ht="15" hidden="false" customHeight="false" outlineLevel="0" collapsed="false">
      <c r="A173" s="49" t="n">
        <v>24035</v>
      </c>
      <c r="B173" s="50" t="n">
        <v>24035</v>
      </c>
      <c r="C173" s="9" t="s">
        <v>485</v>
      </c>
      <c r="D173" s="9" t="s">
        <v>483</v>
      </c>
      <c r="E173" s="50" t="n">
        <v>37</v>
      </c>
      <c r="F173" s="9" t="s">
        <v>484</v>
      </c>
      <c r="H173" s="51" t="n">
        <v>512772</v>
      </c>
      <c r="I173" s="51" t="n">
        <v>414577</v>
      </c>
      <c r="J173" s="51" t="n">
        <v>256650</v>
      </c>
      <c r="K173" s="51" t="n">
        <v>593280</v>
      </c>
      <c r="L173" s="51" t="n">
        <v>151251</v>
      </c>
      <c r="M173" s="51" t="n">
        <v>222247</v>
      </c>
      <c r="N173" s="51" t="n">
        <v>78</v>
      </c>
      <c r="O173" s="51" t="n">
        <v>46</v>
      </c>
      <c r="P173" s="51" t="n">
        <v>67</v>
      </c>
      <c r="Q173" s="52" t="n">
        <v>3.49149090985233</v>
      </c>
      <c r="R173" s="52" t="n">
        <v>4.16479000790448</v>
      </c>
      <c r="S173" s="13" t="n">
        <v>113197</v>
      </c>
      <c r="T173" s="13" t="n">
        <v>155026</v>
      </c>
      <c r="U173" s="13" t="n">
        <v>82041</v>
      </c>
      <c r="V173" s="13" t="n">
        <v>155026</v>
      </c>
      <c r="W173" s="13" t="n">
        <v>14857</v>
      </c>
      <c r="X173" s="13" t="n">
        <v>154339</v>
      </c>
      <c r="Y173" s="13" t="n">
        <v>142074</v>
      </c>
      <c r="Z173" s="13" t="n">
        <v>310052</v>
      </c>
      <c r="AA173" s="13" t="n">
        <v>74408</v>
      </c>
      <c r="AB173" s="13" t="n">
        <v>155026</v>
      </c>
      <c r="AC173" s="13" t="n">
        <v>88176</v>
      </c>
      <c r="AD173" s="13" t="n">
        <v>154329</v>
      </c>
      <c r="AE173" s="13" t="n">
        <v>40875</v>
      </c>
      <c r="AF173" s="13" t="n">
        <v>155026</v>
      </c>
      <c r="AG173" s="13" t="n">
        <v>730</v>
      </c>
      <c r="AH173" s="13" t="n">
        <v>30847</v>
      </c>
      <c r="AI173" s="51" t="n">
        <v>0</v>
      </c>
      <c r="AJ173" s="51" t="n">
        <v>2501</v>
      </c>
      <c r="AK173" s="51" t="n">
        <v>16735</v>
      </c>
      <c r="AL173" s="51" t="n">
        <v>3884</v>
      </c>
      <c r="AM173" s="51" t="n">
        <v>15437</v>
      </c>
      <c r="AN173" s="51" t="n">
        <v>2520</v>
      </c>
      <c r="AO173" s="51" t="n">
        <v>15434</v>
      </c>
      <c r="AP173" s="51" t="n">
        <v>12615</v>
      </c>
      <c r="AQ173" s="51" t="n">
        <v>15406</v>
      </c>
      <c r="AR173" s="51" t="n">
        <v>14126</v>
      </c>
      <c r="AS173" s="51" t="n">
        <v>15455</v>
      </c>
      <c r="AT173" s="51" t="n">
        <v>12423</v>
      </c>
      <c r="AU173" s="51" t="n">
        <v>14431</v>
      </c>
      <c r="AV173" s="51" t="n">
        <v>21.2</v>
      </c>
      <c r="AW173" s="13" t="n">
        <v>862.537038700001</v>
      </c>
      <c r="AX173" s="52" t="n">
        <v>32.8787</v>
      </c>
      <c r="AY173" s="51" t="n">
        <v>2</v>
      </c>
      <c r="AZ173" s="52" t="n">
        <v>1.75</v>
      </c>
      <c r="BA173" s="52" t="n">
        <v>3287.87</v>
      </c>
      <c r="BB173" s="54" t="n">
        <v>0.0172930719598152</v>
      </c>
      <c r="BC173" s="54" t="n">
        <v>0.00583771547422463</v>
      </c>
      <c r="BD173" s="61" t="n">
        <v>21350.8119809689</v>
      </c>
      <c r="BE173" s="13" t="n">
        <v>59208</v>
      </c>
      <c r="BF173" s="13" t="n">
        <v>201364</v>
      </c>
      <c r="BG173" s="51" t="n">
        <v>68055</v>
      </c>
      <c r="BH173" s="51" t="n">
        <v>63227</v>
      </c>
      <c r="BI173" s="51" t="n">
        <v>5</v>
      </c>
      <c r="BJ173" s="51" t="n">
        <v>51175</v>
      </c>
      <c r="BK173" s="51" t="n">
        <v>59886</v>
      </c>
      <c r="BL173" s="51" t="n">
        <v>212413</v>
      </c>
      <c r="BM173" s="51" t="n">
        <v>220915</v>
      </c>
      <c r="BN173" s="51" t="n">
        <v>15203</v>
      </c>
      <c r="BO173" s="51" t="n">
        <v>255015</v>
      </c>
      <c r="BP173" s="51" t="n">
        <v>81136</v>
      </c>
      <c r="BQ173" s="51" t="n">
        <v>88224</v>
      </c>
      <c r="BR173" s="13" t="n">
        <v>624.86567313384</v>
      </c>
      <c r="BS173" s="13" t="n">
        <v>2208.44302442848</v>
      </c>
      <c r="BT173" s="51" t="n">
        <v>0</v>
      </c>
      <c r="BU173" s="51" t="n">
        <v>0</v>
      </c>
      <c r="BV173" s="51"/>
      <c r="BW173" s="51"/>
      <c r="BX173" s="51"/>
      <c r="BY173" s="51"/>
      <c r="BZ173" s="51"/>
      <c r="CA173" s="51"/>
      <c r="CB173" s="51" t="n">
        <v>0</v>
      </c>
      <c r="CC173" s="51" t="n">
        <v>0</v>
      </c>
      <c r="CD173" s="51" t="n">
        <v>0</v>
      </c>
      <c r="CE173" s="51" t="n">
        <v>19610</v>
      </c>
      <c r="CF173" s="51" t="n">
        <v>70171</v>
      </c>
      <c r="CG173" s="51" t="n">
        <v>21000</v>
      </c>
      <c r="CH173" s="51" t="n">
        <v>620000</v>
      </c>
      <c r="CI173" s="51" t="n">
        <v>42000</v>
      </c>
      <c r="CJ173" s="51" t="n">
        <v>6948000</v>
      </c>
      <c r="CK173" s="51" t="n">
        <v>167456000</v>
      </c>
      <c r="CL173" s="51" t="n">
        <v>118</v>
      </c>
      <c r="CM173" s="52" t="n">
        <v>1.5538020237944</v>
      </c>
      <c r="CN173" s="52" t="n">
        <v>8.33333333333333</v>
      </c>
      <c r="CO173" s="58" t="n">
        <v>0</v>
      </c>
      <c r="CP173" s="13" t="n">
        <v>3502726</v>
      </c>
      <c r="CQ173" s="13" t="n">
        <v>363822917.34</v>
      </c>
      <c r="CR173" s="13" t="n">
        <v>0</v>
      </c>
      <c r="CS173" s="13" t="n">
        <v>196867419.93</v>
      </c>
      <c r="CT173" s="13" t="n">
        <v>96442543.23</v>
      </c>
      <c r="CU173" s="58" t="n">
        <v>0.35</v>
      </c>
      <c r="CV173" s="53" t="n">
        <v>0</v>
      </c>
      <c r="CW173" s="53" t="n">
        <v>1</v>
      </c>
      <c r="CX173" s="53" t="n">
        <v>1</v>
      </c>
      <c r="CY173" s="53" t="n">
        <v>1</v>
      </c>
      <c r="CZ173" s="53" t="n">
        <v>0</v>
      </c>
      <c r="DA173" s="53" t="n">
        <v>0.5</v>
      </c>
      <c r="DB173" s="53" t="n">
        <v>0.5</v>
      </c>
      <c r="DC173" s="53" t="n">
        <v>1</v>
      </c>
      <c r="DD173" s="53" t="n">
        <v>0</v>
      </c>
      <c r="DE173" s="53" t="n">
        <v>0.5</v>
      </c>
      <c r="DF173" s="53" t="n">
        <v>0</v>
      </c>
      <c r="DG173" s="53" t="n">
        <v>0</v>
      </c>
      <c r="DH173" s="53" t="n">
        <v>0</v>
      </c>
      <c r="DI173" s="53" t="n">
        <v>0.5</v>
      </c>
      <c r="DJ173" s="53" t="n">
        <v>0.5</v>
      </c>
      <c r="DK173" s="53" t="n">
        <v>0.5</v>
      </c>
      <c r="DL173" s="53" t="n">
        <v>0.5</v>
      </c>
      <c r="DM173" s="53" t="n">
        <v>0</v>
      </c>
      <c r="DN173" s="53" t="n">
        <v>1</v>
      </c>
      <c r="DO173" s="53" t="n">
        <v>0</v>
      </c>
      <c r="DP173" s="53" t="n">
        <v>0</v>
      </c>
      <c r="DQ173" s="53" t="n">
        <v>0</v>
      </c>
      <c r="DR173" s="51" t="n">
        <v>98589</v>
      </c>
      <c r="DS173" s="51" t="n">
        <v>29419</v>
      </c>
      <c r="DT173" s="51" t="n">
        <v>64639.9169156319</v>
      </c>
      <c r="DU173" s="51" t="n">
        <v>75461</v>
      </c>
      <c r="DV173" s="51" t="n">
        <v>89640</v>
      </c>
      <c r="DW173" s="51" t="n">
        <v>10232</v>
      </c>
      <c r="DX173" s="51" t="n">
        <v>147982</v>
      </c>
      <c r="DY173" s="51" t="n">
        <v>211894.85</v>
      </c>
      <c r="DZ173" s="51" t="n">
        <v>37238</v>
      </c>
      <c r="EA173" s="51" t="n">
        <v>151316</v>
      </c>
      <c r="EB173" s="51" t="n">
        <v>453</v>
      </c>
      <c r="EC173" s="59" t="n">
        <v>7564.3181</v>
      </c>
      <c r="ED173" s="51" t="n">
        <v>45390</v>
      </c>
      <c r="EE173" s="51" t="n">
        <v>151316</v>
      </c>
      <c r="EF173" s="51" t="n">
        <v>4469</v>
      </c>
      <c r="EG173" s="51" t="n">
        <v>155785</v>
      </c>
      <c r="EH173" s="60" t="n">
        <v>54.5283050645253</v>
      </c>
      <c r="EJ173" s="60" t="n">
        <v>55.09964348</v>
      </c>
      <c r="EK173" s="60" t="n">
        <v>16.1704995061075</v>
      </c>
      <c r="EL173" s="60" t="n">
        <v>2.10102283770853</v>
      </c>
      <c r="EM173" s="60" t="n">
        <v>1.3903755774</v>
      </c>
      <c r="EN173" s="60" t="n">
        <v>88.6049883108</v>
      </c>
      <c r="ES173" s="51" t="n">
        <v>725355</v>
      </c>
      <c r="ET173" s="13" t="n">
        <v>285045.9</v>
      </c>
      <c r="EU173" s="13" t="n">
        <v>295886.7</v>
      </c>
      <c r="EV173" s="13" t="n">
        <v>300588.6</v>
      </c>
      <c r="EW173" s="13" t="n">
        <v>304914.7</v>
      </c>
      <c r="EX173" s="13" t="n">
        <v>24648.62</v>
      </c>
      <c r="EY173" s="58" t="n">
        <f aca="false">EX173/SUMIF($E$8:$E$210,E173,$EX$8:$EX$210)</f>
        <v>0.653449891637892</v>
      </c>
      <c r="EZ173" s="13" t="s">
        <v>271</v>
      </c>
      <c r="FA173" s="13" t="s">
        <v>272</v>
      </c>
      <c r="FB173" s="51" t="n">
        <v>530</v>
      </c>
      <c r="FC173" s="13" t="n">
        <v>81136</v>
      </c>
    </row>
    <row r="174" customFormat="false" ht="15" hidden="false" customHeight="false" outlineLevel="0" collapsed="false">
      <c r="A174" s="49" t="n">
        <v>27004</v>
      </c>
      <c r="B174" s="50" t="n">
        <v>27004</v>
      </c>
      <c r="C174" s="9" t="s">
        <v>304</v>
      </c>
      <c r="D174" s="9" t="s">
        <v>486</v>
      </c>
      <c r="E174" s="50" t="n">
        <v>40</v>
      </c>
      <c r="F174" s="9" t="s">
        <v>487</v>
      </c>
      <c r="H174" s="51" t="n">
        <v>268180</v>
      </c>
      <c r="I174" s="51" t="n">
        <v>227955</v>
      </c>
      <c r="J174" s="51" t="n">
        <v>143299</v>
      </c>
      <c r="K174" s="51" t="n">
        <v>272447</v>
      </c>
      <c r="L174" s="51" t="n">
        <v>74185</v>
      </c>
      <c r="M174" s="51" t="n">
        <v>94498</v>
      </c>
      <c r="N174" s="51" t="n">
        <v>3813</v>
      </c>
      <c r="O174" s="51" t="n">
        <v>32</v>
      </c>
      <c r="P174" s="51" t="n">
        <v>98</v>
      </c>
      <c r="Q174" s="52" t="n">
        <v>4.02441139198293</v>
      </c>
      <c r="R174" s="52" t="n">
        <v>4.09464785374166</v>
      </c>
      <c r="S174" s="13" t="n">
        <v>116354</v>
      </c>
      <c r="T174" s="13" t="n">
        <v>178202</v>
      </c>
      <c r="U174" s="13" t="n">
        <v>102018</v>
      </c>
      <c r="V174" s="13" t="n">
        <v>178310</v>
      </c>
      <c r="W174" s="13" t="n">
        <v>59902</v>
      </c>
      <c r="X174" s="13" t="n">
        <v>175438</v>
      </c>
      <c r="Y174" s="13" t="n">
        <v>148620</v>
      </c>
      <c r="Z174" s="13" t="n">
        <v>356245</v>
      </c>
      <c r="AA174" s="13" t="n">
        <v>73628</v>
      </c>
      <c r="AB174" s="13" t="n">
        <v>178202</v>
      </c>
      <c r="AC174" s="13" t="n">
        <v>107189</v>
      </c>
      <c r="AD174" s="13" t="n">
        <v>178310</v>
      </c>
      <c r="AE174" s="13" t="n">
        <v>56556</v>
      </c>
      <c r="AF174" s="13" t="n">
        <v>178202</v>
      </c>
      <c r="AG174" s="13" t="n">
        <v>3000</v>
      </c>
      <c r="AH174" s="13" t="n">
        <v>54049</v>
      </c>
      <c r="AI174" s="51" t="n">
        <v>0</v>
      </c>
      <c r="AJ174" s="51" t="n">
        <v>5785</v>
      </c>
      <c r="AK174" s="51" t="n">
        <v>28952</v>
      </c>
      <c r="AL174" s="51" t="n">
        <v>9680</v>
      </c>
      <c r="AM174" s="51" t="n">
        <v>27081</v>
      </c>
      <c r="AN174" s="51" t="n">
        <v>5155</v>
      </c>
      <c r="AO174" s="51" t="n">
        <v>27079</v>
      </c>
      <c r="AP174" s="51" t="n">
        <v>24795</v>
      </c>
      <c r="AQ174" s="51" t="n">
        <v>26993</v>
      </c>
      <c r="AR174" s="51" t="n">
        <v>25806</v>
      </c>
      <c r="AS174" s="51" t="n">
        <v>27133</v>
      </c>
      <c r="AT174" s="51" t="n">
        <v>22506</v>
      </c>
      <c r="AU174" s="51" t="n">
        <v>25987</v>
      </c>
      <c r="AV174" s="51" t="n">
        <v>0</v>
      </c>
      <c r="AW174" s="13" t="n">
        <v>2134.217059</v>
      </c>
      <c r="AX174" s="52" t="n">
        <v>90.6134</v>
      </c>
      <c r="AY174" s="51" t="n">
        <v>1</v>
      </c>
      <c r="AZ174" s="52" t="n">
        <v>1.25</v>
      </c>
      <c r="BA174" s="52" t="n">
        <v>9061.34</v>
      </c>
      <c r="BB174" s="54" t="n">
        <v>0.0173354387833555</v>
      </c>
      <c r="BC174" s="54" t="n">
        <v>0.00200226146465088</v>
      </c>
      <c r="BD174" s="61" t="n">
        <v>20882.5318965616</v>
      </c>
      <c r="BE174" s="13" t="n">
        <v>207552</v>
      </c>
      <c r="BF174" s="13" t="n">
        <v>422114</v>
      </c>
      <c r="BG174" s="51" t="n">
        <v>105395</v>
      </c>
      <c r="BH174" s="51" t="n">
        <v>105028</v>
      </c>
      <c r="BI174" s="51" t="n">
        <v>4</v>
      </c>
      <c r="BJ174" s="51" t="n">
        <v>176302</v>
      </c>
      <c r="BK174" s="51" t="n">
        <v>101342</v>
      </c>
      <c r="BL174" s="51" t="n">
        <v>452969</v>
      </c>
      <c r="BM174" s="51" t="n">
        <v>467807</v>
      </c>
      <c r="BN174" s="51" t="n">
        <v>142129</v>
      </c>
      <c r="BO174" s="51" t="n">
        <v>470237</v>
      </c>
      <c r="BP174" s="51" t="n">
        <v>269152</v>
      </c>
      <c r="BQ174" s="51" t="n">
        <v>279265</v>
      </c>
      <c r="BR174" s="13" t="n">
        <v>570.104682554819</v>
      </c>
      <c r="BS174" s="13" t="n">
        <v>2125.55742432845</v>
      </c>
      <c r="BT174" s="51" t="n">
        <v>1026</v>
      </c>
      <c r="BU174" s="51" t="n">
        <v>1653</v>
      </c>
      <c r="BV174" s="51"/>
      <c r="BW174" s="51"/>
      <c r="BX174" s="51" t="n">
        <v>14</v>
      </c>
      <c r="BY174" s="51" t="n">
        <v>62</v>
      </c>
      <c r="BZ174" s="51"/>
      <c r="CA174" s="51"/>
      <c r="CB174" s="51" t="n">
        <v>0</v>
      </c>
      <c r="CC174" s="51" t="n">
        <v>0</v>
      </c>
      <c r="CD174" s="51" t="n">
        <v>0</v>
      </c>
      <c r="CE174" s="51" t="n">
        <v>87460</v>
      </c>
      <c r="CF174" s="51" t="n">
        <v>236708</v>
      </c>
      <c r="CG174" s="51" t="n">
        <v>95000</v>
      </c>
      <c r="CH174" s="51" t="n">
        <v>3134000</v>
      </c>
      <c r="CI174" s="51" t="n">
        <v>274000</v>
      </c>
      <c r="CJ174" s="51" t="n">
        <v>26741000</v>
      </c>
      <c r="CK174" s="51" t="n">
        <v>1225498000</v>
      </c>
      <c r="CL174" s="51" t="n">
        <v>300</v>
      </c>
      <c r="CM174" s="52" t="n">
        <v>1.48727057014788</v>
      </c>
      <c r="CN174" s="52" t="n">
        <v>8.33333333333333</v>
      </c>
      <c r="CO174" s="58" t="n">
        <v>0.484372152818535</v>
      </c>
      <c r="CP174" s="13" t="n">
        <v>3269324.06</v>
      </c>
      <c r="CQ174" s="13" t="n">
        <v>205120603.53</v>
      </c>
      <c r="CR174" s="13" t="n">
        <v>0</v>
      </c>
      <c r="CS174" s="13" t="n">
        <v>42720010.38</v>
      </c>
      <c r="CT174" s="13" t="n">
        <v>159131269.09</v>
      </c>
      <c r="CU174" s="58" t="n">
        <v>0.375</v>
      </c>
      <c r="CV174" s="53" t="n">
        <v>0</v>
      </c>
      <c r="CW174" s="53" t="n">
        <v>1</v>
      </c>
      <c r="CX174" s="53" t="n">
        <v>0</v>
      </c>
      <c r="CY174" s="53" t="n">
        <v>0</v>
      </c>
      <c r="CZ174" s="53" t="n">
        <v>0</v>
      </c>
      <c r="DA174" s="53" t="n">
        <v>0</v>
      </c>
      <c r="DB174" s="53" t="n">
        <v>0</v>
      </c>
      <c r="DC174" s="53" t="n">
        <v>0</v>
      </c>
      <c r="DD174" s="53" t="n">
        <v>0</v>
      </c>
      <c r="DE174" s="53" t="n">
        <v>1</v>
      </c>
      <c r="DF174" s="53" t="n">
        <v>0</v>
      </c>
      <c r="DG174" s="53" t="n">
        <v>0</v>
      </c>
      <c r="DH174" s="53" t="n">
        <v>0</v>
      </c>
      <c r="DI174" s="53" t="n">
        <v>1</v>
      </c>
      <c r="DJ174" s="53" t="n">
        <v>0.5</v>
      </c>
      <c r="DK174" s="53" t="n">
        <v>0</v>
      </c>
      <c r="DL174" s="53" t="n">
        <v>1</v>
      </c>
      <c r="DM174" s="53" t="n">
        <v>0</v>
      </c>
      <c r="DN174" s="53" t="n">
        <v>1</v>
      </c>
      <c r="DO174" s="53" t="n">
        <v>0</v>
      </c>
      <c r="DP174" s="53" t="n">
        <v>0</v>
      </c>
      <c r="DQ174" s="53" t="n">
        <v>0</v>
      </c>
      <c r="DR174" s="51" t="n">
        <v>913429</v>
      </c>
      <c r="DS174" s="51" t="n">
        <v>204347</v>
      </c>
      <c r="DT174" s="51" t="n">
        <v>444740.955044257</v>
      </c>
      <c r="DU174" s="51" t="n">
        <v>178035</v>
      </c>
      <c r="DV174" s="51" t="n">
        <v>201382</v>
      </c>
      <c r="DW174" s="51" t="n">
        <v>26614</v>
      </c>
      <c r="DX174" s="51" t="n">
        <v>294673</v>
      </c>
      <c r="DY174" s="51" t="n">
        <v>222092.13</v>
      </c>
      <c r="DZ174" s="51" t="n">
        <v>114462</v>
      </c>
      <c r="EA174" s="51" t="n">
        <v>326985</v>
      </c>
      <c r="EB174" s="51" t="n">
        <v>2604</v>
      </c>
      <c r="EC174" s="59" t="n">
        <v>6274.9378</v>
      </c>
      <c r="ED174" s="51" t="n">
        <v>72531</v>
      </c>
      <c r="EE174" s="51" t="n">
        <v>326985</v>
      </c>
      <c r="EF174" s="51" t="n">
        <v>24304</v>
      </c>
      <c r="EG174" s="51" t="n">
        <v>351289</v>
      </c>
      <c r="EH174" s="60" t="n">
        <v>46.0166787879288</v>
      </c>
      <c r="EJ174" s="60" t="n">
        <v>43.1370729412235</v>
      </c>
      <c r="EK174" s="60" t="n">
        <v>16.9877249490463</v>
      </c>
      <c r="EL174" s="60" t="n">
        <v>2.68195750302756</v>
      </c>
      <c r="EM174" s="60" t="n">
        <v>1.743690738</v>
      </c>
      <c r="EN174" s="60" t="n">
        <v>100.2153701116</v>
      </c>
      <c r="ES174" s="51" t="n">
        <v>302221</v>
      </c>
      <c r="ET174" s="13" t="n">
        <v>666146.9</v>
      </c>
      <c r="EU174" s="13" t="n">
        <v>683520.1</v>
      </c>
      <c r="EV174" s="13" t="n">
        <v>691382.9</v>
      </c>
      <c r="EW174" s="13" t="n">
        <v>698792.6</v>
      </c>
      <c r="EX174" s="13" t="n">
        <v>12998.49</v>
      </c>
      <c r="EY174" s="58" t="n">
        <f aca="false">EX174/SUMIF($E$8:$E$210,E174,$EX$8:$EX$210)</f>
        <v>0.484372152818535</v>
      </c>
      <c r="EZ174" s="13" t="s">
        <v>289</v>
      </c>
      <c r="FA174" s="13" t="s">
        <v>341</v>
      </c>
      <c r="FB174" s="51" t="n">
        <v>1413</v>
      </c>
      <c r="FC174" s="13" t="n">
        <v>269152</v>
      </c>
    </row>
    <row r="175" customFormat="false" ht="15" hidden="false" customHeight="false" outlineLevel="0" collapsed="false">
      <c r="A175" s="49" t="n">
        <v>27013</v>
      </c>
      <c r="B175" s="50" t="n">
        <v>27013</v>
      </c>
      <c r="C175" s="9" t="s">
        <v>488</v>
      </c>
      <c r="D175" s="9" t="s">
        <v>486</v>
      </c>
      <c r="E175" s="50" t="n">
        <v>40</v>
      </c>
      <c r="F175" s="9" t="s">
        <v>487</v>
      </c>
      <c r="H175" s="51" t="n">
        <v>268180</v>
      </c>
      <c r="I175" s="51" t="n">
        <v>227955</v>
      </c>
      <c r="J175" s="51" t="n">
        <v>143299</v>
      </c>
      <c r="K175" s="51" t="n">
        <v>272447</v>
      </c>
      <c r="L175" s="51" t="n">
        <v>74185</v>
      </c>
      <c r="M175" s="51" t="n">
        <v>94498</v>
      </c>
      <c r="N175" s="51" t="n">
        <v>555</v>
      </c>
      <c r="O175" s="51" t="n">
        <v>0</v>
      </c>
      <c r="P175" s="51" t="n">
        <v>0</v>
      </c>
      <c r="Q175" s="52" t="n">
        <v>4.16261893672234</v>
      </c>
      <c r="R175" s="52" t="n">
        <v>4.19622064009582</v>
      </c>
      <c r="S175" s="13" t="n">
        <v>12824</v>
      </c>
      <c r="T175" s="13" t="n">
        <v>14470</v>
      </c>
      <c r="U175" s="13" t="n">
        <v>8562</v>
      </c>
      <c r="V175" s="13" t="n">
        <v>14470</v>
      </c>
      <c r="W175" s="13" t="n">
        <v>7588</v>
      </c>
      <c r="X175" s="13" t="n">
        <v>14194</v>
      </c>
      <c r="Y175" s="13" t="n">
        <v>12151</v>
      </c>
      <c r="Z175" s="13" t="n">
        <v>28940</v>
      </c>
      <c r="AA175" s="13" t="n">
        <v>10432</v>
      </c>
      <c r="AB175" s="13" t="n">
        <v>14470</v>
      </c>
      <c r="AC175" s="13" t="n">
        <v>10216</v>
      </c>
      <c r="AD175" s="13" t="n">
        <v>14470</v>
      </c>
      <c r="AE175" s="13" t="n">
        <v>5718</v>
      </c>
      <c r="AF175" s="13" t="n">
        <v>14470</v>
      </c>
      <c r="AG175" s="13" t="n">
        <v>135</v>
      </c>
      <c r="AH175" s="13" t="n">
        <v>5747</v>
      </c>
      <c r="AI175" s="51" t="n">
        <v>0</v>
      </c>
      <c r="AJ175" s="51" t="n">
        <v>780</v>
      </c>
      <c r="AK175" s="51" t="n">
        <v>2998</v>
      </c>
      <c r="AL175" s="51" t="n">
        <v>1214</v>
      </c>
      <c r="AM175" s="51" t="n">
        <v>2881</v>
      </c>
      <c r="AN175" s="51" t="n">
        <v>372</v>
      </c>
      <c r="AO175" s="51" t="n">
        <v>2883</v>
      </c>
      <c r="AP175" s="51" t="n">
        <v>2759</v>
      </c>
      <c r="AQ175" s="51" t="n">
        <v>2880</v>
      </c>
      <c r="AR175" s="51" t="n">
        <v>2862</v>
      </c>
      <c r="AS175" s="51" t="n">
        <v>2893</v>
      </c>
      <c r="AT175" s="51" t="n">
        <v>2262</v>
      </c>
      <c r="AU175" s="51" t="n">
        <v>2415</v>
      </c>
      <c r="AV175" s="51" t="n">
        <v>0</v>
      </c>
      <c r="AW175" s="13" t="n">
        <v>338.8022089</v>
      </c>
      <c r="AX175" s="52" t="n">
        <v>8.7983</v>
      </c>
      <c r="AY175" s="51" t="n">
        <v>1</v>
      </c>
      <c r="AZ175" s="52" t="n">
        <v>1.25</v>
      </c>
      <c r="BA175" s="52" t="n">
        <v>879.83</v>
      </c>
      <c r="BB175" s="54" t="n">
        <v>0.0173354387833555</v>
      </c>
      <c r="BC175" s="54" t="n">
        <v>0.00200226146465088</v>
      </c>
      <c r="BD175" s="61" t="n">
        <v>20882.5318965616</v>
      </c>
      <c r="BE175" s="13" t="n">
        <v>40053</v>
      </c>
      <c r="BF175" s="13" t="n">
        <v>84573</v>
      </c>
      <c r="BG175" s="51" t="n">
        <v>26255</v>
      </c>
      <c r="BH175" s="51" t="n">
        <v>19750</v>
      </c>
      <c r="BI175" s="51" t="n">
        <v>4</v>
      </c>
      <c r="BJ175" s="51" t="n">
        <v>11570</v>
      </c>
      <c r="BK175" s="51" t="n">
        <v>19166</v>
      </c>
      <c r="BL175" s="51" t="n">
        <v>87720</v>
      </c>
      <c r="BM175" s="51" t="n">
        <v>92345</v>
      </c>
      <c r="BN175" s="51" t="n">
        <v>0</v>
      </c>
      <c r="BO175" s="51" t="n">
        <v>38443</v>
      </c>
      <c r="BP175" s="51" t="n">
        <v>18695</v>
      </c>
      <c r="BQ175" s="51" t="n">
        <v>19884</v>
      </c>
      <c r="BR175" s="13" t="n">
        <v>570.104682554819</v>
      </c>
      <c r="BS175" s="13" t="n">
        <v>2125.55742432845</v>
      </c>
      <c r="BT175" s="51" t="n">
        <v>409</v>
      </c>
      <c r="BU175" s="51" t="n">
        <v>812</v>
      </c>
      <c r="BV175" s="51"/>
      <c r="BW175" s="51"/>
      <c r="BX175" s="51"/>
      <c r="BY175" s="51"/>
      <c r="BZ175" s="51"/>
      <c r="CA175" s="51"/>
      <c r="CB175" s="51" t="n">
        <v>0</v>
      </c>
      <c r="CC175" s="51" t="n">
        <v>0</v>
      </c>
      <c r="CD175" s="51" t="n">
        <v>0</v>
      </c>
      <c r="CE175" s="51" t="n">
        <v>8540</v>
      </c>
      <c r="CF175" s="51" t="n">
        <v>15580</v>
      </c>
      <c r="CG175" s="51" t="n">
        <v>9000</v>
      </c>
      <c r="CH175" s="51" t="n">
        <v>238000</v>
      </c>
      <c r="CI175" s="51" t="n">
        <v>16000</v>
      </c>
      <c r="CJ175" s="51" t="n">
        <v>1925000</v>
      </c>
      <c r="CK175" s="51" t="n">
        <v>65643000</v>
      </c>
      <c r="CL175" s="51" t="n">
        <v>52</v>
      </c>
      <c r="CM175" s="52" t="n">
        <v>1.80131745292435</v>
      </c>
      <c r="CN175" s="52" t="n">
        <v>8.33333333333333</v>
      </c>
      <c r="CO175" s="58" t="n">
        <v>0</v>
      </c>
      <c r="CP175" s="13" t="n">
        <v>3269324.06</v>
      </c>
      <c r="CQ175" s="13" t="n">
        <v>205120603.53</v>
      </c>
      <c r="CR175" s="13" t="n">
        <v>0</v>
      </c>
      <c r="CS175" s="13" t="n">
        <v>42720010.38</v>
      </c>
      <c r="CT175" s="13" t="n">
        <v>159131269.09</v>
      </c>
      <c r="CU175" s="58" t="n">
        <v>0.325</v>
      </c>
      <c r="CV175" s="53" t="n">
        <v>0</v>
      </c>
      <c r="CW175" s="53" t="n">
        <v>1</v>
      </c>
      <c r="CX175" s="53" t="n">
        <v>0</v>
      </c>
      <c r="CY175" s="53" t="n">
        <v>0</v>
      </c>
      <c r="CZ175" s="53" t="n">
        <v>0</v>
      </c>
      <c r="DA175" s="53" t="n">
        <v>0</v>
      </c>
      <c r="DB175" s="53" t="n">
        <v>0</v>
      </c>
      <c r="DC175" s="53" t="n">
        <v>0</v>
      </c>
      <c r="DD175" s="53" t="n">
        <v>0</v>
      </c>
      <c r="DE175" s="53" t="n">
        <v>1</v>
      </c>
      <c r="DF175" s="53" t="n">
        <v>0</v>
      </c>
      <c r="DG175" s="53" t="n">
        <v>0</v>
      </c>
      <c r="DH175" s="53" t="n">
        <v>0</v>
      </c>
      <c r="DI175" s="53" t="n">
        <v>1</v>
      </c>
      <c r="DJ175" s="53" t="n">
        <v>0.5</v>
      </c>
      <c r="DK175" s="53" t="n">
        <v>0</v>
      </c>
      <c r="DL175" s="53" t="n">
        <v>1</v>
      </c>
      <c r="DM175" s="53" t="n">
        <v>0</v>
      </c>
      <c r="DN175" s="53" t="n">
        <v>1</v>
      </c>
      <c r="DO175" s="53" t="n">
        <v>0</v>
      </c>
      <c r="DP175" s="53" t="n">
        <v>0</v>
      </c>
      <c r="DQ175" s="53" t="n">
        <v>0</v>
      </c>
      <c r="DR175" s="51" t="n">
        <v>17022</v>
      </c>
      <c r="DS175" s="51" t="n">
        <v>4386</v>
      </c>
      <c r="DT175" s="51" t="n">
        <v>35741.5471141887</v>
      </c>
      <c r="DU175" s="51" t="n">
        <v>32565</v>
      </c>
      <c r="DV175" s="51" t="n">
        <v>40853</v>
      </c>
      <c r="DW175" s="51" t="n">
        <v>2516</v>
      </c>
      <c r="DX175" s="51" t="n">
        <v>82844</v>
      </c>
      <c r="DY175" s="51" t="n">
        <v>222092.13</v>
      </c>
      <c r="DZ175" s="51" t="n">
        <v>30362</v>
      </c>
      <c r="EA175" s="51" t="n">
        <v>77765</v>
      </c>
      <c r="EB175" s="51" t="n">
        <v>136</v>
      </c>
      <c r="EC175" s="59" t="n">
        <v>6274.9378</v>
      </c>
      <c r="ED175" s="51" t="n">
        <v>10262</v>
      </c>
      <c r="EE175" s="51" t="n">
        <v>77765</v>
      </c>
      <c r="EF175" s="51" t="n">
        <v>6985</v>
      </c>
      <c r="EG175" s="51" t="n">
        <v>84750</v>
      </c>
      <c r="EH175" s="60" t="n">
        <v>46.0166787879288</v>
      </c>
      <c r="EJ175" s="60" t="n">
        <v>43.1370729412235</v>
      </c>
      <c r="EK175" s="60" t="n">
        <v>16.9877249490463</v>
      </c>
      <c r="EL175" s="60" t="n">
        <v>2.68195750302756</v>
      </c>
      <c r="EM175" s="60" t="n">
        <v>1.743690738</v>
      </c>
      <c r="EN175" s="60" t="n">
        <v>100.2153701116</v>
      </c>
      <c r="ES175" s="51" t="n">
        <v>302221</v>
      </c>
      <c r="ET175" s="13" t="n">
        <v>124412.5</v>
      </c>
      <c r="EU175" s="13" t="n">
        <v>130645.2</v>
      </c>
      <c r="EV175" s="13" t="n">
        <v>133215.6</v>
      </c>
      <c r="EW175" s="13" t="n">
        <v>135512.5</v>
      </c>
      <c r="EX175" s="13" t="n">
        <v>13837.26</v>
      </c>
      <c r="EY175" s="58" t="n">
        <f aca="false">EX175/SUMIF($E$8:$E$210,E175,$EX$8:$EX$210)</f>
        <v>0.515627847181465</v>
      </c>
      <c r="EZ175" s="13" t="s">
        <v>289</v>
      </c>
      <c r="FA175" s="13" t="s">
        <v>341</v>
      </c>
      <c r="FB175" s="51" t="n">
        <v>31</v>
      </c>
      <c r="FC175" s="13" t="n">
        <v>18695</v>
      </c>
    </row>
    <row r="176" customFormat="false" ht="15" hidden="false" customHeight="false" outlineLevel="0" collapsed="false">
      <c r="A176" s="49" t="n">
        <v>28003</v>
      </c>
      <c r="B176" s="50" t="n">
        <v>28003</v>
      </c>
      <c r="C176" s="9" t="s">
        <v>489</v>
      </c>
      <c r="D176" s="9" t="s">
        <v>490</v>
      </c>
      <c r="E176" s="50" t="n">
        <v>41</v>
      </c>
      <c r="F176" s="9" t="s">
        <v>491</v>
      </c>
      <c r="H176" s="51" t="n">
        <v>417075</v>
      </c>
      <c r="I176" s="51" t="n">
        <v>313216</v>
      </c>
      <c r="J176" s="51" t="n">
        <v>129830</v>
      </c>
      <c r="K176" s="51" t="n">
        <v>428830</v>
      </c>
      <c r="L176" s="51" t="n">
        <v>80584</v>
      </c>
      <c r="M176" s="51" t="n">
        <v>291546</v>
      </c>
      <c r="N176" s="51" t="n">
        <v>88</v>
      </c>
      <c r="O176" s="51" t="n">
        <v>264</v>
      </c>
      <c r="P176" s="51" t="n">
        <v>29</v>
      </c>
      <c r="Q176" s="52" t="n">
        <v>3.23703860242322</v>
      </c>
      <c r="R176" s="52" t="n">
        <v>3.42800512816479</v>
      </c>
      <c r="S176" s="13" t="n">
        <v>94523</v>
      </c>
      <c r="T176" s="13" t="n">
        <v>113460</v>
      </c>
      <c r="U176" s="13" t="n">
        <v>80065</v>
      </c>
      <c r="V176" s="13" t="n">
        <v>113460</v>
      </c>
      <c r="W176" s="13" t="n">
        <v>35949</v>
      </c>
      <c r="X176" s="13" t="n">
        <v>112482</v>
      </c>
      <c r="Y176" s="13" t="n">
        <v>113397</v>
      </c>
      <c r="Z176" s="13" t="n">
        <v>226920</v>
      </c>
      <c r="AA176" s="13" t="n">
        <v>80256</v>
      </c>
      <c r="AB176" s="13" t="n">
        <v>113460</v>
      </c>
      <c r="AC176" s="13" t="n">
        <v>76868</v>
      </c>
      <c r="AD176" s="13" t="n">
        <v>113460</v>
      </c>
      <c r="AE176" s="13" t="n">
        <v>77036</v>
      </c>
      <c r="AF176" s="13" t="n">
        <v>112837</v>
      </c>
      <c r="AG176" s="13" t="n">
        <v>1135</v>
      </c>
      <c r="AH176" s="13" t="n">
        <v>35914</v>
      </c>
      <c r="AI176" s="51" t="n">
        <v>0</v>
      </c>
      <c r="AJ176" s="51" t="n">
        <v>9238</v>
      </c>
      <c r="AK176" s="51" t="n">
        <v>18788</v>
      </c>
      <c r="AL176" s="51" t="n">
        <v>6712</v>
      </c>
      <c r="AM176" s="51" t="n">
        <v>17953</v>
      </c>
      <c r="AN176" s="51" t="n">
        <v>3607</v>
      </c>
      <c r="AO176" s="51" t="n">
        <v>17954</v>
      </c>
      <c r="AP176" s="51" t="n">
        <v>17728</v>
      </c>
      <c r="AQ176" s="51" t="n">
        <v>17957</v>
      </c>
      <c r="AR176" s="51" t="n">
        <v>17320</v>
      </c>
      <c r="AS176" s="51" t="n">
        <v>17970</v>
      </c>
      <c r="AT176" s="51" t="n">
        <v>16505</v>
      </c>
      <c r="AU176" s="51" t="n">
        <v>17615</v>
      </c>
      <c r="AV176" s="51" t="n">
        <v>0</v>
      </c>
      <c r="AW176" s="13" t="n">
        <v>1127.868053</v>
      </c>
      <c r="AX176" s="52" t="n">
        <v>49.9231</v>
      </c>
      <c r="AY176" s="51" t="n">
        <v>1</v>
      </c>
      <c r="AZ176" s="52" t="n">
        <v>1.75</v>
      </c>
      <c r="BA176" s="52" t="n">
        <v>4992.31</v>
      </c>
      <c r="BB176" s="54" t="n">
        <v>0.013022395423119</v>
      </c>
      <c r="BC176" s="54" t="n">
        <v>0.000559423146606175</v>
      </c>
      <c r="BD176" s="61" t="n">
        <v>22291.3916287303</v>
      </c>
      <c r="BE176" s="13" t="n">
        <v>61413</v>
      </c>
      <c r="BF176" s="13" t="n">
        <v>140289</v>
      </c>
      <c r="BG176" s="51" t="n">
        <v>46626</v>
      </c>
      <c r="BH176" s="51" t="n">
        <v>22496</v>
      </c>
      <c r="BI176" s="51" t="n">
        <v>4</v>
      </c>
      <c r="BJ176" s="51" t="n">
        <v>24034</v>
      </c>
      <c r="BK176" s="51" t="n">
        <v>21747</v>
      </c>
      <c r="BL176" s="51" t="n">
        <v>150691</v>
      </c>
      <c r="BM176" s="51" t="n">
        <v>153457</v>
      </c>
      <c r="BN176" s="51" t="n">
        <v>19985</v>
      </c>
      <c r="BO176" s="51" t="n">
        <v>183713</v>
      </c>
      <c r="BP176" s="51" t="n">
        <v>39561</v>
      </c>
      <c r="BQ176" s="51" t="n">
        <v>41447</v>
      </c>
      <c r="BR176" s="13" t="n">
        <v>539.018673572892</v>
      </c>
      <c r="BS176" s="13" t="n">
        <v>2231.45283036629</v>
      </c>
      <c r="BT176" s="51" t="n">
        <v>2986</v>
      </c>
      <c r="BU176" s="51" t="n">
        <v>4236</v>
      </c>
      <c r="BV176" s="51"/>
      <c r="BW176" s="51"/>
      <c r="BX176" s="51"/>
      <c r="BY176" s="51"/>
      <c r="BZ176" s="51"/>
      <c r="CA176" s="51"/>
      <c r="CB176" s="51" t="n">
        <v>0</v>
      </c>
      <c r="CC176" s="51" t="n">
        <v>0</v>
      </c>
      <c r="CD176" s="51" t="n">
        <v>0</v>
      </c>
      <c r="CE176" s="51" t="n">
        <v>17040</v>
      </c>
      <c r="CF176" s="51" t="n">
        <v>34968</v>
      </c>
      <c r="CG176" s="51" t="n">
        <v>18000</v>
      </c>
      <c r="CH176" s="51" t="n">
        <v>621000</v>
      </c>
      <c r="CI176" s="51" t="n">
        <v>36000</v>
      </c>
      <c r="CJ176" s="51" t="n">
        <v>3419000</v>
      </c>
      <c r="CK176" s="51" t="n">
        <v>166782000</v>
      </c>
      <c r="CL176" s="51" t="n">
        <v>70</v>
      </c>
      <c r="CM176" s="52" t="n">
        <v>1.70289286025906</v>
      </c>
      <c r="CN176" s="52" t="n">
        <v>8.33333333333333</v>
      </c>
      <c r="CO176" s="58" t="n">
        <v>0</v>
      </c>
      <c r="CP176" s="13" t="n">
        <v>25172914.4</v>
      </c>
      <c r="CQ176" s="13" t="n">
        <v>335640817.22</v>
      </c>
      <c r="CR176" s="13" t="n">
        <v>7096202.56</v>
      </c>
      <c r="CS176" s="13" t="n">
        <v>111007639.35</v>
      </c>
      <c r="CT176" s="13" t="n">
        <v>189311181.91</v>
      </c>
      <c r="CU176" s="58" t="n">
        <v>0.5125</v>
      </c>
      <c r="CV176" s="53" t="n">
        <v>0</v>
      </c>
      <c r="CW176" s="53" t="n">
        <v>0</v>
      </c>
      <c r="CX176" s="53" t="n">
        <v>0</v>
      </c>
      <c r="CY176" s="53" t="n">
        <v>0</v>
      </c>
      <c r="CZ176" s="53" t="n">
        <v>0</v>
      </c>
      <c r="DA176" s="53" t="n">
        <v>0</v>
      </c>
      <c r="DB176" s="53" t="n">
        <v>0</v>
      </c>
      <c r="DC176" s="53" t="n">
        <v>0</v>
      </c>
      <c r="DD176" s="53" t="n">
        <v>0</v>
      </c>
      <c r="DE176" s="53" t="n">
        <v>1</v>
      </c>
      <c r="DF176" s="53" t="n">
        <v>0</v>
      </c>
      <c r="DG176" s="53" t="n">
        <v>0</v>
      </c>
      <c r="DH176" s="53" t="n">
        <v>0</v>
      </c>
      <c r="DI176" s="53" t="n">
        <v>0</v>
      </c>
      <c r="DJ176" s="53" t="n">
        <v>0</v>
      </c>
      <c r="DK176" s="53" t="n">
        <v>0</v>
      </c>
      <c r="DL176" s="53" t="n">
        <v>1</v>
      </c>
      <c r="DM176" s="53" t="n">
        <v>0</v>
      </c>
      <c r="DN176" s="53" t="n">
        <v>0</v>
      </c>
      <c r="DO176" s="53" t="n">
        <v>0</v>
      </c>
      <c r="DP176" s="53" t="n">
        <v>0</v>
      </c>
      <c r="DQ176" s="53" t="n">
        <v>0</v>
      </c>
      <c r="DR176" s="51" t="n">
        <v>122317</v>
      </c>
      <c r="DS176" s="51" t="n">
        <v>28806</v>
      </c>
      <c r="DT176" s="51" t="n">
        <v>35822.6053250593</v>
      </c>
      <c r="DU176" s="51" t="n">
        <v>56262</v>
      </c>
      <c r="DV176" s="51" t="n">
        <v>60854</v>
      </c>
      <c r="DW176" s="51" t="n">
        <v>6440</v>
      </c>
      <c r="DX176" s="51" t="n">
        <v>95198</v>
      </c>
      <c r="DY176" s="51" t="n">
        <v>97655.48</v>
      </c>
      <c r="DZ176" s="51" t="n">
        <v>27886</v>
      </c>
      <c r="EA176" s="51" t="n">
        <v>97654</v>
      </c>
      <c r="EB176" s="51" t="n">
        <v>538</v>
      </c>
      <c r="EC176" s="59" t="n">
        <v>7128.5053</v>
      </c>
      <c r="ED176" s="51" t="n">
        <v>19465</v>
      </c>
      <c r="EE176" s="51" t="n">
        <v>97654</v>
      </c>
      <c r="EF176" s="51" t="n">
        <v>8076</v>
      </c>
      <c r="EG176" s="51" t="n">
        <v>105730</v>
      </c>
      <c r="EH176" s="60" t="n">
        <v>47.9922091455006</v>
      </c>
      <c r="EJ176" s="60" t="n">
        <v>36.2030389152299</v>
      </c>
      <c r="EK176" s="60" t="n">
        <v>17.4698642139302</v>
      </c>
      <c r="EL176" s="60" t="n">
        <v>3.09131986237076</v>
      </c>
      <c r="EM176" s="60" t="n">
        <v>2.4811423237</v>
      </c>
      <c r="EN176" s="60" t="n">
        <v>71.5714558669</v>
      </c>
      <c r="ES176" s="51" t="n">
        <v>572799</v>
      </c>
      <c r="ET176" s="13" t="n">
        <v>232740.1</v>
      </c>
      <c r="EU176" s="13" t="n">
        <v>245278.1</v>
      </c>
      <c r="EV176" s="13" t="n">
        <v>250521.7</v>
      </c>
      <c r="EW176" s="13" t="n">
        <v>255260.4</v>
      </c>
      <c r="EX176" s="13" t="n">
        <v>30263.45</v>
      </c>
      <c r="EY176" s="58" t="n">
        <f aca="false">EX176/SUMIF($E$8:$E$210,E176,$EX$8:$EX$210)</f>
        <v>0.172351216520777</v>
      </c>
      <c r="EZ176" s="13" t="s">
        <v>289</v>
      </c>
      <c r="FA176" s="13" t="s">
        <v>290</v>
      </c>
      <c r="FB176" s="51" t="n">
        <v>491</v>
      </c>
      <c r="FC176" s="13" t="n">
        <v>39561</v>
      </c>
    </row>
    <row r="177" customFormat="false" ht="15" hidden="false" customHeight="false" outlineLevel="0" collapsed="false">
      <c r="A177" s="49" t="n">
        <v>28009</v>
      </c>
      <c r="B177" s="50" t="n">
        <v>28009</v>
      </c>
      <c r="C177" s="9" t="s">
        <v>492</v>
      </c>
      <c r="D177" s="9" t="s">
        <v>490</v>
      </c>
      <c r="E177" s="50" t="n">
        <v>41</v>
      </c>
      <c r="F177" s="9" t="s">
        <v>491</v>
      </c>
      <c r="H177" s="51" t="n">
        <v>417075</v>
      </c>
      <c r="I177" s="51" t="n">
        <v>313216</v>
      </c>
      <c r="J177" s="51" t="n">
        <v>129830</v>
      </c>
      <c r="K177" s="51" t="n">
        <v>428830</v>
      </c>
      <c r="L177" s="51" t="n">
        <v>80584</v>
      </c>
      <c r="M177" s="51" t="n">
        <v>291546</v>
      </c>
      <c r="N177" s="51" t="n">
        <v>98</v>
      </c>
      <c r="O177" s="51" t="n">
        <v>629</v>
      </c>
      <c r="P177" s="51" t="n">
        <v>47</v>
      </c>
      <c r="Q177" s="52" t="n">
        <v>3.33733686696865</v>
      </c>
      <c r="R177" s="52" t="n">
        <v>3.3664183908046</v>
      </c>
      <c r="S177" s="13" t="n">
        <v>83551</v>
      </c>
      <c r="T177" s="13" t="n">
        <v>117823</v>
      </c>
      <c r="U177" s="13" t="n">
        <v>35198</v>
      </c>
      <c r="V177" s="13" t="n">
        <v>117823</v>
      </c>
      <c r="W177" s="13" t="n">
        <v>22932</v>
      </c>
      <c r="X177" s="13" t="n">
        <v>102300</v>
      </c>
      <c r="Y177" s="13" t="n">
        <v>54515</v>
      </c>
      <c r="Z177" s="13" t="n">
        <v>235646</v>
      </c>
      <c r="AA177" s="13" t="n">
        <v>38120</v>
      </c>
      <c r="AB177" s="13" t="n">
        <v>114307</v>
      </c>
      <c r="AC177" s="13" t="n">
        <v>86840</v>
      </c>
      <c r="AD177" s="13" t="n">
        <v>116809</v>
      </c>
      <c r="AE177" s="13" t="n">
        <v>21657</v>
      </c>
      <c r="AF177" s="13" t="n">
        <v>117823</v>
      </c>
      <c r="AG177" s="13" t="n">
        <v>619</v>
      </c>
      <c r="AH177" s="13" t="n">
        <v>25510</v>
      </c>
      <c r="AI177" s="51" t="n">
        <v>0</v>
      </c>
      <c r="AJ177" s="51" t="n">
        <v>3624</v>
      </c>
      <c r="AK177" s="51" t="n">
        <v>13406</v>
      </c>
      <c r="AL177" s="51" t="n">
        <v>2260</v>
      </c>
      <c r="AM177" s="51" t="n">
        <v>12795</v>
      </c>
      <c r="AN177" s="51" t="n">
        <v>2104</v>
      </c>
      <c r="AO177" s="51" t="n">
        <v>12781</v>
      </c>
      <c r="AP177" s="51" t="n">
        <v>12379</v>
      </c>
      <c r="AQ177" s="51" t="n">
        <v>12781</v>
      </c>
      <c r="AR177" s="51" t="n">
        <v>12628</v>
      </c>
      <c r="AS177" s="51" t="n">
        <v>12794</v>
      </c>
      <c r="AT177" s="51" t="n">
        <v>11877</v>
      </c>
      <c r="AU177" s="51" t="n">
        <v>12471</v>
      </c>
      <c r="AV177" s="51" t="n">
        <v>0</v>
      </c>
      <c r="AW177" s="13" t="n">
        <v>619.5109104</v>
      </c>
      <c r="AX177" s="52" t="n">
        <v>42.4407</v>
      </c>
      <c r="AY177" s="51" t="n">
        <v>1</v>
      </c>
      <c r="AZ177" s="52" t="n">
        <v>1.75</v>
      </c>
      <c r="BA177" s="52" t="n">
        <v>4244.07</v>
      </c>
      <c r="BB177" s="54" t="n">
        <v>0.013022395423119</v>
      </c>
      <c r="BC177" s="54" t="n">
        <v>0.000559423146606175</v>
      </c>
      <c r="BD177" s="61" t="n">
        <v>22291.3916287303</v>
      </c>
      <c r="BE177" s="13" t="n">
        <v>53440</v>
      </c>
      <c r="BF177" s="13" t="n">
        <v>122693</v>
      </c>
      <c r="BG177" s="51" t="n">
        <v>27372</v>
      </c>
      <c r="BH177" s="51" t="n">
        <v>39742</v>
      </c>
      <c r="BI177" s="51" t="n">
        <v>4</v>
      </c>
      <c r="BJ177" s="51" t="n">
        <v>55129</v>
      </c>
      <c r="BK177" s="51" t="n">
        <v>38401</v>
      </c>
      <c r="BL177" s="51" t="n">
        <v>128491</v>
      </c>
      <c r="BM177" s="51" t="n">
        <v>131769</v>
      </c>
      <c r="BN177" s="51" t="n">
        <v>47682</v>
      </c>
      <c r="BO177" s="51" t="n">
        <v>197216</v>
      </c>
      <c r="BP177" s="51" t="n">
        <v>70747</v>
      </c>
      <c r="BQ177" s="51" t="n">
        <v>71571</v>
      </c>
      <c r="BR177" s="13" t="n">
        <v>539.018673572892</v>
      </c>
      <c r="BS177" s="13" t="n">
        <v>2231.45283036629</v>
      </c>
      <c r="BT177" s="51" t="n">
        <v>54</v>
      </c>
      <c r="BU177" s="51" t="n">
        <v>205</v>
      </c>
      <c r="BV177" s="51"/>
      <c r="BW177" s="51"/>
      <c r="BX177" s="51" t="n">
        <v>2</v>
      </c>
      <c r="BY177" s="51" t="n">
        <v>61</v>
      </c>
      <c r="BZ177" s="51"/>
      <c r="CA177" s="51"/>
      <c r="CB177" s="51" t="n">
        <v>0</v>
      </c>
      <c r="CC177" s="51" t="n">
        <v>0</v>
      </c>
      <c r="CD177" s="51" t="n">
        <v>0</v>
      </c>
      <c r="CE177" s="51" t="n">
        <v>15780</v>
      </c>
      <c r="CF177" s="51" t="n">
        <v>65856</v>
      </c>
      <c r="CG177" s="51" t="n">
        <v>17000</v>
      </c>
      <c r="CH177" s="51" t="n">
        <v>758000</v>
      </c>
      <c r="CI177" s="51" t="n">
        <v>56000</v>
      </c>
      <c r="CJ177" s="51" t="n">
        <v>5294000</v>
      </c>
      <c r="CK177" s="51" t="n">
        <v>264558000</v>
      </c>
      <c r="CL177" s="51" t="n">
        <v>109</v>
      </c>
      <c r="CM177" s="52" t="n">
        <v>1.68478132955101</v>
      </c>
      <c r="CN177" s="52" t="n">
        <v>8.33333333333333</v>
      </c>
      <c r="CO177" s="58" t="n">
        <v>0</v>
      </c>
      <c r="CP177" s="13" t="n">
        <v>25172914.4</v>
      </c>
      <c r="CQ177" s="13" t="n">
        <v>335640817.22</v>
      </c>
      <c r="CR177" s="13" t="n">
        <v>7096202.56</v>
      </c>
      <c r="CS177" s="13" t="n">
        <v>111007639.35</v>
      </c>
      <c r="CT177" s="13" t="n">
        <v>189311181.91</v>
      </c>
      <c r="CU177" s="58" t="n">
        <v>0.4625</v>
      </c>
      <c r="CV177" s="53" t="n">
        <v>0</v>
      </c>
      <c r="CW177" s="53" t="n">
        <v>0</v>
      </c>
      <c r="CX177" s="53" t="n">
        <v>0</v>
      </c>
      <c r="CY177" s="53" t="n">
        <v>0</v>
      </c>
      <c r="CZ177" s="53" t="n">
        <v>0</v>
      </c>
      <c r="DA177" s="53" t="n">
        <v>0</v>
      </c>
      <c r="DB177" s="53" t="n">
        <v>0</v>
      </c>
      <c r="DC177" s="53" t="n">
        <v>0</v>
      </c>
      <c r="DD177" s="53" t="n">
        <v>0</v>
      </c>
      <c r="DE177" s="53" t="n">
        <v>1</v>
      </c>
      <c r="DF177" s="53" t="n">
        <v>0</v>
      </c>
      <c r="DG177" s="53" t="n">
        <v>0</v>
      </c>
      <c r="DH177" s="53" t="n">
        <v>0</v>
      </c>
      <c r="DI177" s="53" t="n">
        <v>0</v>
      </c>
      <c r="DJ177" s="53" t="n">
        <v>0</v>
      </c>
      <c r="DK177" s="53" t="n">
        <v>0</v>
      </c>
      <c r="DL177" s="53" t="n">
        <v>1</v>
      </c>
      <c r="DM177" s="53" t="n">
        <v>0</v>
      </c>
      <c r="DN177" s="53" t="n">
        <v>0</v>
      </c>
      <c r="DO177" s="53" t="n">
        <v>0</v>
      </c>
      <c r="DP177" s="53" t="n">
        <v>0</v>
      </c>
      <c r="DQ177" s="53" t="n">
        <v>0</v>
      </c>
      <c r="DR177" s="51" t="n">
        <v>162449</v>
      </c>
      <c r="DS177" s="51" t="n">
        <v>65325</v>
      </c>
      <c r="DT177" s="51" t="n">
        <v>142490.475262587</v>
      </c>
      <c r="DU177" s="51" t="n">
        <v>65975</v>
      </c>
      <c r="DV177" s="51" t="n">
        <v>81750</v>
      </c>
      <c r="DW177" s="51" t="n">
        <v>6532</v>
      </c>
      <c r="DX177" s="51" t="n">
        <v>99458</v>
      </c>
      <c r="DY177" s="51" t="n">
        <v>97655.48</v>
      </c>
      <c r="DZ177" s="51" t="n">
        <v>24589</v>
      </c>
      <c r="EA177" s="51" t="n">
        <v>94185</v>
      </c>
      <c r="EB177" s="51" t="n">
        <v>472</v>
      </c>
      <c r="EC177" s="59" t="n">
        <v>7128.5053</v>
      </c>
      <c r="ED177" s="51" t="n">
        <v>27910</v>
      </c>
      <c r="EE177" s="51" t="n">
        <v>94185</v>
      </c>
      <c r="EF177" s="51" t="n">
        <v>5757</v>
      </c>
      <c r="EG177" s="51" t="n">
        <v>99942</v>
      </c>
      <c r="EH177" s="60" t="n">
        <v>47.9922091455006</v>
      </c>
      <c r="EJ177" s="60" t="n">
        <v>36.2030389152299</v>
      </c>
      <c r="EK177" s="60" t="n">
        <v>17.4698642139302</v>
      </c>
      <c r="EL177" s="60" t="n">
        <v>3.09131986237076</v>
      </c>
      <c r="EM177" s="60" t="n">
        <v>2.4811423237</v>
      </c>
      <c r="EN177" s="60" t="n">
        <v>71.5714558669</v>
      </c>
      <c r="ES177" s="51" t="n">
        <v>572799</v>
      </c>
      <c r="ET177" s="13" t="n">
        <v>204291.5</v>
      </c>
      <c r="EU177" s="13" t="n">
        <v>207595.8</v>
      </c>
      <c r="EV177" s="13" t="n">
        <v>209263.1</v>
      </c>
      <c r="EW177" s="13" t="n">
        <v>210915.2</v>
      </c>
      <c r="EX177" s="13" t="n">
        <v>13968.31</v>
      </c>
      <c r="EY177" s="58" t="n">
        <f aca="false">EX177/SUMIF($E$8:$E$210,E177,$EX$8:$EX$210)</f>
        <v>0.0795499264373142</v>
      </c>
      <c r="EZ177" s="13" t="s">
        <v>289</v>
      </c>
      <c r="FA177" s="13" t="s">
        <v>290</v>
      </c>
      <c r="FB177" s="51" t="n">
        <v>1261</v>
      </c>
      <c r="FC177" s="13" t="n">
        <v>70747</v>
      </c>
    </row>
    <row r="178" customFormat="false" ht="15" hidden="false" customHeight="false" outlineLevel="0" collapsed="false">
      <c r="A178" s="49" t="n">
        <v>28038</v>
      </c>
      <c r="B178" s="50" t="n">
        <v>28038</v>
      </c>
      <c r="C178" s="9" t="s">
        <v>493</v>
      </c>
      <c r="D178" s="9" t="s">
        <v>490</v>
      </c>
      <c r="E178" s="50" t="n">
        <v>41</v>
      </c>
      <c r="F178" s="9" t="s">
        <v>491</v>
      </c>
      <c r="H178" s="51" t="n">
        <v>417075</v>
      </c>
      <c r="I178" s="51" t="n">
        <v>313216</v>
      </c>
      <c r="J178" s="51" t="n">
        <v>129830</v>
      </c>
      <c r="K178" s="51" t="n">
        <v>428830</v>
      </c>
      <c r="L178" s="51" t="n">
        <v>80584</v>
      </c>
      <c r="M178" s="51" t="n">
        <v>291546</v>
      </c>
      <c r="N178" s="51" t="n">
        <v>194</v>
      </c>
      <c r="O178" s="51" t="n">
        <v>362</v>
      </c>
      <c r="P178" s="51" t="n">
        <v>63</v>
      </c>
      <c r="Q178" s="52" t="n">
        <v>3.31643758882649</v>
      </c>
      <c r="R178" s="52" t="n">
        <v>3.09554143076047</v>
      </c>
      <c r="S178" s="13" t="n">
        <v>147460</v>
      </c>
      <c r="T178" s="13" t="n">
        <v>168259</v>
      </c>
      <c r="U178" s="13" t="n">
        <v>81956</v>
      </c>
      <c r="V178" s="13" t="n">
        <v>168259</v>
      </c>
      <c r="W178" s="13" t="n">
        <v>47436</v>
      </c>
      <c r="X178" s="13" t="n">
        <v>167299</v>
      </c>
      <c r="Y178" s="13" t="n">
        <v>75422</v>
      </c>
      <c r="Z178" s="13" t="n">
        <v>336518</v>
      </c>
      <c r="AA178" s="13" t="n">
        <v>97998</v>
      </c>
      <c r="AB178" s="13" t="n">
        <v>168259</v>
      </c>
      <c r="AC178" s="13" t="n">
        <v>137270</v>
      </c>
      <c r="AD178" s="13" t="n">
        <v>168259</v>
      </c>
      <c r="AE178" s="13" t="n">
        <v>51846</v>
      </c>
      <c r="AF178" s="13" t="n">
        <v>168259</v>
      </c>
      <c r="AG178" s="13" t="n">
        <v>1592</v>
      </c>
      <c r="AH178" s="13" t="n">
        <v>35069</v>
      </c>
      <c r="AI178" s="51" t="n">
        <v>8</v>
      </c>
      <c r="AJ178" s="51" t="n">
        <v>3720</v>
      </c>
      <c r="AK178" s="51" t="n">
        <v>19050</v>
      </c>
      <c r="AL178" s="51" t="n">
        <v>2080</v>
      </c>
      <c r="AM178" s="51" t="n">
        <v>17540</v>
      </c>
      <c r="AN178" s="51" t="n">
        <v>1826</v>
      </c>
      <c r="AO178" s="51" t="n">
        <v>17535</v>
      </c>
      <c r="AP178" s="51" t="n">
        <v>17144</v>
      </c>
      <c r="AQ178" s="51" t="n">
        <v>17533</v>
      </c>
      <c r="AR178" s="51" t="n">
        <v>17270</v>
      </c>
      <c r="AS178" s="51" t="n">
        <v>17569</v>
      </c>
      <c r="AT178" s="51" t="n">
        <v>15809</v>
      </c>
      <c r="AU178" s="51" t="n">
        <v>16784</v>
      </c>
      <c r="AV178" s="51" t="n">
        <v>0</v>
      </c>
      <c r="AW178" s="13" t="n">
        <v>846.2523883</v>
      </c>
      <c r="AX178" s="52" t="n">
        <v>48.6323</v>
      </c>
      <c r="AY178" s="51" t="n">
        <v>1</v>
      </c>
      <c r="AZ178" s="52" t="n">
        <v>1.75</v>
      </c>
      <c r="BA178" s="52" t="n">
        <v>4863.23</v>
      </c>
      <c r="BB178" s="54" t="n">
        <v>0.013022395423119</v>
      </c>
      <c r="BC178" s="54" t="n">
        <v>0.000559423146606175</v>
      </c>
      <c r="BD178" s="61" t="n">
        <v>22291.3916287303</v>
      </c>
      <c r="BE178" s="13" t="n">
        <v>85947</v>
      </c>
      <c r="BF178" s="13" t="n">
        <v>191197</v>
      </c>
      <c r="BG178" s="51" t="n">
        <v>46691</v>
      </c>
      <c r="BH178" s="51" t="n">
        <v>54170</v>
      </c>
      <c r="BI178" s="51" t="n">
        <v>4</v>
      </c>
      <c r="BJ178" s="51" t="n">
        <v>73832</v>
      </c>
      <c r="BK178" s="51" t="n">
        <v>53116</v>
      </c>
      <c r="BL178" s="51" t="n">
        <v>204882</v>
      </c>
      <c r="BM178" s="51" t="n">
        <v>210083</v>
      </c>
      <c r="BN178" s="51" t="n">
        <v>100324</v>
      </c>
      <c r="BO178" s="51" t="n">
        <v>297284</v>
      </c>
      <c r="BP178" s="51" t="n">
        <v>108353</v>
      </c>
      <c r="BQ178" s="51" t="n">
        <v>110263</v>
      </c>
      <c r="BR178" s="13" t="n">
        <v>539.018673572892</v>
      </c>
      <c r="BS178" s="13" t="n">
        <v>2231.45283036629</v>
      </c>
      <c r="BT178" s="51" t="n">
        <v>212</v>
      </c>
      <c r="BU178" s="51" t="n">
        <v>658</v>
      </c>
      <c r="BV178" s="51"/>
      <c r="BW178" s="51"/>
      <c r="BX178" s="51"/>
      <c r="BY178" s="51"/>
      <c r="BZ178" s="51"/>
      <c r="CA178" s="51"/>
      <c r="CB178" s="51" t="n">
        <v>0</v>
      </c>
      <c r="CC178" s="51" t="n">
        <v>0</v>
      </c>
      <c r="CD178" s="51" t="n">
        <v>0</v>
      </c>
      <c r="CE178" s="51" t="n">
        <v>32780</v>
      </c>
      <c r="CF178" s="51" t="n">
        <v>100663</v>
      </c>
      <c r="CG178" s="51" t="n">
        <v>36000</v>
      </c>
      <c r="CH178" s="51" t="n">
        <v>1371000</v>
      </c>
      <c r="CI178" s="51" t="n">
        <v>92000</v>
      </c>
      <c r="CJ178" s="51" t="n">
        <v>8782000</v>
      </c>
      <c r="CK178" s="51" t="n">
        <v>427693000</v>
      </c>
      <c r="CL178" s="51" t="n">
        <v>188</v>
      </c>
      <c r="CM178" s="52" t="n">
        <v>1.81210583132895</v>
      </c>
      <c r="CN178" s="52" t="n">
        <v>8.33333333333333</v>
      </c>
      <c r="CO178" s="58" t="n">
        <v>0</v>
      </c>
      <c r="CP178" s="13" t="n">
        <v>25172914.4</v>
      </c>
      <c r="CQ178" s="13" t="n">
        <v>335640817.22</v>
      </c>
      <c r="CR178" s="13" t="n">
        <v>7096202.56</v>
      </c>
      <c r="CS178" s="13" t="n">
        <v>111007639.35</v>
      </c>
      <c r="CT178" s="13" t="n">
        <v>189311181.91</v>
      </c>
      <c r="CU178" s="58" t="n">
        <v>0.425</v>
      </c>
      <c r="CV178" s="53" t="n">
        <v>0</v>
      </c>
      <c r="CW178" s="53" t="n">
        <v>0</v>
      </c>
      <c r="CX178" s="53" t="n">
        <v>0</v>
      </c>
      <c r="CY178" s="53" t="n">
        <v>0</v>
      </c>
      <c r="CZ178" s="53" t="n">
        <v>0</v>
      </c>
      <c r="DA178" s="53" t="n">
        <v>0</v>
      </c>
      <c r="DB178" s="53" t="n">
        <v>0</v>
      </c>
      <c r="DC178" s="53" t="n">
        <v>0</v>
      </c>
      <c r="DD178" s="53" t="n">
        <v>0</v>
      </c>
      <c r="DE178" s="53" t="n">
        <v>1</v>
      </c>
      <c r="DF178" s="53" t="n">
        <v>0</v>
      </c>
      <c r="DG178" s="53" t="n">
        <v>0</v>
      </c>
      <c r="DH178" s="53" t="n">
        <v>0</v>
      </c>
      <c r="DI178" s="53" t="n">
        <v>0</v>
      </c>
      <c r="DJ178" s="53" t="n">
        <v>0</v>
      </c>
      <c r="DK178" s="53" t="n">
        <v>0</v>
      </c>
      <c r="DL178" s="53" t="n">
        <v>1</v>
      </c>
      <c r="DM178" s="53" t="n">
        <v>0</v>
      </c>
      <c r="DN178" s="53" t="n">
        <v>0</v>
      </c>
      <c r="DO178" s="53" t="n">
        <v>0</v>
      </c>
      <c r="DP178" s="53" t="n">
        <v>0</v>
      </c>
      <c r="DQ178" s="53" t="n">
        <v>0</v>
      </c>
      <c r="DR178" s="51" t="n">
        <v>481248</v>
      </c>
      <c r="DS178" s="51" t="n">
        <v>145676</v>
      </c>
      <c r="DT178" s="51" t="n">
        <v>135393.133182379</v>
      </c>
      <c r="DU178" s="51" t="n">
        <v>87222</v>
      </c>
      <c r="DV178" s="51" t="n">
        <v>98483</v>
      </c>
      <c r="DW178" s="51" t="n">
        <v>14900</v>
      </c>
      <c r="DX178" s="51" t="n">
        <v>146578</v>
      </c>
      <c r="DY178" s="51" t="n">
        <v>97655.48</v>
      </c>
      <c r="DZ178" s="51" t="n">
        <v>36493</v>
      </c>
      <c r="EA178" s="51" t="n">
        <v>138963</v>
      </c>
      <c r="EB178" s="51" t="n">
        <v>1391</v>
      </c>
      <c r="EC178" s="59" t="n">
        <v>7128.5053</v>
      </c>
      <c r="ED178" s="51" t="n">
        <v>39195</v>
      </c>
      <c r="EE178" s="51" t="n">
        <v>138963</v>
      </c>
      <c r="EF178" s="51" t="n">
        <v>11065</v>
      </c>
      <c r="EG178" s="51" t="n">
        <v>150028</v>
      </c>
      <c r="EH178" s="60" t="n">
        <v>47.9922091455006</v>
      </c>
      <c r="EJ178" s="60" t="n">
        <v>36.2030389152299</v>
      </c>
      <c r="EK178" s="60" t="n">
        <v>17.4698642139302</v>
      </c>
      <c r="EL178" s="60" t="n">
        <v>3.09131986237076</v>
      </c>
      <c r="EM178" s="60" t="n">
        <v>2.4811423237</v>
      </c>
      <c r="EN178" s="60" t="n">
        <v>71.5714558669</v>
      </c>
      <c r="ES178" s="51" t="n">
        <v>572799</v>
      </c>
      <c r="ET178" s="13" t="n">
        <v>304664.2</v>
      </c>
      <c r="EU178" s="13" t="n">
        <v>307561.1</v>
      </c>
      <c r="EV178" s="13" t="n">
        <v>309369</v>
      </c>
      <c r="EW178" s="13" t="n">
        <v>311307.6</v>
      </c>
      <c r="EX178" s="13" t="n">
        <v>43425.5</v>
      </c>
      <c r="EY178" s="58" t="n">
        <f aca="false">EX178/SUMIF($E$8:$E$210,E178,$EX$8:$EX$210)</f>
        <v>0.247309469112841</v>
      </c>
      <c r="EZ178" s="13" t="s">
        <v>289</v>
      </c>
      <c r="FA178" s="13" t="s">
        <v>290</v>
      </c>
      <c r="FB178" s="51" t="n">
        <v>853</v>
      </c>
      <c r="FC178" s="13" t="n">
        <v>108353</v>
      </c>
    </row>
    <row r="179" customFormat="false" ht="15" hidden="false" customHeight="false" outlineLevel="0" collapsed="false">
      <c r="A179" s="49" t="n">
        <v>29015</v>
      </c>
      <c r="B179" s="50" t="n">
        <v>29015</v>
      </c>
      <c r="C179" s="9" t="s">
        <v>494</v>
      </c>
      <c r="D179" s="9" t="s">
        <v>495</v>
      </c>
      <c r="E179" s="50" t="n">
        <v>33</v>
      </c>
      <c r="F179" s="9" t="s">
        <v>458</v>
      </c>
      <c r="H179" s="51" t="n">
        <v>1152399</v>
      </c>
      <c r="I179" s="51" t="n">
        <v>1243460</v>
      </c>
      <c r="J179" s="51" t="n">
        <v>688281</v>
      </c>
      <c r="K179" s="51" t="n">
        <v>1331058</v>
      </c>
      <c r="L179" s="51" t="n">
        <v>326414</v>
      </c>
      <c r="M179" s="51" t="n">
        <v>547644</v>
      </c>
      <c r="N179" s="51" t="n">
        <v>8</v>
      </c>
      <c r="O179" s="51" t="n">
        <v>2</v>
      </c>
      <c r="P179" s="51" t="n">
        <v>0</v>
      </c>
      <c r="Q179" s="52" t="n">
        <v>0</v>
      </c>
      <c r="R179" s="52" t="n">
        <v>0</v>
      </c>
      <c r="S179" s="13" t="n">
        <v>0</v>
      </c>
      <c r="T179" s="13" t="n">
        <v>0</v>
      </c>
      <c r="U179" s="13" t="n">
        <v>0</v>
      </c>
      <c r="V179" s="13" t="n">
        <v>0</v>
      </c>
      <c r="W179" s="13" t="n">
        <v>0</v>
      </c>
      <c r="X179" s="13" t="n">
        <v>0</v>
      </c>
      <c r="Y179" s="13" t="n">
        <v>0</v>
      </c>
      <c r="Z179" s="13" t="n">
        <v>0</v>
      </c>
      <c r="AA179" s="13" t="n">
        <v>0</v>
      </c>
      <c r="AB179" s="13" t="n">
        <v>0</v>
      </c>
      <c r="AC179" s="13" t="n">
        <v>0</v>
      </c>
      <c r="AD179" s="13" t="n">
        <v>0</v>
      </c>
      <c r="AE179" s="13" t="n">
        <v>0</v>
      </c>
      <c r="AF179" s="13" t="n">
        <v>0</v>
      </c>
      <c r="AG179" s="13" t="n">
        <v>27</v>
      </c>
      <c r="AH179" s="13" t="n">
        <v>4036</v>
      </c>
      <c r="AI179" s="51" t="n">
        <v>0</v>
      </c>
      <c r="AJ179" s="51" t="n">
        <v>916</v>
      </c>
      <c r="AK179" s="51" t="n">
        <v>2134</v>
      </c>
      <c r="AL179" s="51" t="n">
        <v>1368</v>
      </c>
      <c r="AM179" s="51" t="n">
        <v>2018</v>
      </c>
      <c r="AN179" s="51" t="n">
        <v>659</v>
      </c>
      <c r="AO179" s="51" t="n">
        <v>2017</v>
      </c>
      <c r="AP179" s="51" t="n">
        <v>1949</v>
      </c>
      <c r="AQ179" s="51" t="n">
        <v>2018</v>
      </c>
      <c r="AR179" s="51" t="n">
        <v>1986</v>
      </c>
      <c r="AS179" s="51" t="n">
        <v>2018</v>
      </c>
      <c r="AT179" s="51" t="n">
        <v>1849</v>
      </c>
      <c r="AU179" s="51" t="n">
        <v>1981</v>
      </c>
      <c r="AV179" s="51" t="n">
        <v>13.5</v>
      </c>
      <c r="AW179" s="13" t="n">
        <v>308.1358512</v>
      </c>
      <c r="AX179" s="52" t="n">
        <v>18.1729</v>
      </c>
      <c r="AY179" s="51" t="n">
        <v>3</v>
      </c>
      <c r="AZ179" s="52" t="n">
        <v>5.16666666666667</v>
      </c>
      <c r="BA179" s="52" t="n">
        <v>1817.29</v>
      </c>
      <c r="BB179" s="54" t="n">
        <v>0.0151592037329844</v>
      </c>
      <c r="BC179" s="54" t="n">
        <v>0.000269989000567961</v>
      </c>
      <c r="BD179" s="61" t="n">
        <v>21849.6044992565</v>
      </c>
      <c r="BE179" s="13" t="n">
        <v>8806</v>
      </c>
      <c r="BF179" s="13" t="n">
        <v>21310</v>
      </c>
      <c r="BG179" s="51" t="n">
        <v>10526</v>
      </c>
      <c r="BH179" s="51" t="n">
        <v>2321</v>
      </c>
      <c r="BI179" s="51" t="n">
        <v>5</v>
      </c>
      <c r="BJ179" s="51"/>
      <c r="BK179" s="51" t="n">
        <v>2259</v>
      </c>
      <c r="BL179" s="51" t="n">
        <v>17563</v>
      </c>
      <c r="BM179" s="51" t="n">
        <v>23669</v>
      </c>
      <c r="BN179" s="51" t="n">
        <v>1187</v>
      </c>
      <c r="BO179" s="51" t="n">
        <v>6527</v>
      </c>
      <c r="BP179" s="51" t="n">
        <v>0</v>
      </c>
      <c r="BQ179" s="51" t="n">
        <v>0</v>
      </c>
      <c r="BR179" s="13" t="n">
        <v>391.606673487451</v>
      </c>
      <c r="BS179" s="13" t="n">
        <v>2234.15498277259</v>
      </c>
      <c r="BT179" s="51" t="n">
        <v>0</v>
      </c>
      <c r="BU179" s="51" t="n">
        <v>8</v>
      </c>
      <c r="BV179" s="51"/>
      <c r="BW179" s="51"/>
      <c r="BX179" s="51"/>
      <c r="BY179" s="51"/>
      <c r="BZ179" s="51"/>
      <c r="CA179" s="51"/>
      <c r="CB179" s="51" t="n">
        <v>0</v>
      </c>
      <c r="CC179" s="51" t="n">
        <v>0</v>
      </c>
      <c r="CD179" s="51" t="n">
        <v>0</v>
      </c>
      <c r="CE179" s="51" t="n">
        <v>1590</v>
      </c>
      <c r="CF179" s="51" t="n">
        <v>0</v>
      </c>
      <c r="CG179" s="51" t="n">
        <v>2000</v>
      </c>
      <c r="CH179" s="51" t="n">
        <v>58000</v>
      </c>
      <c r="CI179" s="51" t="n">
        <v>3000</v>
      </c>
      <c r="CJ179" s="51" t="n">
        <v>327000</v>
      </c>
      <c r="CK179" s="51" t="n">
        <v>11601000</v>
      </c>
      <c r="CL179" s="51" t="n">
        <v>0</v>
      </c>
      <c r="CM179" s="52" t="n">
        <v>0</v>
      </c>
      <c r="CN179" s="52" t="n">
        <v>66.6666666666667</v>
      </c>
      <c r="CO179" s="58" t="n">
        <v>0</v>
      </c>
      <c r="CP179" s="13" t="n">
        <v>274554061.98</v>
      </c>
      <c r="CQ179" s="13" t="n">
        <v>3843634916.95</v>
      </c>
      <c r="CR179" s="13" t="n">
        <v>47884877.63</v>
      </c>
      <c r="CS179" s="13" t="n">
        <v>2929059282.52</v>
      </c>
      <c r="CT179" s="13" t="n">
        <v>496498163.96</v>
      </c>
      <c r="CU179" s="58" t="n">
        <v>0.15</v>
      </c>
      <c r="CV179" s="53" t="n">
        <v>0</v>
      </c>
      <c r="CW179" s="53" t="n">
        <v>0</v>
      </c>
      <c r="CX179" s="53" t="n">
        <v>0</v>
      </c>
      <c r="CY179" s="53" t="n">
        <v>0</v>
      </c>
      <c r="CZ179" s="53" t="n">
        <v>0</v>
      </c>
      <c r="DA179" s="53" t="n">
        <v>0.325617992792412</v>
      </c>
      <c r="DB179" s="53" t="n">
        <v>0</v>
      </c>
      <c r="DC179" s="53" t="n">
        <v>0</v>
      </c>
      <c r="DD179" s="53" t="n">
        <v>0</v>
      </c>
      <c r="DE179" s="53" t="n">
        <v>0.651235985584824</v>
      </c>
      <c r="DF179" s="53" t="n">
        <v>0</v>
      </c>
      <c r="DG179" s="53" t="n">
        <v>0</v>
      </c>
      <c r="DH179" s="53" t="n">
        <v>0</v>
      </c>
      <c r="DI179" s="53" t="n">
        <v>0</v>
      </c>
      <c r="DJ179" s="53" t="n">
        <v>0</v>
      </c>
      <c r="DK179" s="53" t="n">
        <v>0</v>
      </c>
      <c r="DL179" s="53" t="n">
        <v>0.651235985584824</v>
      </c>
      <c r="DM179" s="53" t="n">
        <v>0</v>
      </c>
      <c r="DN179" s="53" t="n">
        <v>0.348764014415176</v>
      </c>
      <c r="DO179" s="53" t="n">
        <v>0</v>
      </c>
      <c r="DP179" s="53" t="n">
        <v>0</v>
      </c>
      <c r="DQ179" s="53" t="n">
        <v>0</v>
      </c>
      <c r="DR179" s="51" t="n">
        <v>4664</v>
      </c>
      <c r="DS179" s="51" t="n">
        <v>1117</v>
      </c>
      <c r="DT179" s="51" t="n">
        <v>426659.955498028</v>
      </c>
      <c r="DU179" s="51" t="n">
        <v>6166</v>
      </c>
      <c r="DV179" s="51" t="n">
        <v>9002</v>
      </c>
      <c r="DW179" s="51" t="n">
        <v>1792</v>
      </c>
      <c r="DX179" s="51" t="n">
        <v>18252</v>
      </c>
      <c r="DY179" s="51" t="n">
        <v>348243.78</v>
      </c>
      <c r="DZ179" s="51" t="n">
        <v>4324</v>
      </c>
      <c r="EA179" s="51" t="n">
        <v>16631</v>
      </c>
      <c r="EB179" s="51" t="n">
        <v>38</v>
      </c>
      <c r="EC179" s="59" t="n">
        <v>6379.8742</v>
      </c>
      <c r="ED179" s="51" t="n">
        <v>5532</v>
      </c>
      <c r="EE179" s="51" t="n">
        <v>16631</v>
      </c>
      <c r="EF179" s="51" t="n">
        <v>1322</v>
      </c>
      <c r="EG179" s="51" t="n">
        <v>17953</v>
      </c>
      <c r="EH179" s="60" t="n">
        <v>50.2783294615757</v>
      </c>
      <c r="EJ179" s="60" t="n">
        <v>47.4417788090625</v>
      </c>
      <c r="EK179" s="60" t="n">
        <v>19.869442584879</v>
      </c>
      <c r="EL179" s="60" t="n">
        <v>2.23063114533759</v>
      </c>
      <c r="EM179" s="60" t="n">
        <v>2.4829491319</v>
      </c>
      <c r="EN179" s="60" t="n">
        <v>92.8253470061</v>
      </c>
      <c r="ES179" s="51" t="n">
        <v>1639874</v>
      </c>
      <c r="ET179" s="13" t="n">
        <v>36705.58</v>
      </c>
      <c r="EU179" s="13" t="n">
        <v>37713.44</v>
      </c>
      <c r="EV179" s="13" t="n">
        <v>38212.03</v>
      </c>
      <c r="EW179" s="13" t="n">
        <v>38706.3</v>
      </c>
      <c r="EX179" s="13" t="n">
        <v>4176.348</v>
      </c>
      <c r="EY179" s="58" t="n">
        <f aca="false">EX179/SUMIF($E$8:$E$210,E179,$EX$8:$EX$210)</f>
        <v>0.000552532778513591</v>
      </c>
      <c r="EZ179" s="13" t="s">
        <v>271</v>
      </c>
      <c r="FA179" s="13" t="s">
        <v>304</v>
      </c>
      <c r="FB179" s="51" t="n">
        <v>7</v>
      </c>
      <c r="FC179" s="13" t="n">
        <v>0</v>
      </c>
    </row>
    <row r="180" customFormat="false" ht="15" hidden="false" customHeight="false" outlineLevel="0" collapsed="false">
      <c r="A180" s="49" t="n">
        <v>29017</v>
      </c>
      <c r="B180" s="50" t="n">
        <v>29017</v>
      </c>
      <c r="C180" s="9" t="s">
        <v>496</v>
      </c>
      <c r="D180" s="9" t="s">
        <v>495</v>
      </c>
      <c r="E180" s="50" t="n">
        <v>33</v>
      </c>
      <c r="F180" s="9" t="s">
        <v>458</v>
      </c>
      <c r="H180" s="51" t="n">
        <v>1152399</v>
      </c>
      <c r="I180" s="51" t="n">
        <v>1243460</v>
      </c>
      <c r="J180" s="51" t="n">
        <v>688281</v>
      </c>
      <c r="K180" s="51" t="n">
        <v>1331058</v>
      </c>
      <c r="L180" s="51" t="n">
        <v>326414</v>
      </c>
      <c r="M180" s="51" t="n">
        <v>547644</v>
      </c>
      <c r="N180" s="51" t="n">
        <v>2</v>
      </c>
      <c r="O180" s="51" t="n">
        <v>0</v>
      </c>
      <c r="P180" s="51" t="n">
        <v>1</v>
      </c>
      <c r="Q180" s="52" t="n">
        <v>3.10129799400926</v>
      </c>
      <c r="R180" s="52" t="n">
        <v>2.42479803939366</v>
      </c>
      <c r="S180" s="13" t="n">
        <v>7860</v>
      </c>
      <c r="T180" s="13" t="n">
        <v>7860</v>
      </c>
      <c r="U180" s="13" t="n">
        <v>4892</v>
      </c>
      <c r="V180" s="13" t="n">
        <v>7860</v>
      </c>
      <c r="W180" s="13" t="n">
        <v>3059</v>
      </c>
      <c r="X180" s="13" t="n">
        <v>7860</v>
      </c>
      <c r="Y180" s="13" t="n">
        <v>8389</v>
      </c>
      <c r="Z180" s="13" t="n">
        <v>15720</v>
      </c>
      <c r="AA180" s="13" t="n">
        <v>6452</v>
      </c>
      <c r="AB180" s="13" t="n">
        <v>7860</v>
      </c>
      <c r="AC180" s="13" t="n">
        <v>6820</v>
      </c>
      <c r="AD180" s="13" t="n">
        <v>7860</v>
      </c>
      <c r="AE180" s="13" t="n">
        <v>7079</v>
      </c>
      <c r="AF180" s="13" t="n">
        <v>7860</v>
      </c>
      <c r="AG180" s="13" t="n">
        <v>4</v>
      </c>
      <c r="AH180" s="13" t="n">
        <v>1904</v>
      </c>
      <c r="AI180" s="51" t="n">
        <v>0</v>
      </c>
      <c r="AJ180" s="51" t="n">
        <v>458</v>
      </c>
      <c r="AK180" s="51" t="n">
        <v>1020</v>
      </c>
      <c r="AL180" s="51" t="n">
        <v>791</v>
      </c>
      <c r="AM180" s="51" t="n">
        <v>952</v>
      </c>
      <c r="AN180" s="51" t="n">
        <v>281</v>
      </c>
      <c r="AO180" s="51" t="n">
        <v>949</v>
      </c>
      <c r="AP180" s="51" t="n">
        <v>951</v>
      </c>
      <c r="AQ180" s="51" t="n">
        <v>952</v>
      </c>
      <c r="AR180" s="51" t="n">
        <v>948</v>
      </c>
      <c r="AS180" s="51" t="n">
        <v>950</v>
      </c>
      <c r="AT180" s="51" t="n">
        <v>863</v>
      </c>
      <c r="AU180" s="51" t="n">
        <v>899</v>
      </c>
      <c r="AV180" s="51" t="n">
        <v>13.5</v>
      </c>
      <c r="AW180" s="13" t="n">
        <v>49.08356451</v>
      </c>
      <c r="AX180" s="52" t="n">
        <v>3.2092</v>
      </c>
      <c r="AY180" s="51" t="n">
        <v>3</v>
      </c>
      <c r="AZ180" s="52" t="n">
        <v>5.16666666666667</v>
      </c>
      <c r="BA180" s="52" t="n">
        <v>320.92</v>
      </c>
      <c r="BB180" s="54" t="n">
        <v>0.0151592037329844</v>
      </c>
      <c r="BC180" s="54" t="n">
        <v>0.000269989000567961</v>
      </c>
      <c r="BD180" s="61" t="n">
        <v>21849.6044992565</v>
      </c>
      <c r="BE180" s="13" t="n">
        <v>1120</v>
      </c>
      <c r="BF180" s="13" t="n">
        <v>6079</v>
      </c>
      <c r="BG180" s="51" t="n">
        <v>4704</v>
      </c>
      <c r="BH180" s="51" t="n">
        <v>392</v>
      </c>
      <c r="BI180" s="51" t="n">
        <v>5</v>
      </c>
      <c r="BJ180" s="51"/>
      <c r="BK180" s="51" t="n">
        <v>378</v>
      </c>
      <c r="BL180" s="51" t="n">
        <v>6226</v>
      </c>
      <c r="BM180" s="51" t="n">
        <v>6996</v>
      </c>
      <c r="BN180" s="51" t="n">
        <v>0</v>
      </c>
      <c r="BO180" s="51" t="n">
        <v>9671</v>
      </c>
      <c r="BP180" s="51" t="n">
        <v>0</v>
      </c>
      <c r="BQ180" s="51" t="n">
        <v>0</v>
      </c>
      <c r="BR180" s="13" t="n">
        <v>391.606673487451</v>
      </c>
      <c r="BS180" s="13" t="n">
        <v>2234.15498277259</v>
      </c>
      <c r="BT180" s="51" t="n">
        <v>0</v>
      </c>
      <c r="BU180" s="51" t="n">
        <v>0</v>
      </c>
      <c r="BV180" s="51"/>
      <c r="BW180" s="51"/>
      <c r="BX180" s="51"/>
      <c r="BY180" s="51"/>
      <c r="BZ180" s="51"/>
      <c r="CA180" s="51"/>
      <c r="CB180" s="51" t="n">
        <v>0</v>
      </c>
      <c r="CC180" s="51" t="n">
        <v>0</v>
      </c>
      <c r="CD180" s="51" t="n">
        <v>0</v>
      </c>
      <c r="CE180" s="51" t="n">
        <v>3400</v>
      </c>
      <c r="CF180" s="51" t="n">
        <v>0</v>
      </c>
      <c r="CG180" s="51" t="n">
        <v>4000</v>
      </c>
      <c r="CH180" s="51" t="n">
        <v>70000</v>
      </c>
      <c r="CI180" s="51" t="n">
        <v>1000</v>
      </c>
      <c r="CJ180" s="51" t="n">
        <v>85000</v>
      </c>
      <c r="CK180" s="51" t="n">
        <v>4406000</v>
      </c>
      <c r="CL180" s="51" t="n">
        <v>0</v>
      </c>
      <c r="CM180" s="52" t="n">
        <v>2.28882635926296</v>
      </c>
      <c r="CN180" s="52" t="n">
        <v>66.6666666666667</v>
      </c>
      <c r="CO180" s="58" t="n">
        <v>0</v>
      </c>
      <c r="CP180" s="13" t="n">
        <v>274554061.98</v>
      </c>
      <c r="CQ180" s="13" t="n">
        <v>3843634916.95</v>
      </c>
      <c r="CR180" s="13" t="n">
        <v>47884877.63</v>
      </c>
      <c r="CS180" s="13" t="n">
        <v>2929059282.52</v>
      </c>
      <c r="CT180" s="13" t="n">
        <v>496498163.96</v>
      </c>
      <c r="CU180" s="58" t="n">
        <v>0.125</v>
      </c>
      <c r="CV180" s="53" t="n">
        <v>0</v>
      </c>
      <c r="CW180" s="53" t="n">
        <v>0</v>
      </c>
      <c r="CX180" s="53" t="n">
        <v>0</v>
      </c>
      <c r="CY180" s="53" t="n">
        <v>0</v>
      </c>
      <c r="CZ180" s="53" t="n">
        <v>0</v>
      </c>
      <c r="DA180" s="53" t="n">
        <v>0.325617992792412</v>
      </c>
      <c r="DB180" s="53" t="n">
        <v>0</v>
      </c>
      <c r="DC180" s="53" t="n">
        <v>0</v>
      </c>
      <c r="DD180" s="53" t="n">
        <v>0</v>
      </c>
      <c r="DE180" s="53" t="n">
        <v>0.651235985584824</v>
      </c>
      <c r="DF180" s="53" t="n">
        <v>0</v>
      </c>
      <c r="DG180" s="53" t="n">
        <v>0</v>
      </c>
      <c r="DH180" s="53" t="n">
        <v>0</v>
      </c>
      <c r="DI180" s="53" t="n">
        <v>0</v>
      </c>
      <c r="DJ180" s="53" t="n">
        <v>0</v>
      </c>
      <c r="DK180" s="53" t="n">
        <v>0</v>
      </c>
      <c r="DL180" s="53" t="n">
        <v>0.651235985584824</v>
      </c>
      <c r="DM180" s="53" t="n">
        <v>0</v>
      </c>
      <c r="DN180" s="53" t="n">
        <v>0.348764014415176</v>
      </c>
      <c r="DO180" s="53" t="n">
        <v>0</v>
      </c>
      <c r="DP180" s="53" t="n">
        <v>0</v>
      </c>
      <c r="DQ180" s="53" t="n">
        <v>0</v>
      </c>
      <c r="DR180" s="51" t="n">
        <v>895</v>
      </c>
      <c r="DS180" s="51" t="n">
        <v>187</v>
      </c>
      <c r="DT180" s="51" t="n">
        <v>286535.773740804</v>
      </c>
      <c r="DU180" s="51" t="n">
        <v>2831</v>
      </c>
      <c r="DV180" s="51" t="n">
        <v>3858</v>
      </c>
      <c r="DW180" s="51" t="n">
        <v>587</v>
      </c>
      <c r="DX180" s="51" t="n">
        <v>6110</v>
      </c>
      <c r="DY180" s="51" t="n">
        <v>348243.78</v>
      </c>
      <c r="DZ180" s="51" t="n">
        <v>1459</v>
      </c>
      <c r="EA180" s="51" t="n">
        <v>5081</v>
      </c>
      <c r="EB180" s="51" t="n">
        <v>8</v>
      </c>
      <c r="EC180" s="59" t="n">
        <v>6379.8742</v>
      </c>
      <c r="ED180" s="51" t="n">
        <v>1284</v>
      </c>
      <c r="EE180" s="51" t="n">
        <v>5081</v>
      </c>
      <c r="EF180" s="51" t="n">
        <v>369</v>
      </c>
      <c r="EG180" s="51" t="n">
        <v>5450</v>
      </c>
      <c r="EH180" s="60" t="n">
        <v>50.2783294615757</v>
      </c>
      <c r="EJ180" s="60" t="n">
        <v>47.4417788090625</v>
      </c>
      <c r="EK180" s="60" t="n">
        <v>19.869442584879</v>
      </c>
      <c r="EL180" s="60" t="n">
        <v>2.23063114533759</v>
      </c>
      <c r="EM180" s="60" t="n">
        <v>2.4829491319</v>
      </c>
      <c r="EN180" s="60" t="n">
        <v>92.8253470061</v>
      </c>
      <c r="ES180" s="51" t="n">
        <v>1639874</v>
      </c>
      <c r="ET180" s="13" t="n">
        <v>10314.2</v>
      </c>
      <c r="EU180" s="13" t="n">
        <v>10679.76</v>
      </c>
      <c r="EV180" s="13" t="n">
        <v>10852.2</v>
      </c>
      <c r="EW180" s="13" t="n">
        <v>11019.25</v>
      </c>
      <c r="EX180" s="13" t="n">
        <v>7515.112</v>
      </c>
      <c r="EY180" s="58" t="n">
        <f aca="false">EX180/SUMIF($E$8:$E$210,E180,$EX$8:$EX$210)</f>
        <v>0.000994252805130423</v>
      </c>
      <c r="EZ180" s="13" t="s">
        <v>271</v>
      </c>
      <c r="FA180" s="13" t="s">
        <v>304</v>
      </c>
      <c r="FB180" s="51" t="n">
        <v>1</v>
      </c>
      <c r="FC180" s="13" t="n">
        <v>0</v>
      </c>
    </row>
    <row r="181" customFormat="false" ht="15" hidden="false" customHeight="false" outlineLevel="0" collapsed="false">
      <c r="A181" s="49" t="n">
        <v>29019</v>
      </c>
      <c r="B181" s="50" t="n">
        <v>29019</v>
      </c>
      <c r="C181" s="9" t="s">
        <v>497</v>
      </c>
      <c r="D181" s="9" t="s">
        <v>495</v>
      </c>
      <c r="E181" s="50" t="n">
        <v>33</v>
      </c>
      <c r="F181" s="9" t="s">
        <v>458</v>
      </c>
      <c r="H181" s="51" t="n">
        <v>1152399</v>
      </c>
      <c r="I181" s="51" t="n">
        <v>1243460</v>
      </c>
      <c r="J181" s="51" t="n">
        <v>688281</v>
      </c>
      <c r="K181" s="51" t="n">
        <v>1331058</v>
      </c>
      <c r="L181" s="51" t="n">
        <v>326414</v>
      </c>
      <c r="M181" s="51" t="n">
        <v>547644</v>
      </c>
      <c r="N181" s="51" t="n">
        <v>8</v>
      </c>
      <c r="O181" s="51" t="n">
        <v>3</v>
      </c>
      <c r="P181" s="51" t="n">
        <v>2</v>
      </c>
      <c r="Q181" s="52" t="n">
        <v>0</v>
      </c>
      <c r="R181" s="52" t="n">
        <v>0</v>
      </c>
      <c r="S181" s="13" t="n">
        <v>0</v>
      </c>
      <c r="T181" s="13" t="n">
        <v>0</v>
      </c>
      <c r="U181" s="13" t="n">
        <v>0</v>
      </c>
      <c r="V181" s="13" t="n">
        <v>0</v>
      </c>
      <c r="W181" s="13" t="n">
        <v>0</v>
      </c>
      <c r="X181" s="13" t="n">
        <v>0</v>
      </c>
      <c r="Y181" s="13" t="n">
        <v>0</v>
      </c>
      <c r="Z181" s="13" t="n">
        <v>0</v>
      </c>
      <c r="AA181" s="13" t="n">
        <v>0</v>
      </c>
      <c r="AB181" s="13" t="n">
        <v>0</v>
      </c>
      <c r="AC181" s="13" t="n">
        <v>0</v>
      </c>
      <c r="AD181" s="13" t="n">
        <v>0</v>
      </c>
      <c r="AE181" s="13" t="n">
        <v>0</v>
      </c>
      <c r="AF181" s="13" t="n">
        <v>0</v>
      </c>
      <c r="AG181" s="13" t="n">
        <v>83</v>
      </c>
      <c r="AH181" s="13" t="n">
        <v>3380</v>
      </c>
      <c r="AI181" s="51" t="n">
        <v>0</v>
      </c>
      <c r="AJ181" s="51" t="n">
        <v>751</v>
      </c>
      <c r="AK181" s="51" t="n">
        <v>1845</v>
      </c>
      <c r="AL181" s="51" t="n">
        <v>1158</v>
      </c>
      <c r="AM181" s="51" t="n">
        <v>1689</v>
      </c>
      <c r="AN181" s="51" t="n">
        <v>462</v>
      </c>
      <c r="AO181" s="51" t="n">
        <v>1687</v>
      </c>
      <c r="AP181" s="51" t="n">
        <v>1669</v>
      </c>
      <c r="AQ181" s="51" t="n">
        <v>1688</v>
      </c>
      <c r="AR181" s="51" t="n">
        <v>1673</v>
      </c>
      <c r="AS181" s="51" t="n">
        <v>1691</v>
      </c>
      <c r="AT181" s="51" t="n">
        <v>1527</v>
      </c>
      <c r="AU181" s="51" t="n">
        <v>1589</v>
      </c>
      <c r="AV181" s="51" t="n">
        <v>13.5</v>
      </c>
      <c r="AW181" s="13" t="n">
        <v>109.3273407</v>
      </c>
      <c r="AX181" s="52" t="n">
        <v>6.4729</v>
      </c>
      <c r="AY181" s="51" t="n">
        <v>3</v>
      </c>
      <c r="AZ181" s="52" t="n">
        <v>5.16666666666667</v>
      </c>
      <c r="BA181" s="52" t="n">
        <v>647.29</v>
      </c>
      <c r="BB181" s="54" t="n">
        <v>0.0151592037329844</v>
      </c>
      <c r="BC181" s="54" t="n">
        <v>0.000269989000567961</v>
      </c>
      <c r="BD181" s="61" t="n">
        <v>21849.6044992565</v>
      </c>
      <c r="BE181" s="13" t="n">
        <v>4918</v>
      </c>
      <c r="BF181" s="13" t="n">
        <v>12378</v>
      </c>
      <c r="BG181" s="51" t="n">
        <v>6581</v>
      </c>
      <c r="BH181" s="51" t="n">
        <v>960</v>
      </c>
      <c r="BI181" s="51" t="n">
        <v>5</v>
      </c>
      <c r="BJ181" s="51"/>
      <c r="BK181" s="51" t="n">
        <v>891</v>
      </c>
      <c r="BL181" s="51" t="n">
        <v>11925</v>
      </c>
      <c r="BM181" s="51" t="n">
        <v>14019</v>
      </c>
      <c r="BN181" s="51" t="n">
        <v>2597</v>
      </c>
      <c r="BO181" s="51" t="n">
        <v>14290</v>
      </c>
      <c r="BP181" s="51" t="n">
        <v>0</v>
      </c>
      <c r="BQ181" s="51" t="n">
        <v>0</v>
      </c>
      <c r="BR181" s="13" t="n">
        <v>391.606673487451</v>
      </c>
      <c r="BS181" s="13" t="n">
        <v>2234.15498277259</v>
      </c>
      <c r="BT181" s="51" t="n">
        <v>0</v>
      </c>
      <c r="BU181" s="51" t="n">
        <v>0</v>
      </c>
      <c r="BV181" s="51"/>
      <c r="BW181" s="51"/>
      <c r="BX181" s="51"/>
      <c r="BY181" s="51"/>
      <c r="BZ181" s="51"/>
      <c r="CA181" s="51"/>
      <c r="CB181" s="51" t="n">
        <v>0</v>
      </c>
      <c r="CC181" s="51" t="n">
        <v>0</v>
      </c>
      <c r="CD181" s="51" t="n">
        <v>0</v>
      </c>
      <c r="CE181" s="51" t="n">
        <v>2480</v>
      </c>
      <c r="CF181" s="51" t="n">
        <v>0</v>
      </c>
      <c r="CG181" s="51" t="n">
        <v>3000</v>
      </c>
      <c r="CH181" s="51" t="n">
        <v>53000</v>
      </c>
      <c r="CI181" s="51" t="n">
        <v>1000</v>
      </c>
      <c r="CJ181" s="51" t="n">
        <v>138000</v>
      </c>
      <c r="CK181" s="51" t="n">
        <v>5681000</v>
      </c>
      <c r="CL181" s="51" t="n">
        <v>0</v>
      </c>
      <c r="CM181" s="52" t="n">
        <v>0</v>
      </c>
      <c r="CN181" s="52" t="n">
        <v>66.6666666666667</v>
      </c>
      <c r="CO181" s="58" t="n">
        <v>0</v>
      </c>
      <c r="CP181" s="13" t="n">
        <v>274554061.98</v>
      </c>
      <c r="CQ181" s="13" t="n">
        <v>3843634916.95</v>
      </c>
      <c r="CR181" s="13" t="n">
        <v>47884877.63</v>
      </c>
      <c r="CS181" s="13" t="n">
        <v>2929059282.52</v>
      </c>
      <c r="CT181" s="13" t="n">
        <v>496498163.96</v>
      </c>
      <c r="CU181" s="58" t="n">
        <v>0.2125</v>
      </c>
      <c r="CV181" s="53" t="n">
        <v>0</v>
      </c>
      <c r="CW181" s="53" t="n">
        <v>0</v>
      </c>
      <c r="CX181" s="53" t="n">
        <v>0</v>
      </c>
      <c r="CY181" s="53" t="n">
        <v>0</v>
      </c>
      <c r="CZ181" s="53" t="n">
        <v>0</v>
      </c>
      <c r="DA181" s="53" t="n">
        <v>0.325617992792412</v>
      </c>
      <c r="DB181" s="53" t="n">
        <v>0</v>
      </c>
      <c r="DC181" s="53" t="n">
        <v>0</v>
      </c>
      <c r="DD181" s="53" t="n">
        <v>0</v>
      </c>
      <c r="DE181" s="53" t="n">
        <v>0.651235985584824</v>
      </c>
      <c r="DF181" s="53" t="n">
        <v>0</v>
      </c>
      <c r="DG181" s="53" t="n">
        <v>0</v>
      </c>
      <c r="DH181" s="53" t="n">
        <v>0</v>
      </c>
      <c r="DI181" s="53" t="n">
        <v>0</v>
      </c>
      <c r="DJ181" s="53" t="n">
        <v>0</v>
      </c>
      <c r="DK181" s="53" t="n">
        <v>0</v>
      </c>
      <c r="DL181" s="53" t="n">
        <v>0.651235985584824</v>
      </c>
      <c r="DM181" s="53" t="n">
        <v>0</v>
      </c>
      <c r="DN181" s="53" t="n">
        <v>0.348764014415176</v>
      </c>
      <c r="DO181" s="53" t="n">
        <v>0</v>
      </c>
      <c r="DP181" s="53" t="n">
        <v>0</v>
      </c>
      <c r="DQ181" s="53" t="n">
        <v>0</v>
      </c>
      <c r="DR181" s="51" t="n">
        <v>2325</v>
      </c>
      <c r="DS181" s="51" t="n">
        <v>688</v>
      </c>
      <c r="DT181" s="51" t="n">
        <v>8666.25765995435</v>
      </c>
      <c r="DU181" s="51" t="n">
        <v>5190</v>
      </c>
      <c r="DV181" s="51" t="n">
        <v>6184</v>
      </c>
      <c r="DW181" s="51" t="n">
        <v>1107</v>
      </c>
      <c r="DX181" s="51" t="n">
        <v>8538</v>
      </c>
      <c r="DY181" s="51" t="n">
        <v>348243.78</v>
      </c>
      <c r="DZ181" s="51" t="n">
        <v>1666</v>
      </c>
      <c r="EA181" s="51" t="n">
        <v>5355</v>
      </c>
      <c r="EB181" s="51" t="n">
        <v>26</v>
      </c>
      <c r="EC181" s="59" t="n">
        <v>6379.8742</v>
      </c>
      <c r="ED181" s="51" t="n">
        <v>2142</v>
      </c>
      <c r="EE181" s="51" t="n">
        <v>5355</v>
      </c>
      <c r="EF181" s="51" t="n">
        <v>0</v>
      </c>
      <c r="EG181" s="51" t="n">
        <v>5355</v>
      </c>
      <c r="EH181" s="60" t="n">
        <v>50.2783294615757</v>
      </c>
      <c r="EJ181" s="60" t="n">
        <v>47.4417788090625</v>
      </c>
      <c r="EK181" s="60" t="n">
        <v>19.869442584879</v>
      </c>
      <c r="EL181" s="60" t="n">
        <v>2.23063114533759</v>
      </c>
      <c r="EM181" s="60" t="n">
        <v>2.4829491319</v>
      </c>
      <c r="EN181" s="60" t="n">
        <v>92.8253470061</v>
      </c>
      <c r="ES181" s="51" t="n">
        <v>1639874</v>
      </c>
      <c r="ET181" s="13" t="n">
        <v>19840.65</v>
      </c>
      <c r="EU181" s="13" t="n">
        <v>20582.86</v>
      </c>
      <c r="EV181" s="13" t="n">
        <v>20930.66</v>
      </c>
      <c r="EW181" s="13" t="n">
        <v>21266.76</v>
      </c>
      <c r="EX181" s="13" t="n">
        <v>5555.623</v>
      </c>
      <c r="EY181" s="58" t="n">
        <f aca="false">EX181/SUMIF($E$8:$E$210,E181,$EX$8:$EX$210)</f>
        <v>0.000735011501092345</v>
      </c>
      <c r="EZ181" s="13" t="s">
        <v>271</v>
      </c>
      <c r="FA181" s="13" t="s">
        <v>304</v>
      </c>
      <c r="FB181" s="51" t="n">
        <v>8</v>
      </c>
      <c r="FC181" s="13" t="n">
        <v>0</v>
      </c>
    </row>
    <row r="182" customFormat="false" ht="15" hidden="false" customHeight="false" outlineLevel="0" collapsed="false">
      <c r="A182" s="49" t="n">
        <v>29022</v>
      </c>
      <c r="B182" s="50" t="n">
        <v>29022</v>
      </c>
      <c r="C182" s="9" t="s">
        <v>498</v>
      </c>
      <c r="D182" s="9" t="s">
        <v>495</v>
      </c>
      <c r="E182" s="50" t="n">
        <v>33</v>
      </c>
      <c r="F182" s="9" t="s">
        <v>458</v>
      </c>
      <c r="H182" s="51" t="n">
        <v>1152399</v>
      </c>
      <c r="I182" s="51" t="n">
        <v>1243460</v>
      </c>
      <c r="J182" s="51" t="n">
        <v>688281</v>
      </c>
      <c r="K182" s="51" t="n">
        <v>1331058</v>
      </c>
      <c r="L182" s="51" t="n">
        <v>326414</v>
      </c>
      <c r="M182" s="51" t="n">
        <v>547644</v>
      </c>
      <c r="N182" s="51" t="n">
        <v>2</v>
      </c>
      <c r="O182" s="51" t="n">
        <v>0</v>
      </c>
      <c r="P182" s="51" t="n">
        <v>0</v>
      </c>
      <c r="Q182" s="52" t="n">
        <v>0</v>
      </c>
      <c r="R182" s="52" t="n">
        <v>0</v>
      </c>
      <c r="S182" s="13" t="n">
        <v>0</v>
      </c>
      <c r="T182" s="13" t="n">
        <v>0</v>
      </c>
      <c r="U182" s="13" t="n">
        <v>0</v>
      </c>
      <c r="V182" s="13" t="n">
        <v>0</v>
      </c>
      <c r="W182" s="13" t="n">
        <v>0</v>
      </c>
      <c r="X182" s="13" t="n">
        <v>0</v>
      </c>
      <c r="Y182" s="13" t="n">
        <v>0</v>
      </c>
      <c r="Z182" s="13" t="n">
        <v>0</v>
      </c>
      <c r="AA182" s="13" t="n">
        <v>0</v>
      </c>
      <c r="AB182" s="13" t="n">
        <v>0</v>
      </c>
      <c r="AC182" s="13" t="n">
        <v>0</v>
      </c>
      <c r="AD182" s="13" t="n">
        <v>0</v>
      </c>
      <c r="AE182" s="13" t="n">
        <v>0</v>
      </c>
      <c r="AF182" s="13" t="n">
        <v>0</v>
      </c>
      <c r="AG182" s="13" t="n">
        <v>4</v>
      </c>
      <c r="AH182" s="13" t="n">
        <v>320</v>
      </c>
      <c r="AI182" s="51" t="n">
        <v>0</v>
      </c>
      <c r="AJ182" s="51" t="n">
        <v>66</v>
      </c>
      <c r="AK182" s="51" t="n">
        <v>160</v>
      </c>
      <c r="AL182" s="51" t="n">
        <v>98</v>
      </c>
      <c r="AM182" s="51" t="n">
        <v>160</v>
      </c>
      <c r="AN182" s="51" t="n">
        <v>40</v>
      </c>
      <c r="AO182" s="51" t="n">
        <v>160</v>
      </c>
      <c r="AP182" s="51" t="n">
        <v>159</v>
      </c>
      <c r="AQ182" s="51" t="n">
        <v>160</v>
      </c>
      <c r="AR182" s="51" t="n">
        <v>152</v>
      </c>
      <c r="AS182" s="51" t="n">
        <v>160</v>
      </c>
      <c r="AT182" s="51" t="n">
        <v>147</v>
      </c>
      <c r="AU182" s="51" t="n">
        <v>151</v>
      </c>
      <c r="AV182" s="51" t="n">
        <v>13.5</v>
      </c>
      <c r="AW182" s="13" t="n">
        <v>35.19362784</v>
      </c>
      <c r="AX182" s="52" t="n">
        <v>1.1098</v>
      </c>
      <c r="AY182" s="51" t="n">
        <v>3</v>
      </c>
      <c r="AZ182" s="52" t="n">
        <v>5.16666666666667</v>
      </c>
      <c r="BA182" s="52" t="n">
        <v>110.98</v>
      </c>
      <c r="BB182" s="54" t="n">
        <v>0.0151592037329844</v>
      </c>
      <c r="BC182" s="54" t="n">
        <v>0.000269989000567961</v>
      </c>
      <c r="BD182" s="61" t="n">
        <v>21849.6044992565</v>
      </c>
      <c r="BE182" s="13" t="n">
        <v>1661</v>
      </c>
      <c r="BF182" s="13" t="n">
        <v>3655</v>
      </c>
      <c r="BG182" s="51" t="n">
        <v>1633</v>
      </c>
      <c r="BH182" s="51" t="n">
        <v>217</v>
      </c>
      <c r="BI182" s="51" t="n">
        <v>5</v>
      </c>
      <c r="BJ182" s="51"/>
      <c r="BK182" s="51" t="n">
        <v>207</v>
      </c>
      <c r="BL182" s="51" t="n">
        <v>2763</v>
      </c>
      <c r="BM182" s="51" t="n">
        <v>4008</v>
      </c>
      <c r="BN182" s="51" t="n">
        <v>0</v>
      </c>
      <c r="BO182" s="51" t="n">
        <v>0</v>
      </c>
      <c r="BP182" s="51" t="n">
        <v>0</v>
      </c>
      <c r="BQ182" s="51" t="n">
        <v>0</v>
      </c>
      <c r="BR182" s="13" t="n">
        <v>391.606673487451</v>
      </c>
      <c r="BS182" s="13" t="n">
        <v>2234.15498277259</v>
      </c>
      <c r="BT182" s="51" t="n">
        <v>0</v>
      </c>
      <c r="BU182" s="51" t="n">
        <v>6</v>
      </c>
      <c r="BV182" s="51"/>
      <c r="BW182" s="51"/>
      <c r="BX182" s="51"/>
      <c r="BY182" s="51"/>
      <c r="BZ182" s="51"/>
      <c r="CA182" s="51"/>
      <c r="CB182" s="51" t="n">
        <v>0</v>
      </c>
      <c r="CC182" s="51" t="n">
        <v>0</v>
      </c>
      <c r="CD182" s="51" t="n">
        <v>0</v>
      </c>
      <c r="CE182" s="51" t="n">
        <v>70</v>
      </c>
      <c r="CF182" s="51" t="n">
        <v>0</v>
      </c>
      <c r="CG182" s="51" t="n">
        <v>0</v>
      </c>
      <c r="CH182" s="51" t="n">
        <v>5000</v>
      </c>
      <c r="CI182" s="51" t="n">
        <v>0</v>
      </c>
      <c r="CJ182" s="51" t="n">
        <v>37000</v>
      </c>
      <c r="CK182" s="51" t="n">
        <v>1317000</v>
      </c>
      <c r="CL182" s="51" t="n">
        <v>0</v>
      </c>
      <c r="CM182" s="52" t="n">
        <v>0</v>
      </c>
      <c r="CN182" s="52" t="n">
        <v>66.6666666666667</v>
      </c>
      <c r="CO182" s="58" t="n">
        <v>0</v>
      </c>
      <c r="CP182" s="13" t="n">
        <v>274554061.98</v>
      </c>
      <c r="CQ182" s="13" t="n">
        <v>3843634916.95</v>
      </c>
      <c r="CR182" s="13" t="n">
        <v>47884877.63</v>
      </c>
      <c r="CS182" s="13" t="n">
        <v>2929059282.52</v>
      </c>
      <c r="CT182" s="13" t="n">
        <v>496498163.96</v>
      </c>
      <c r="CU182" s="58" t="n">
        <v>0</v>
      </c>
      <c r="CV182" s="53" t="n">
        <v>0</v>
      </c>
      <c r="CW182" s="53" t="n">
        <v>0</v>
      </c>
      <c r="CX182" s="53" t="n">
        <v>0</v>
      </c>
      <c r="CY182" s="53" t="n">
        <v>0</v>
      </c>
      <c r="CZ182" s="53" t="n">
        <v>0</v>
      </c>
      <c r="DA182" s="53" t="n">
        <v>0.325617992792412</v>
      </c>
      <c r="DB182" s="53" t="n">
        <v>0</v>
      </c>
      <c r="DC182" s="53" t="n">
        <v>0</v>
      </c>
      <c r="DD182" s="53" t="n">
        <v>0</v>
      </c>
      <c r="DE182" s="53" t="n">
        <v>0.651235985584824</v>
      </c>
      <c r="DF182" s="53" t="n">
        <v>0</v>
      </c>
      <c r="DG182" s="53" t="n">
        <v>0</v>
      </c>
      <c r="DH182" s="53" t="n">
        <v>0</v>
      </c>
      <c r="DI182" s="53" t="n">
        <v>0</v>
      </c>
      <c r="DJ182" s="53" t="n">
        <v>0</v>
      </c>
      <c r="DK182" s="53" t="n">
        <v>0</v>
      </c>
      <c r="DL182" s="53" t="n">
        <v>0.651235985584824</v>
      </c>
      <c r="DM182" s="53" t="n">
        <v>0</v>
      </c>
      <c r="DN182" s="53" t="n">
        <v>0.348764014415176</v>
      </c>
      <c r="DO182" s="53" t="n">
        <v>0</v>
      </c>
      <c r="DP182" s="53" t="n">
        <v>0</v>
      </c>
      <c r="DQ182" s="53" t="n">
        <v>0</v>
      </c>
      <c r="DR182" s="51" t="n">
        <v>1087</v>
      </c>
      <c r="DS182" s="51" t="n">
        <v>237</v>
      </c>
      <c r="DT182" s="51" t="n">
        <v>16801.7846165938</v>
      </c>
      <c r="DU182" s="51" t="n">
        <v>0</v>
      </c>
      <c r="DV182" s="51" t="n">
        <v>0</v>
      </c>
      <c r="DW182" s="51" t="n">
        <v>151</v>
      </c>
      <c r="DX182" s="51" t="n">
        <v>0</v>
      </c>
      <c r="DY182" s="51" t="n">
        <v>348243.78</v>
      </c>
      <c r="DZ182" s="51" t="n">
        <v>0</v>
      </c>
      <c r="EA182" s="51" t="n">
        <v>0</v>
      </c>
      <c r="EB182" s="51" t="n">
        <v>7</v>
      </c>
      <c r="EC182" s="59" t="n">
        <v>6379.8742</v>
      </c>
      <c r="ED182" s="51" t="n">
        <v>0</v>
      </c>
      <c r="EE182" s="51" t="n">
        <v>0</v>
      </c>
      <c r="EF182" s="51" t="n">
        <v>0</v>
      </c>
      <c r="EG182" s="51" t="n">
        <v>0</v>
      </c>
      <c r="EH182" s="60" t="n">
        <v>50.2783294615757</v>
      </c>
      <c r="EJ182" s="60" t="n">
        <v>47.4417788090625</v>
      </c>
      <c r="EK182" s="60" t="n">
        <v>19.869442584879</v>
      </c>
      <c r="EL182" s="60" t="n">
        <v>2.23063114533759</v>
      </c>
      <c r="EM182" s="60" t="n">
        <v>2.4829491319</v>
      </c>
      <c r="EN182" s="60" t="n">
        <v>92.8253470061</v>
      </c>
      <c r="ES182" s="51" t="n">
        <v>1639874</v>
      </c>
      <c r="ET182" s="13" t="n">
        <v>6005.864</v>
      </c>
      <c r="EU182" s="13" t="n">
        <v>6200.316</v>
      </c>
      <c r="EV182" s="13" t="n">
        <v>6295.677</v>
      </c>
      <c r="EW182" s="13" t="n">
        <v>6389.799</v>
      </c>
      <c r="EX182" s="13" t="n">
        <v>7810.421</v>
      </c>
      <c r="EY182" s="58" t="n">
        <f aca="false">EX182/SUMIF($E$8:$E$210,E182,$EX$8:$EX$210)</f>
        <v>0.00103332232287417</v>
      </c>
      <c r="EZ182" s="13" t="s">
        <v>271</v>
      </c>
      <c r="FA182" s="13" t="s">
        <v>304</v>
      </c>
      <c r="FB182" s="51" t="n">
        <v>0</v>
      </c>
      <c r="FC182" s="13" t="n">
        <v>0</v>
      </c>
    </row>
    <row r="183" customFormat="false" ht="15" hidden="false" customHeight="false" outlineLevel="0" collapsed="false">
      <c r="A183" s="49" t="n">
        <v>29023</v>
      </c>
      <c r="B183" s="50" t="n">
        <v>29023</v>
      </c>
      <c r="C183" s="9" t="s">
        <v>499</v>
      </c>
      <c r="D183" s="9" t="s">
        <v>495</v>
      </c>
      <c r="E183" s="50" t="n">
        <v>33</v>
      </c>
      <c r="F183" s="9" t="s">
        <v>458</v>
      </c>
      <c r="H183" s="51" t="n">
        <v>1152399</v>
      </c>
      <c r="I183" s="51" t="n">
        <v>1243460</v>
      </c>
      <c r="J183" s="51" t="n">
        <v>688281</v>
      </c>
      <c r="K183" s="51" t="n">
        <v>1331058</v>
      </c>
      <c r="L183" s="51" t="n">
        <v>326414</v>
      </c>
      <c r="M183" s="51" t="n">
        <v>547644</v>
      </c>
      <c r="N183" s="51" t="n">
        <v>12</v>
      </c>
      <c r="O183" s="51" t="n">
        <v>1</v>
      </c>
      <c r="P183" s="51" t="n">
        <v>0</v>
      </c>
      <c r="Q183" s="52" t="n">
        <v>2.90930674264008</v>
      </c>
      <c r="R183" s="52" t="n">
        <v>3.27302943969611</v>
      </c>
      <c r="S183" s="13" t="n">
        <v>1723</v>
      </c>
      <c r="T183" s="13" t="n">
        <v>1723</v>
      </c>
      <c r="U183" s="13" t="n">
        <v>957</v>
      </c>
      <c r="V183" s="13" t="n">
        <v>1340</v>
      </c>
      <c r="W183" s="13" t="n">
        <v>383</v>
      </c>
      <c r="X183" s="13" t="n">
        <v>1532</v>
      </c>
      <c r="Y183" s="13" t="n">
        <v>1723</v>
      </c>
      <c r="Z183" s="13" t="n">
        <v>3063</v>
      </c>
      <c r="AA183" s="13" t="n">
        <v>957</v>
      </c>
      <c r="AB183" s="13" t="n">
        <v>1723</v>
      </c>
      <c r="AC183" s="13" t="n">
        <v>1723</v>
      </c>
      <c r="AD183" s="13" t="n">
        <v>1723</v>
      </c>
      <c r="AE183" s="13" t="n">
        <v>957</v>
      </c>
      <c r="AF183" s="13" t="n">
        <v>1340</v>
      </c>
      <c r="AG183" s="13" t="n">
        <v>25</v>
      </c>
      <c r="AH183" s="13" t="n">
        <v>3486</v>
      </c>
      <c r="AI183" s="51" t="n">
        <v>0</v>
      </c>
      <c r="AJ183" s="51" t="n">
        <v>745</v>
      </c>
      <c r="AK183" s="51" t="n">
        <v>1743</v>
      </c>
      <c r="AL183" s="51" t="n">
        <v>1424</v>
      </c>
      <c r="AM183" s="51" t="n">
        <v>1743</v>
      </c>
      <c r="AN183" s="51" t="n">
        <v>518</v>
      </c>
      <c r="AO183" s="51" t="n">
        <v>1743</v>
      </c>
      <c r="AP183" s="51" t="n">
        <v>1740</v>
      </c>
      <c r="AQ183" s="51" t="n">
        <v>1743</v>
      </c>
      <c r="AR183" s="51" t="n">
        <v>1743</v>
      </c>
      <c r="AS183" s="51" t="n">
        <v>1743</v>
      </c>
      <c r="AT183" s="51" t="n">
        <v>1704</v>
      </c>
      <c r="AU183" s="51" t="n">
        <v>1704</v>
      </c>
      <c r="AV183" s="51" t="n">
        <v>13.5</v>
      </c>
      <c r="AW183" s="13" t="n">
        <v>185.5277141</v>
      </c>
      <c r="AX183" s="52" t="n">
        <v>6.2639</v>
      </c>
      <c r="AY183" s="51" t="n">
        <v>3</v>
      </c>
      <c r="AZ183" s="52" t="n">
        <v>5.16666666666667</v>
      </c>
      <c r="BA183" s="52" t="n">
        <v>626.39</v>
      </c>
      <c r="BB183" s="54" t="n">
        <v>0.0151592037329844</v>
      </c>
      <c r="BC183" s="54" t="n">
        <v>0.000269989000567961</v>
      </c>
      <c r="BD183" s="61" t="n">
        <v>21849.6044992565</v>
      </c>
      <c r="BE183" s="13" t="n">
        <v>5500</v>
      </c>
      <c r="BF183" s="13" t="n">
        <v>14584</v>
      </c>
      <c r="BG183" s="51" t="n">
        <v>7549</v>
      </c>
      <c r="BH183" s="51" t="n">
        <v>1098</v>
      </c>
      <c r="BI183" s="51" t="n">
        <v>5</v>
      </c>
      <c r="BJ183" s="51"/>
      <c r="BK183" s="51" t="n">
        <v>1069</v>
      </c>
      <c r="BL183" s="51" t="n">
        <v>12570</v>
      </c>
      <c r="BM183" s="51" t="n">
        <v>16345</v>
      </c>
      <c r="BN183" s="51" t="n">
        <v>0</v>
      </c>
      <c r="BO183" s="51" t="n">
        <v>0</v>
      </c>
      <c r="BP183" s="51" t="n">
        <v>0</v>
      </c>
      <c r="BQ183" s="51" t="n">
        <v>0</v>
      </c>
      <c r="BR183" s="13" t="n">
        <v>391.606673487451</v>
      </c>
      <c r="BS183" s="13" t="n">
        <v>2234.15498277259</v>
      </c>
      <c r="BT183" s="51" t="n">
        <v>0</v>
      </c>
      <c r="BU183" s="51" t="n">
        <v>0</v>
      </c>
      <c r="BV183" s="51"/>
      <c r="BW183" s="51"/>
      <c r="BX183" s="51"/>
      <c r="BY183" s="51"/>
      <c r="BZ183" s="51"/>
      <c r="CA183" s="51"/>
      <c r="CB183" s="51" t="n">
        <v>0</v>
      </c>
      <c r="CC183" s="51" t="n">
        <v>0</v>
      </c>
      <c r="CD183" s="51" t="n">
        <v>0</v>
      </c>
      <c r="CE183" s="51" t="n">
        <v>2290</v>
      </c>
      <c r="CF183" s="51" t="n">
        <v>0</v>
      </c>
      <c r="CG183" s="51" t="n">
        <v>2000</v>
      </c>
      <c r="CH183" s="51" t="n">
        <v>59000</v>
      </c>
      <c r="CI183" s="51" t="n">
        <v>2000</v>
      </c>
      <c r="CJ183" s="51" t="n">
        <v>206000</v>
      </c>
      <c r="CK183" s="51" t="n">
        <v>8147000</v>
      </c>
      <c r="CL183" s="51" t="n">
        <v>0</v>
      </c>
      <c r="CM183" s="52" t="n">
        <v>2.18138651471985</v>
      </c>
      <c r="CN183" s="52" t="n">
        <v>66.6666666666667</v>
      </c>
      <c r="CO183" s="58" t="n">
        <v>0</v>
      </c>
      <c r="CP183" s="13" t="n">
        <v>274554061.98</v>
      </c>
      <c r="CQ183" s="13" t="n">
        <v>3843634916.95</v>
      </c>
      <c r="CR183" s="13" t="n">
        <v>47884877.63</v>
      </c>
      <c r="CS183" s="13" t="n">
        <v>2929059282.52</v>
      </c>
      <c r="CT183" s="13" t="n">
        <v>496498163.96</v>
      </c>
      <c r="CU183" s="58" t="n">
        <v>0</v>
      </c>
      <c r="CV183" s="53" t="n">
        <v>0</v>
      </c>
      <c r="CW183" s="53" t="n">
        <v>0</v>
      </c>
      <c r="CX183" s="53" t="n">
        <v>0</v>
      </c>
      <c r="CY183" s="53" t="n">
        <v>0</v>
      </c>
      <c r="CZ183" s="53" t="n">
        <v>0</v>
      </c>
      <c r="DA183" s="53" t="n">
        <v>0.325617992792412</v>
      </c>
      <c r="DB183" s="53" t="n">
        <v>0</v>
      </c>
      <c r="DC183" s="53" t="n">
        <v>0</v>
      </c>
      <c r="DD183" s="53" t="n">
        <v>0</v>
      </c>
      <c r="DE183" s="53" t="n">
        <v>0.651235985584824</v>
      </c>
      <c r="DF183" s="53" t="n">
        <v>0</v>
      </c>
      <c r="DG183" s="53" t="n">
        <v>0</v>
      </c>
      <c r="DH183" s="53" t="n">
        <v>0</v>
      </c>
      <c r="DI183" s="53" t="n">
        <v>0</v>
      </c>
      <c r="DJ183" s="53" t="n">
        <v>0</v>
      </c>
      <c r="DK183" s="53" t="n">
        <v>0</v>
      </c>
      <c r="DL183" s="53" t="n">
        <v>0.651235985584824</v>
      </c>
      <c r="DM183" s="53" t="n">
        <v>0</v>
      </c>
      <c r="DN183" s="53" t="n">
        <v>0.348764014415176</v>
      </c>
      <c r="DO183" s="53" t="n">
        <v>0</v>
      </c>
      <c r="DP183" s="53" t="n">
        <v>0</v>
      </c>
      <c r="DQ183" s="53" t="n">
        <v>0</v>
      </c>
      <c r="DR183" s="51" t="n">
        <v>4212</v>
      </c>
      <c r="DS183" s="51" t="n">
        <v>1180</v>
      </c>
      <c r="DT183" s="51" t="n">
        <v>47044.6970760336</v>
      </c>
      <c r="DU183" s="51" t="n">
        <v>2447</v>
      </c>
      <c r="DV183" s="51" t="n">
        <v>4737</v>
      </c>
      <c r="DW183" s="51" t="n">
        <v>998</v>
      </c>
      <c r="DX183" s="51" t="n">
        <v>5605</v>
      </c>
      <c r="DY183" s="51" t="n">
        <v>348243.78</v>
      </c>
      <c r="DZ183" s="51" t="n">
        <v>2123</v>
      </c>
      <c r="EA183" s="51" t="n">
        <v>6314</v>
      </c>
      <c r="EB183" s="51" t="n">
        <v>28</v>
      </c>
      <c r="EC183" s="59" t="n">
        <v>6379.8742</v>
      </c>
      <c r="ED183" s="51" t="n">
        <v>2484</v>
      </c>
      <c r="EE183" s="51" t="n">
        <v>6314</v>
      </c>
      <c r="EF183" s="51" t="n">
        <v>465</v>
      </c>
      <c r="EG183" s="51" t="n">
        <v>6779</v>
      </c>
      <c r="EH183" s="60" t="n">
        <v>50.2783294615757</v>
      </c>
      <c r="EJ183" s="60" t="n">
        <v>47.4417788090625</v>
      </c>
      <c r="EK183" s="60" t="n">
        <v>19.869442584879</v>
      </c>
      <c r="EL183" s="60" t="n">
        <v>2.23063114533759</v>
      </c>
      <c r="EM183" s="60" t="n">
        <v>2.4829491319</v>
      </c>
      <c r="EN183" s="60" t="n">
        <v>92.8253470061</v>
      </c>
      <c r="ES183" s="51" t="n">
        <v>1639874</v>
      </c>
      <c r="ET183" s="13" t="n">
        <v>24663.06</v>
      </c>
      <c r="EU183" s="13" t="n">
        <v>25357.54</v>
      </c>
      <c r="EV183" s="13" t="n">
        <v>25705.29</v>
      </c>
      <c r="EW183" s="13" t="n">
        <v>26053.01</v>
      </c>
      <c r="EX183" s="13" t="n">
        <v>4985.901</v>
      </c>
      <c r="EY183" s="58" t="n">
        <f aca="false">EX183/SUMIF($E$8:$E$210,E183,$EX$8:$EX$210)</f>
        <v>0.000659637016102033</v>
      </c>
      <c r="EZ183" s="13" t="s">
        <v>271</v>
      </c>
      <c r="FA183" s="13" t="s">
        <v>304</v>
      </c>
      <c r="FB183" s="51" t="n">
        <v>9</v>
      </c>
      <c r="FC183" s="13" t="n">
        <v>0</v>
      </c>
    </row>
    <row r="184" customFormat="false" ht="15" hidden="false" customHeight="false" outlineLevel="0" collapsed="false">
      <c r="A184" s="49" t="n">
        <v>29025</v>
      </c>
      <c r="B184" s="50" t="n">
        <v>29025</v>
      </c>
      <c r="C184" s="9" t="s">
        <v>500</v>
      </c>
      <c r="D184" s="9" t="s">
        <v>495</v>
      </c>
      <c r="E184" s="50" t="n">
        <v>33</v>
      </c>
      <c r="F184" s="9" t="s">
        <v>458</v>
      </c>
      <c r="H184" s="51" t="n">
        <v>1152399</v>
      </c>
      <c r="I184" s="51" t="n">
        <v>1243460</v>
      </c>
      <c r="J184" s="51" t="n">
        <v>688281</v>
      </c>
      <c r="K184" s="51" t="n">
        <v>1331058</v>
      </c>
      <c r="L184" s="51" t="n">
        <v>326414</v>
      </c>
      <c r="M184" s="51" t="n">
        <v>547644</v>
      </c>
      <c r="N184" s="51" t="n">
        <v>56</v>
      </c>
      <c r="O184" s="51" t="n">
        <v>0</v>
      </c>
      <c r="P184" s="51" t="n">
        <v>1</v>
      </c>
      <c r="Q184" s="52" t="n">
        <v>4.04322645919827</v>
      </c>
      <c r="R184" s="52" t="n">
        <v>3.03565572340648</v>
      </c>
      <c r="S184" s="13" t="n">
        <v>20426</v>
      </c>
      <c r="T184" s="13" t="n">
        <v>25781</v>
      </c>
      <c r="U184" s="13" t="n">
        <v>14191</v>
      </c>
      <c r="V184" s="13" t="n">
        <v>25781</v>
      </c>
      <c r="W184" s="13" t="n">
        <v>10645</v>
      </c>
      <c r="X184" s="13" t="n">
        <v>25351</v>
      </c>
      <c r="Y184" s="13" t="n">
        <v>24512</v>
      </c>
      <c r="Z184" s="13" t="n">
        <v>51562</v>
      </c>
      <c r="AA184" s="13" t="n">
        <v>20037</v>
      </c>
      <c r="AB184" s="13" t="n">
        <v>25781</v>
      </c>
      <c r="AC184" s="13" t="n">
        <v>16845</v>
      </c>
      <c r="AD184" s="13" t="n">
        <v>25781</v>
      </c>
      <c r="AE184" s="13" t="n">
        <v>12466</v>
      </c>
      <c r="AF184" s="13" t="n">
        <v>25781</v>
      </c>
      <c r="AG184" s="13" t="n">
        <v>298</v>
      </c>
      <c r="AH184" s="13" t="n">
        <v>7760</v>
      </c>
      <c r="AI184" s="51" t="n">
        <v>0</v>
      </c>
      <c r="AJ184" s="51" t="n">
        <v>1597</v>
      </c>
      <c r="AK184" s="51" t="n">
        <v>3976</v>
      </c>
      <c r="AL184" s="51" t="n">
        <v>2231</v>
      </c>
      <c r="AM184" s="51" t="n">
        <v>3885</v>
      </c>
      <c r="AN184" s="51" t="n">
        <v>1779</v>
      </c>
      <c r="AO184" s="51" t="n">
        <v>3892</v>
      </c>
      <c r="AP184" s="51" t="n">
        <v>3873</v>
      </c>
      <c r="AQ184" s="51" t="n">
        <v>3887</v>
      </c>
      <c r="AR184" s="51" t="n">
        <v>3850</v>
      </c>
      <c r="AS184" s="51" t="n">
        <v>3888</v>
      </c>
      <c r="AT184" s="51" t="n">
        <v>3622</v>
      </c>
      <c r="AU184" s="51" t="n">
        <v>3821</v>
      </c>
      <c r="AV184" s="51" t="n">
        <v>13.5</v>
      </c>
      <c r="AW184" s="13" t="n">
        <v>227.8629142</v>
      </c>
      <c r="AX184" s="52" t="n">
        <v>14.2228</v>
      </c>
      <c r="AY184" s="51" t="n">
        <v>3</v>
      </c>
      <c r="AZ184" s="52" t="n">
        <v>5.16666666666667</v>
      </c>
      <c r="BA184" s="52" t="n">
        <v>1422.28</v>
      </c>
      <c r="BB184" s="54" t="n">
        <v>0.0151592037329844</v>
      </c>
      <c r="BC184" s="54" t="n">
        <v>0.000269989000567961</v>
      </c>
      <c r="BD184" s="61" t="n">
        <v>21849.6044992565</v>
      </c>
      <c r="BE184" s="13" t="n">
        <v>20415</v>
      </c>
      <c r="BF184" s="13" t="n">
        <v>46678</v>
      </c>
      <c r="BG184" s="51" t="n">
        <v>23316</v>
      </c>
      <c r="BH184" s="51" t="n">
        <v>3657</v>
      </c>
      <c r="BI184" s="51" t="n">
        <v>5</v>
      </c>
      <c r="BJ184" s="51" t="n">
        <v>23927</v>
      </c>
      <c r="BK184" s="51" t="n">
        <v>3548</v>
      </c>
      <c r="BL184" s="51" t="n">
        <v>50903</v>
      </c>
      <c r="BM184" s="51" t="n">
        <v>51845</v>
      </c>
      <c r="BN184" s="51" t="n">
        <v>4003</v>
      </c>
      <c r="BO184" s="51" t="n">
        <v>68770</v>
      </c>
      <c r="BP184" s="51" t="n">
        <v>35204</v>
      </c>
      <c r="BQ184" s="51" t="n">
        <v>40171</v>
      </c>
      <c r="BR184" s="13" t="n">
        <v>391.606673487451</v>
      </c>
      <c r="BS184" s="13" t="n">
        <v>2234.15498277259</v>
      </c>
      <c r="BT184" s="51" t="n">
        <v>0</v>
      </c>
      <c r="BU184" s="51" t="n">
        <v>0</v>
      </c>
      <c r="BV184" s="51"/>
      <c r="BW184" s="51"/>
      <c r="BX184" s="51"/>
      <c r="BY184" s="51"/>
      <c r="BZ184" s="51"/>
      <c r="CA184" s="51"/>
      <c r="CB184" s="51" t="n">
        <v>0</v>
      </c>
      <c r="CC184" s="51" t="n">
        <v>0</v>
      </c>
      <c r="CD184" s="51" t="n">
        <v>0</v>
      </c>
      <c r="CE184" s="51" t="n">
        <v>2900</v>
      </c>
      <c r="CF184" s="51" t="n">
        <v>18112</v>
      </c>
      <c r="CG184" s="51" t="n">
        <v>3000</v>
      </c>
      <c r="CH184" s="51" t="n">
        <v>138000</v>
      </c>
      <c r="CI184" s="51" t="n">
        <v>8000</v>
      </c>
      <c r="CJ184" s="51" t="n">
        <v>976000</v>
      </c>
      <c r="CK184" s="51" t="n">
        <v>34336000</v>
      </c>
      <c r="CL184" s="51" t="n">
        <v>0</v>
      </c>
      <c r="CM184" s="52" t="n">
        <v>1.94442673467219</v>
      </c>
      <c r="CN184" s="52" t="n">
        <v>66.6666666666667</v>
      </c>
      <c r="CO184" s="58" t="n">
        <v>0</v>
      </c>
      <c r="CP184" s="13" t="n">
        <v>274554061.98</v>
      </c>
      <c r="CQ184" s="13" t="n">
        <v>3843634916.95</v>
      </c>
      <c r="CR184" s="13" t="n">
        <v>47884877.63</v>
      </c>
      <c r="CS184" s="13" t="n">
        <v>2929059282.52</v>
      </c>
      <c r="CT184" s="13" t="n">
        <v>496498163.96</v>
      </c>
      <c r="CU184" s="58" t="n">
        <v>0.125</v>
      </c>
      <c r="CV184" s="53" t="n">
        <v>0</v>
      </c>
      <c r="CW184" s="53" t="n">
        <v>0</v>
      </c>
      <c r="CX184" s="53" t="n">
        <v>0</v>
      </c>
      <c r="CY184" s="53" t="n">
        <v>0</v>
      </c>
      <c r="CZ184" s="53" t="n">
        <v>0</v>
      </c>
      <c r="DA184" s="53" t="n">
        <v>0.325617992792412</v>
      </c>
      <c r="DB184" s="53" t="n">
        <v>0</v>
      </c>
      <c r="DC184" s="53" t="n">
        <v>0</v>
      </c>
      <c r="DD184" s="53" t="n">
        <v>0</v>
      </c>
      <c r="DE184" s="53" t="n">
        <v>0.651235985584824</v>
      </c>
      <c r="DF184" s="53" t="n">
        <v>0</v>
      </c>
      <c r="DG184" s="53" t="n">
        <v>0</v>
      </c>
      <c r="DH184" s="53" t="n">
        <v>0</v>
      </c>
      <c r="DI184" s="53" t="n">
        <v>0</v>
      </c>
      <c r="DJ184" s="53" t="n">
        <v>0</v>
      </c>
      <c r="DK184" s="53" t="n">
        <v>0</v>
      </c>
      <c r="DL184" s="53" t="n">
        <v>0.651235985584824</v>
      </c>
      <c r="DM184" s="53" t="n">
        <v>0</v>
      </c>
      <c r="DN184" s="53" t="n">
        <v>0.348764014415176</v>
      </c>
      <c r="DO184" s="53" t="n">
        <v>0</v>
      </c>
      <c r="DP184" s="53" t="n">
        <v>0</v>
      </c>
      <c r="DQ184" s="53" t="n">
        <v>0</v>
      </c>
      <c r="DR184" s="51" t="n">
        <v>18708</v>
      </c>
      <c r="DS184" s="51" t="n">
        <v>5359</v>
      </c>
      <c r="DT184" s="51" t="n">
        <v>569013.672078895</v>
      </c>
      <c r="DU184" s="51" t="n">
        <v>10566</v>
      </c>
      <c r="DV184" s="51" t="n">
        <v>16778</v>
      </c>
      <c r="DW184" s="51" t="n">
        <v>4483</v>
      </c>
      <c r="DX184" s="51" t="n">
        <v>24252</v>
      </c>
      <c r="DY184" s="51" t="n">
        <v>348243.78</v>
      </c>
      <c r="DZ184" s="51" t="n">
        <v>9348</v>
      </c>
      <c r="EA184" s="51" t="n">
        <v>19751</v>
      </c>
      <c r="EB184" s="51" t="n">
        <v>102</v>
      </c>
      <c r="EC184" s="59" t="n">
        <v>6379.8742</v>
      </c>
      <c r="ED184" s="51" t="n">
        <v>4142</v>
      </c>
      <c r="EE184" s="51" t="n">
        <v>19751</v>
      </c>
      <c r="EF184" s="51" t="n">
        <v>903</v>
      </c>
      <c r="EG184" s="51" t="n">
        <v>20654</v>
      </c>
      <c r="EH184" s="60" t="n">
        <v>50.2783294615757</v>
      </c>
      <c r="EJ184" s="60" t="n">
        <v>47.4417788090625</v>
      </c>
      <c r="EK184" s="60" t="n">
        <v>19.869442584879</v>
      </c>
      <c r="EL184" s="60" t="n">
        <v>2.23063114533759</v>
      </c>
      <c r="EM184" s="60" t="n">
        <v>2.4829491319</v>
      </c>
      <c r="EN184" s="60" t="n">
        <v>92.8253470061</v>
      </c>
      <c r="ES184" s="51" t="n">
        <v>1639874</v>
      </c>
      <c r="ET184" s="13" t="n">
        <v>72582.82</v>
      </c>
      <c r="EU184" s="13" t="n">
        <v>74666.69</v>
      </c>
      <c r="EV184" s="13" t="n">
        <v>75759.25</v>
      </c>
      <c r="EW184" s="13" t="n">
        <v>76874.55</v>
      </c>
      <c r="EX184" s="13" t="n">
        <v>8939.076</v>
      </c>
      <c r="EY184" s="58" t="n">
        <f aca="false">EX184/SUMIF($E$8:$E$210,E184,$EX$8:$EX$210)</f>
        <v>0.00118264390314796</v>
      </c>
      <c r="EZ184" s="13" t="s">
        <v>271</v>
      </c>
      <c r="FA184" s="13" t="s">
        <v>304</v>
      </c>
      <c r="FB184" s="51" t="n">
        <v>5</v>
      </c>
      <c r="FC184" s="13" t="n">
        <v>35204</v>
      </c>
    </row>
    <row r="185" customFormat="false" ht="15" hidden="false" customHeight="false" outlineLevel="0" collapsed="false">
      <c r="A185" s="49" t="n">
        <v>29027</v>
      </c>
      <c r="B185" s="50" t="n">
        <v>29027</v>
      </c>
      <c r="C185" s="9" t="s">
        <v>501</v>
      </c>
      <c r="D185" s="9" t="s">
        <v>495</v>
      </c>
      <c r="E185" s="50" t="n">
        <v>33</v>
      </c>
      <c r="F185" s="9" t="s">
        <v>458</v>
      </c>
      <c r="H185" s="51" t="n">
        <v>1152399</v>
      </c>
      <c r="I185" s="51" t="n">
        <v>1243460</v>
      </c>
      <c r="J185" s="51" t="n">
        <v>688281</v>
      </c>
      <c r="K185" s="51" t="n">
        <v>1331058</v>
      </c>
      <c r="L185" s="51" t="n">
        <v>326414</v>
      </c>
      <c r="M185" s="51" t="n">
        <v>547644</v>
      </c>
      <c r="N185" s="51" t="n">
        <v>5</v>
      </c>
      <c r="O185" s="51" t="n">
        <v>0</v>
      </c>
      <c r="P185" s="51" t="n">
        <v>0</v>
      </c>
      <c r="Q185" s="52" t="n">
        <v>2.98462834280901</v>
      </c>
      <c r="R185" s="52" t="n">
        <v>4.62349968414403</v>
      </c>
      <c r="S185" s="13" t="n">
        <v>4749</v>
      </c>
      <c r="T185" s="13" t="n">
        <v>4749</v>
      </c>
      <c r="U185" s="13" t="n">
        <v>1824</v>
      </c>
      <c r="V185" s="13" t="n">
        <v>4749</v>
      </c>
      <c r="W185" s="13" t="n">
        <v>441</v>
      </c>
      <c r="X185" s="13" t="n">
        <v>4749</v>
      </c>
      <c r="Y185" s="13" t="n">
        <v>2289</v>
      </c>
      <c r="Z185" s="13" t="n">
        <v>9498</v>
      </c>
      <c r="AA185" s="13" t="n">
        <v>2668</v>
      </c>
      <c r="AB185" s="13" t="n">
        <v>4749</v>
      </c>
      <c r="AC185" s="13" t="n">
        <v>4284</v>
      </c>
      <c r="AD185" s="13" t="n">
        <v>4749</v>
      </c>
      <c r="AE185" s="13" t="n">
        <v>4284</v>
      </c>
      <c r="AF185" s="13" t="n">
        <v>4749</v>
      </c>
      <c r="AG185" s="13" t="n">
        <v>28</v>
      </c>
      <c r="AH185" s="13" t="n">
        <v>1696</v>
      </c>
      <c r="AI185" s="51" t="n">
        <v>0</v>
      </c>
      <c r="AJ185" s="51" t="n">
        <v>407</v>
      </c>
      <c r="AK185" s="51" t="n">
        <v>908</v>
      </c>
      <c r="AL185" s="51" t="n">
        <v>571</v>
      </c>
      <c r="AM185" s="51" t="n">
        <v>848</v>
      </c>
      <c r="AN185" s="51" t="n">
        <v>237</v>
      </c>
      <c r="AO185" s="51" t="n">
        <v>848</v>
      </c>
      <c r="AP185" s="51" t="n">
        <v>845</v>
      </c>
      <c r="AQ185" s="51" t="n">
        <v>848</v>
      </c>
      <c r="AR185" s="51" t="n">
        <v>848</v>
      </c>
      <c r="AS185" s="51" t="n">
        <v>848</v>
      </c>
      <c r="AT185" s="51" t="n">
        <v>817</v>
      </c>
      <c r="AU185" s="51" t="n">
        <v>834</v>
      </c>
      <c r="AV185" s="51" t="n">
        <v>13.5</v>
      </c>
      <c r="AW185" s="13" t="n">
        <v>64.87295037</v>
      </c>
      <c r="AX185" s="52" t="n">
        <v>6.0067</v>
      </c>
      <c r="AY185" s="51" t="n">
        <v>3</v>
      </c>
      <c r="AZ185" s="52" t="n">
        <v>5.16666666666667</v>
      </c>
      <c r="BA185" s="52" t="n">
        <v>600.67</v>
      </c>
      <c r="BB185" s="54" t="n">
        <v>0.0151592037329844</v>
      </c>
      <c r="BC185" s="54" t="n">
        <v>0.000269989000567961</v>
      </c>
      <c r="BD185" s="61" t="n">
        <v>21849.6044992565</v>
      </c>
      <c r="BE185" s="13" t="n">
        <v>2968</v>
      </c>
      <c r="BF185" s="13" t="n">
        <v>6785</v>
      </c>
      <c r="BG185" s="51" t="n">
        <v>3369</v>
      </c>
      <c r="BH185" s="51" t="n">
        <v>543</v>
      </c>
      <c r="BI185" s="51" t="n">
        <v>5</v>
      </c>
      <c r="BJ185" s="51"/>
      <c r="BK185" s="51" t="n">
        <v>509</v>
      </c>
      <c r="BL185" s="51" t="n">
        <v>7041</v>
      </c>
      <c r="BM185" s="51" t="n">
        <v>7609</v>
      </c>
      <c r="BN185" s="51" t="n">
        <v>0</v>
      </c>
      <c r="BO185" s="51" t="n">
        <v>11636</v>
      </c>
      <c r="BP185" s="51" t="n">
        <v>0</v>
      </c>
      <c r="BQ185" s="51" t="n">
        <v>0</v>
      </c>
      <c r="BR185" s="13" t="n">
        <v>391.606673487451</v>
      </c>
      <c r="BS185" s="13" t="n">
        <v>2234.15498277259</v>
      </c>
      <c r="BT185" s="51" t="n">
        <v>0</v>
      </c>
      <c r="BU185" s="51" t="n">
        <v>0</v>
      </c>
      <c r="BV185" s="51"/>
      <c r="BW185" s="51"/>
      <c r="BX185" s="51"/>
      <c r="BY185" s="51"/>
      <c r="BZ185" s="51"/>
      <c r="CA185" s="51"/>
      <c r="CB185" s="51" t="n">
        <v>0</v>
      </c>
      <c r="CC185" s="51" t="n">
        <v>0</v>
      </c>
      <c r="CD185" s="51" t="n">
        <v>0</v>
      </c>
      <c r="CE185" s="51" t="n">
        <v>150</v>
      </c>
      <c r="CF185" s="51" t="n">
        <v>0</v>
      </c>
      <c r="CG185" s="51" t="n">
        <v>0</v>
      </c>
      <c r="CH185" s="51" t="n">
        <v>6000</v>
      </c>
      <c r="CI185" s="51" t="n">
        <v>0</v>
      </c>
      <c r="CJ185" s="51" t="n">
        <v>35000</v>
      </c>
      <c r="CK185" s="51" t="n">
        <v>1238000</v>
      </c>
      <c r="CL185" s="51" t="n">
        <v>0</v>
      </c>
      <c r="CM185" s="52" t="n">
        <v>1.4171335200747</v>
      </c>
      <c r="CN185" s="52" t="n">
        <v>66.6666666666667</v>
      </c>
      <c r="CO185" s="58" t="n">
        <v>0</v>
      </c>
      <c r="CP185" s="13" t="n">
        <v>274554061.98</v>
      </c>
      <c r="CQ185" s="13" t="n">
        <v>3843634916.95</v>
      </c>
      <c r="CR185" s="13" t="n">
        <v>47884877.63</v>
      </c>
      <c r="CS185" s="13" t="n">
        <v>2929059282.52</v>
      </c>
      <c r="CT185" s="13" t="n">
        <v>496498163.96</v>
      </c>
      <c r="CU185" s="58" t="n">
        <v>0.15</v>
      </c>
      <c r="CV185" s="53" t="n">
        <v>0</v>
      </c>
      <c r="CW185" s="53" t="n">
        <v>0</v>
      </c>
      <c r="CX185" s="53" t="n">
        <v>0</v>
      </c>
      <c r="CY185" s="53" t="n">
        <v>0</v>
      </c>
      <c r="CZ185" s="53" t="n">
        <v>0</v>
      </c>
      <c r="DA185" s="53" t="n">
        <v>0.325617992792412</v>
      </c>
      <c r="DB185" s="53" t="n">
        <v>0</v>
      </c>
      <c r="DC185" s="53" t="n">
        <v>0</v>
      </c>
      <c r="DD185" s="53" t="n">
        <v>0</v>
      </c>
      <c r="DE185" s="53" t="n">
        <v>0.651235985584824</v>
      </c>
      <c r="DF185" s="53" t="n">
        <v>0</v>
      </c>
      <c r="DG185" s="53" t="n">
        <v>0</v>
      </c>
      <c r="DH185" s="53" t="n">
        <v>0</v>
      </c>
      <c r="DI185" s="53" t="n">
        <v>0</v>
      </c>
      <c r="DJ185" s="53" t="n">
        <v>0</v>
      </c>
      <c r="DK185" s="53" t="n">
        <v>0</v>
      </c>
      <c r="DL185" s="53" t="n">
        <v>0.651235985584824</v>
      </c>
      <c r="DM185" s="53" t="n">
        <v>0</v>
      </c>
      <c r="DN185" s="53" t="n">
        <v>0.348764014415176</v>
      </c>
      <c r="DO185" s="53" t="n">
        <v>0</v>
      </c>
      <c r="DP185" s="53" t="n">
        <v>0</v>
      </c>
      <c r="DQ185" s="53" t="n">
        <v>0</v>
      </c>
      <c r="DR185" s="51" t="n">
        <v>1752</v>
      </c>
      <c r="DS185" s="51" t="n">
        <v>268</v>
      </c>
      <c r="DT185" s="51" t="n">
        <v>76933.5209036814</v>
      </c>
      <c r="DU185" s="51" t="n">
        <v>342</v>
      </c>
      <c r="DV185" s="51" t="n">
        <v>855</v>
      </c>
      <c r="DW185" s="51" t="n">
        <v>732</v>
      </c>
      <c r="DX185" s="51" t="n">
        <v>3457</v>
      </c>
      <c r="DY185" s="51" t="n">
        <v>348243.78</v>
      </c>
      <c r="DZ185" s="51" t="n">
        <v>1054</v>
      </c>
      <c r="EA185" s="51" t="n">
        <v>3950</v>
      </c>
      <c r="EB185" s="51" t="n">
        <v>17</v>
      </c>
      <c r="EC185" s="59" t="n">
        <v>6379.8742</v>
      </c>
      <c r="ED185" s="51" t="n">
        <v>1809</v>
      </c>
      <c r="EE185" s="51" t="n">
        <v>3950</v>
      </c>
      <c r="EF185" s="51" t="n">
        <v>0</v>
      </c>
      <c r="EG185" s="51" t="n">
        <v>3950</v>
      </c>
      <c r="EH185" s="60" t="n">
        <v>50.2783294615757</v>
      </c>
      <c r="EJ185" s="60" t="n">
        <v>47.4417788090625</v>
      </c>
      <c r="EK185" s="60" t="n">
        <v>19.869442584879</v>
      </c>
      <c r="EL185" s="60" t="n">
        <v>2.23063114533759</v>
      </c>
      <c r="EM185" s="60" t="n">
        <v>2.4829491319</v>
      </c>
      <c r="EN185" s="60" t="n">
        <v>92.8253470061</v>
      </c>
      <c r="ES185" s="51" t="n">
        <v>1639874</v>
      </c>
      <c r="ET185" s="13" t="n">
        <v>12286.9</v>
      </c>
      <c r="EU185" s="13" t="n">
        <v>12612.31</v>
      </c>
      <c r="EV185" s="13" t="n">
        <v>12768.5</v>
      </c>
      <c r="EW185" s="13" t="n">
        <v>12921.53</v>
      </c>
      <c r="EX185" s="13" t="n">
        <v>7253.719</v>
      </c>
      <c r="EY185" s="58" t="n">
        <f aca="false">EX185/SUMIF($E$8:$E$210,E185,$EX$8:$EX$210)</f>
        <v>0.000959670389926038</v>
      </c>
      <c r="EZ185" s="13" t="s">
        <v>271</v>
      </c>
      <c r="FA185" s="13" t="s">
        <v>304</v>
      </c>
      <c r="FB185" s="51" t="n">
        <v>3</v>
      </c>
      <c r="FC185" s="13" t="n">
        <v>0</v>
      </c>
    </row>
    <row r="186" customFormat="false" ht="15" hidden="false" customHeight="false" outlineLevel="0" collapsed="false">
      <c r="A186" s="49" t="n">
        <v>29028</v>
      </c>
      <c r="B186" s="50" t="n">
        <v>29028</v>
      </c>
      <c r="C186" s="9" t="s">
        <v>502</v>
      </c>
      <c r="D186" s="9" t="s">
        <v>495</v>
      </c>
      <c r="E186" s="50" t="n">
        <v>33</v>
      </c>
      <c r="F186" s="9" t="s">
        <v>458</v>
      </c>
      <c r="H186" s="51" t="n">
        <v>1152399</v>
      </c>
      <c r="I186" s="51" t="n">
        <v>1243460</v>
      </c>
      <c r="J186" s="51" t="n">
        <v>688281</v>
      </c>
      <c r="K186" s="51" t="n">
        <v>1331058</v>
      </c>
      <c r="L186" s="51" t="n">
        <v>326414</v>
      </c>
      <c r="M186" s="51" t="n">
        <v>547644</v>
      </c>
      <c r="N186" s="51" t="n">
        <v>2</v>
      </c>
      <c r="O186" s="51" t="n">
        <v>0</v>
      </c>
      <c r="P186" s="51" t="n">
        <v>0</v>
      </c>
      <c r="Q186" s="52" t="n">
        <v>3.15622532245328</v>
      </c>
      <c r="R186" s="52" t="n">
        <v>3.3418004738089</v>
      </c>
      <c r="S186" s="13" t="n">
        <v>4050</v>
      </c>
      <c r="T186" s="13" t="n">
        <v>5325</v>
      </c>
      <c r="U186" s="13" t="n">
        <v>3023</v>
      </c>
      <c r="V186" s="13" t="n">
        <v>5325</v>
      </c>
      <c r="W186" s="13" t="n">
        <v>2568</v>
      </c>
      <c r="X186" s="13" t="n">
        <v>5325</v>
      </c>
      <c r="Y186" s="13" t="n">
        <v>6541</v>
      </c>
      <c r="Z186" s="13" t="n">
        <v>10650</v>
      </c>
      <c r="AA186" s="13" t="n">
        <v>5325</v>
      </c>
      <c r="AB186" s="13" t="n">
        <v>5325</v>
      </c>
      <c r="AC186" s="13" t="n">
        <v>4427</v>
      </c>
      <c r="AD186" s="13" t="n">
        <v>5325</v>
      </c>
      <c r="AE186" s="13" t="n">
        <v>5325</v>
      </c>
      <c r="AF186" s="13" t="n">
        <v>5325</v>
      </c>
      <c r="AG186" s="13" t="n">
        <v>20</v>
      </c>
      <c r="AH186" s="13" t="n">
        <v>3615</v>
      </c>
      <c r="AI186" s="51" t="n">
        <v>0</v>
      </c>
      <c r="AJ186" s="51" t="n">
        <v>1019</v>
      </c>
      <c r="AK186" s="51" t="n">
        <v>2025</v>
      </c>
      <c r="AL186" s="51" t="n">
        <v>1230</v>
      </c>
      <c r="AM186" s="51" t="n">
        <v>1812</v>
      </c>
      <c r="AN186" s="51" t="n">
        <v>607</v>
      </c>
      <c r="AO186" s="51" t="n">
        <v>1807</v>
      </c>
      <c r="AP186" s="51" t="n">
        <v>1796</v>
      </c>
      <c r="AQ186" s="51" t="n">
        <v>1813</v>
      </c>
      <c r="AR186" s="51" t="n">
        <v>1806</v>
      </c>
      <c r="AS186" s="51" t="n">
        <v>1813</v>
      </c>
      <c r="AT186" s="51" t="n">
        <v>1652</v>
      </c>
      <c r="AU186" s="51" t="n">
        <v>1812</v>
      </c>
      <c r="AV186" s="51" t="n">
        <v>13.5</v>
      </c>
      <c r="AW186" s="13" t="n">
        <v>132.7785983</v>
      </c>
      <c r="AX186" s="52" t="n">
        <v>10.5027</v>
      </c>
      <c r="AY186" s="51" t="n">
        <v>3</v>
      </c>
      <c r="AZ186" s="52" t="n">
        <v>5.16666666666667</v>
      </c>
      <c r="BA186" s="52" t="n">
        <v>1050.27</v>
      </c>
      <c r="BB186" s="54" t="n">
        <v>0.0151592037329844</v>
      </c>
      <c r="BC186" s="54" t="n">
        <v>0.000269989000567961</v>
      </c>
      <c r="BD186" s="61" t="n">
        <v>21849.6044992565</v>
      </c>
      <c r="BE186" s="13" t="n">
        <v>5907</v>
      </c>
      <c r="BF186" s="13" t="n">
        <v>14574</v>
      </c>
      <c r="BG186" s="51" t="n">
        <v>7865</v>
      </c>
      <c r="BH186" s="51" t="n">
        <v>1005</v>
      </c>
      <c r="BI186" s="51" t="n">
        <v>5</v>
      </c>
      <c r="BJ186" s="51"/>
      <c r="BK186" s="51" t="n">
        <v>908</v>
      </c>
      <c r="BL186" s="51" t="n">
        <v>11904</v>
      </c>
      <c r="BM186" s="51" t="n">
        <v>15930</v>
      </c>
      <c r="BN186" s="51" t="n">
        <v>3035</v>
      </c>
      <c r="BO186" s="51" t="n">
        <v>16240</v>
      </c>
      <c r="BP186" s="51" t="n">
        <v>0</v>
      </c>
      <c r="BQ186" s="51" t="n">
        <v>0</v>
      </c>
      <c r="BR186" s="13" t="n">
        <v>391.606673487451</v>
      </c>
      <c r="BS186" s="13" t="n">
        <v>2234.15498277259</v>
      </c>
      <c r="BT186" s="51" t="n">
        <v>3</v>
      </c>
      <c r="BU186" s="51" t="n">
        <v>18</v>
      </c>
      <c r="BV186" s="51"/>
      <c r="BW186" s="51"/>
      <c r="BX186" s="51"/>
      <c r="BY186" s="51"/>
      <c r="BZ186" s="51"/>
      <c r="CA186" s="51"/>
      <c r="CB186" s="51" t="n">
        <v>0</v>
      </c>
      <c r="CC186" s="51" t="n">
        <v>0</v>
      </c>
      <c r="CD186" s="51" t="n">
        <v>0</v>
      </c>
      <c r="CE186" s="51" t="n">
        <v>270</v>
      </c>
      <c r="CF186" s="51" t="n">
        <v>0</v>
      </c>
      <c r="CG186" s="51" t="n">
        <v>0</v>
      </c>
      <c r="CH186" s="51" t="n">
        <v>11000</v>
      </c>
      <c r="CI186" s="51" t="n">
        <v>1000</v>
      </c>
      <c r="CJ186" s="51" t="n">
        <v>70000</v>
      </c>
      <c r="CK186" s="51" t="n">
        <v>2473000</v>
      </c>
      <c r="CL186" s="51" t="n">
        <v>0</v>
      </c>
      <c r="CM186" s="52" t="n">
        <v>1.83212560386473</v>
      </c>
      <c r="CN186" s="52" t="n">
        <v>66.6666666666667</v>
      </c>
      <c r="CO186" s="58" t="n">
        <v>0</v>
      </c>
      <c r="CP186" s="13" t="n">
        <v>274554061.98</v>
      </c>
      <c r="CQ186" s="13" t="n">
        <v>3843634916.95</v>
      </c>
      <c r="CR186" s="13" t="n">
        <v>47884877.63</v>
      </c>
      <c r="CS186" s="13" t="n">
        <v>2929059282.52</v>
      </c>
      <c r="CT186" s="13" t="n">
        <v>496498163.96</v>
      </c>
      <c r="CU186" s="58" t="n">
        <v>0.0125</v>
      </c>
      <c r="CV186" s="53" t="n">
        <v>0</v>
      </c>
      <c r="CW186" s="53" t="n">
        <v>0</v>
      </c>
      <c r="CX186" s="53" t="n">
        <v>0</v>
      </c>
      <c r="CY186" s="53" t="n">
        <v>0</v>
      </c>
      <c r="CZ186" s="53" t="n">
        <v>0</v>
      </c>
      <c r="DA186" s="53" t="n">
        <v>0.325617992792412</v>
      </c>
      <c r="DB186" s="53" t="n">
        <v>0</v>
      </c>
      <c r="DC186" s="53" t="n">
        <v>0</v>
      </c>
      <c r="DD186" s="53" t="n">
        <v>0</v>
      </c>
      <c r="DE186" s="53" t="n">
        <v>0.651235985584824</v>
      </c>
      <c r="DF186" s="53" t="n">
        <v>0</v>
      </c>
      <c r="DG186" s="53" t="n">
        <v>0</v>
      </c>
      <c r="DH186" s="53" t="n">
        <v>0</v>
      </c>
      <c r="DI186" s="53" t="n">
        <v>0</v>
      </c>
      <c r="DJ186" s="53" t="n">
        <v>0</v>
      </c>
      <c r="DK186" s="53" t="n">
        <v>0</v>
      </c>
      <c r="DL186" s="53" t="n">
        <v>0.651235985584824</v>
      </c>
      <c r="DM186" s="53" t="n">
        <v>0</v>
      </c>
      <c r="DN186" s="53" t="n">
        <v>0.348764014415176</v>
      </c>
      <c r="DO186" s="53" t="n">
        <v>0</v>
      </c>
      <c r="DP186" s="53" t="n">
        <v>0</v>
      </c>
      <c r="DQ186" s="53" t="n">
        <v>0</v>
      </c>
      <c r="DR186" s="51" t="n">
        <v>4745</v>
      </c>
      <c r="DS186" s="51" t="n">
        <v>678</v>
      </c>
      <c r="DT186" s="51" t="n">
        <v>69040.7435487647</v>
      </c>
      <c r="DU186" s="51" t="n">
        <v>2691</v>
      </c>
      <c r="DV186" s="51" t="n">
        <v>3370</v>
      </c>
      <c r="DW186" s="51" t="n">
        <v>1153</v>
      </c>
      <c r="DX186" s="51" t="n">
        <v>5540</v>
      </c>
      <c r="DY186" s="51" t="n">
        <v>348243.78</v>
      </c>
      <c r="DZ186" s="51" t="n">
        <v>1899</v>
      </c>
      <c r="EA186" s="51" t="n">
        <v>6265</v>
      </c>
      <c r="EB186" s="51" t="n">
        <v>29</v>
      </c>
      <c r="EC186" s="59" t="n">
        <v>6379.8742</v>
      </c>
      <c r="ED186" s="51" t="n">
        <v>1141</v>
      </c>
      <c r="EE186" s="51" t="n">
        <v>6265</v>
      </c>
      <c r="EF186" s="51" t="n">
        <v>253</v>
      </c>
      <c r="EG186" s="51" t="n">
        <v>6518</v>
      </c>
      <c r="EH186" s="60" t="n">
        <v>50.2783294615757</v>
      </c>
      <c r="EJ186" s="60" t="n">
        <v>47.4417788090625</v>
      </c>
      <c r="EK186" s="60" t="n">
        <v>19.869442584879</v>
      </c>
      <c r="EL186" s="60" t="n">
        <v>2.23063114533759</v>
      </c>
      <c r="EM186" s="60" t="n">
        <v>2.4829491319</v>
      </c>
      <c r="EN186" s="60" t="n">
        <v>92.8253470061</v>
      </c>
      <c r="ES186" s="51" t="n">
        <v>1639874</v>
      </c>
      <c r="ET186" s="13" t="n">
        <v>22789.64</v>
      </c>
      <c r="EU186" s="13" t="n">
        <v>23549.2</v>
      </c>
      <c r="EV186" s="13" t="n">
        <v>23920.3</v>
      </c>
      <c r="EW186" s="13" t="n">
        <v>24286.52</v>
      </c>
      <c r="EX186" s="13" t="n">
        <v>176301.5</v>
      </c>
      <c r="EY186" s="58" t="n">
        <f aca="false">EX186/SUMIF($E$8:$E$210,E186,$EX$8:$EX$210)</f>
        <v>0.0233247702660587</v>
      </c>
      <c r="EZ186" s="13" t="s">
        <v>271</v>
      </c>
      <c r="FA186" s="13" t="s">
        <v>304</v>
      </c>
      <c r="FB186" s="51" t="n">
        <v>3</v>
      </c>
      <c r="FC186" s="13" t="n">
        <v>0</v>
      </c>
    </row>
    <row r="187" customFormat="false" ht="15" hidden="false" customHeight="false" outlineLevel="0" collapsed="false">
      <c r="A187" s="49" t="n">
        <v>29029</v>
      </c>
      <c r="B187" s="50" t="n">
        <v>29029</v>
      </c>
      <c r="C187" s="9" t="s">
        <v>503</v>
      </c>
      <c r="D187" s="9" t="s">
        <v>495</v>
      </c>
      <c r="E187" s="50" t="n">
        <v>33</v>
      </c>
      <c r="F187" s="9" t="s">
        <v>458</v>
      </c>
      <c r="H187" s="51" t="n">
        <v>1152399</v>
      </c>
      <c r="I187" s="51" t="n">
        <v>1243460</v>
      </c>
      <c r="J187" s="51" t="n">
        <v>688281</v>
      </c>
      <c r="K187" s="51" t="n">
        <v>1331058</v>
      </c>
      <c r="L187" s="51" t="n">
        <v>326414</v>
      </c>
      <c r="M187" s="51" t="n">
        <v>547644</v>
      </c>
      <c r="N187" s="51" t="n">
        <v>0</v>
      </c>
      <c r="O187" s="51" t="n">
        <v>1</v>
      </c>
      <c r="P187" s="51" t="n">
        <v>0</v>
      </c>
      <c r="Q187" s="52" t="n">
        <v>4.30809490579205</v>
      </c>
      <c r="R187" s="52" t="n">
        <v>3.84647592463364</v>
      </c>
      <c r="S187" s="13" t="n">
        <v>2866</v>
      </c>
      <c r="T187" s="13" t="n">
        <v>2866</v>
      </c>
      <c r="U187" s="13" t="n">
        <v>1102</v>
      </c>
      <c r="V187" s="13" t="n">
        <v>2866</v>
      </c>
      <c r="W187" s="13" t="n">
        <v>1102</v>
      </c>
      <c r="X187" s="13" t="n">
        <v>2866</v>
      </c>
      <c r="Y187" s="13" t="n">
        <v>3307</v>
      </c>
      <c r="Z187" s="13" t="n">
        <v>5732</v>
      </c>
      <c r="AA187" s="13" t="n">
        <v>2866</v>
      </c>
      <c r="AB187" s="13" t="n">
        <v>2866</v>
      </c>
      <c r="AC187" s="13" t="n">
        <v>1543</v>
      </c>
      <c r="AD187" s="13" t="n">
        <v>2866</v>
      </c>
      <c r="AE187" s="13" t="n">
        <v>2425</v>
      </c>
      <c r="AF187" s="13" t="n">
        <v>2425</v>
      </c>
      <c r="AG187" s="13" t="n">
        <v>0</v>
      </c>
      <c r="AH187" s="13" t="n">
        <v>1092</v>
      </c>
      <c r="AI187" s="51" t="n">
        <v>0</v>
      </c>
      <c r="AJ187" s="51" t="n">
        <v>242</v>
      </c>
      <c r="AK187" s="51" t="n">
        <v>546</v>
      </c>
      <c r="AL187" s="51" t="n">
        <v>416</v>
      </c>
      <c r="AM187" s="51" t="n">
        <v>546</v>
      </c>
      <c r="AN187" s="51" t="n">
        <v>163</v>
      </c>
      <c r="AO187" s="51" t="n">
        <v>546</v>
      </c>
      <c r="AP187" s="51" t="n">
        <v>546</v>
      </c>
      <c r="AQ187" s="51" t="n">
        <v>546</v>
      </c>
      <c r="AR187" s="51" t="n">
        <v>546</v>
      </c>
      <c r="AS187" s="51" t="n">
        <v>546</v>
      </c>
      <c r="AT187" s="51" t="n">
        <v>546</v>
      </c>
      <c r="AU187" s="51" t="n">
        <v>546</v>
      </c>
      <c r="AV187" s="51" t="n">
        <v>13.5</v>
      </c>
      <c r="AW187" s="13" t="n">
        <v>110.19975</v>
      </c>
      <c r="AX187" s="52" t="n">
        <v>2.0314</v>
      </c>
      <c r="AY187" s="51" t="n">
        <v>3</v>
      </c>
      <c r="AZ187" s="52" t="n">
        <v>5.16666666666667</v>
      </c>
      <c r="BA187" s="52" t="n">
        <v>203.14</v>
      </c>
      <c r="BB187" s="54" t="n">
        <v>0.0151592037329844</v>
      </c>
      <c r="BC187" s="54" t="n">
        <v>0.000269989000567961</v>
      </c>
      <c r="BD187" s="61" t="n">
        <v>21849.6044992565</v>
      </c>
      <c r="BE187" s="13" t="n">
        <v>3194</v>
      </c>
      <c r="BF187" s="13" t="n">
        <v>7357</v>
      </c>
      <c r="BG187" s="51" t="n">
        <v>2795</v>
      </c>
      <c r="BH187" s="51" t="n">
        <v>1130</v>
      </c>
      <c r="BI187" s="51" t="n">
        <v>5</v>
      </c>
      <c r="BJ187" s="51"/>
      <c r="BK187" s="51" t="n">
        <v>1105</v>
      </c>
      <c r="BL187" s="51" t="n">
        <v>4698</v>
      </c>
      <c r="BM187" s="51" t="n">
        <v>7883</v>
      </c>
      <c r="BN187" s="51" t="n">
        <v>0</v>
      </c>
      <c r="BO187" s="51" t="n">
        <v>0</v>
      </c>
      <c r="BP187" s="51" t="n">
        <v>0</v>
      </c>
      <c r="BQ187" s="51" t="n">
        <v>0</v>
      </c>
      <c r="BR187" s="13" t="n">
        <v>391.606673487451</v>
      </c>
      <c r="BS187" s="13" t="n">
        <v>2234.15498277259</v>
      </c>
      <c r="BT187" s="51" t="n">
        <v>0</v>
      </c>
      <c r="BU187" s="51" t="n">
        <v>19</v>
      </c>
      <c r="BV187" s="51"/>
      <c r="BW187" s="51"/>
      <c r="BX187" s="51"/>
      <c r="BY187" s="51"/>
      <c r="BZ187" s="51"/>
      <c r="CA187" s="51"/>
      <c r="CB187" s="51" t="n">
        <v>0</v>
      </c>
      <c r="CC187" s="51" t="n">
        <v>0</v>
      </c>
      <c r="CD187" s="51" t="n">
        <v>0</v>
      </c>
      <c r="CE187" s="51" t="n">
        <v>490</v>
      </c>
      <c r="CF187" s="51" t="n">
        <v>0</v>
      </c>
      <c r="CG187" s="51" t="n">
        <v>1000</v>
      </c>
      <c r="CH187" s="51" t="n">
        <v>21000</v>
      </c>
      <c r="CI187" s="51" t="n">
        <v>1000</v>
      </c>
      <c r="CJ187" s="51" t="n">
        <v>129000</v>
      </c>
      <c r="CK187" s="51" t="n">
        <v>4716000</v>
      </c>
      <c r="CL187" s="51" t="n">
        <v>0</v>
      </c>
      <c r="CM187" s="52" t="n">
        <v>1.53838101884159</v>
      </c>
      <c r="CN187" s="52" t="n">
        <v>66.6666666666667</v>
      </c>
      <c r="CO187" s="58" t="n">
        <v>0</v>
      </c>
      <c r="CP187" s="13" t="n">
        <v>274554061.98</v>
      </c>
      <c r="CQ187" s="13" t="n">
        <v>3843634916.95</v>
      </c>
      <c r="CR187" s="13" t="n">
        <v>47884877.63</v>
      </c>
      <c r="CS187" s="13" t="n">
        <v>2929059282.52</v>
      </c>
      <c r="CT187" s="13" t="n">
        <v>496498163.96</v>
      </c>
      <c r="CU187" s="58" t="n">
        <v>0.15</v>
      </c>
      <c r="CV187" s="53" t="n">
        <v>0</v>
      </c>
      <c r="CW187" s="53" t="n">
        <v>0</v>
      </c>
      <c r="CX187" s="53" t="n">
        <v>0</v>
      </c>
      <c r="CY187" s="53" t="n">
        <v>0</v>
      </c>
      <c r="CZ187" s="53" t="n">
        <v>0</v>
      </c>
      <c r="DA187" s="53" t="n">
        <v>0.325617992792412</v>
      </c>
      <c r="DB187" s="53" t="n">
        <v>0</v>
      </c>
      <c r="DC187" s="53" t="n">
        <v>0</v>
      </c>
      <c r="DD187" s="53" t="n">
        <v>0</v>
      </c>
      <c r="DE187" s="53" t="n">
        <v>0.651235985584824</v>
      </c>
      <c r="DF187" s="53" t="n">
        <v>0</v>
      </c>
      <c r="DG187" s="53" t="n">
        <v>0</v>
      </c>
      <c r="DH187" s="53" t="n">
        <v>0</v>
      </c>
      <c r="DI187" s="53" t="n">
        <v>0</v>
      </c>
      <c r="DJ187" s="53" t="n">
        <v>0</v>
      </c>
      <c r="DK187" s="53" t="n">
        <v>0</v>
      </c>
      <c r="DL187" s="53" t="n">
        <v>0.651235985584824</v>
      </c>
      <c r="DM187" s="53" t="n">
        <v>0</v>
      </c>
      <c r="DN187" s="53" t="n">
        <v>0.348764014415176</v>
      </c>
      <c r="DO187" s="53" t="n">
        <v>0</v>
      </c>
      <c r="DP187" s="53" t="n">
        <v>0</v>
      </c>
      <c r="DQ187" s="53" t="n">
        <v>0</v>
      </c>
      <c r="DR187" s="51" t="n">
        <v>1854</v>
      </c>
      <c r="DS187" s="51" t="n">
        <v>570</v>
      </c>
      <c r="DT187" s="51" t="n">
        <v>245040.821792299</v>
      </c>
      <c r="DU187" s="51" t="n">
        <v>0</v>
      </c>
      <c r="DV187" s="51" t="n">
        <v>0</v>
      </c>
      <c r="DW187" s="51" t="n">
        <v>158</v>
      </c>
      <c r="DX187" s="51" t="n">
        <v>9637</v>
      </c>
      <c r="DY187" s="51" t="n">
        <v>348243.78</v>
      </c>
      <c r="DZ187" s="51" t="n">
        <v>4332</v>
      </c>
      <c r="EA187" s="51" t="n">
        <v>18619</v>
      </c>
      <c r="EB187" s="51" t="n">
        <v>7</v>
      </c>
      <c r="EC187" s="59" t="n">
        <v>6379.8742</v>
      </c>
      <c r="ED187" s="51" t="n">
        <v>5430</v>
      </c>
      <c r="EE187" s="51" t="n">
        <v>18619</v>
      </c>
      <c r="EF187" s="51" t="n">
        <v>439</v>
      </c>
      <c r="EG187" s="51" t="n">
        <v>19058</v>
      </c>
      <c r="EH187" s="60" t="n">
        <v>50.2783294615757</v>
      </c>
      <c r="EJ187" s="60" t="n">
        <v>47.4417788090625</v>
      </c>
      <c r="EK187" s="60" t="n">
        <v>19.869442584879</v>
      </c>
      <c r="EL187" s="60" t="n">
        <v>2.23063114533759</v>
      </c>
      <c r="EM187" s="60" t="n">
        <v>2.4829491319</v>
      </c>
      <c r="EN187" s="60" t="n">
        <v>92.8253470061</v>
      </c>
      <c r="ES187" s="51" t="n">
        <v>1639874</v>
      </c>
      <c r="ET187" s="13" t="n">
        <v>11843.63</v>
      </c>
      <c r="EU187" s="13" t="n">
        <v>12361.35</v>
      </c>
      <c r="EV187" s="13" t="n">
        <v>12588.42</v>
      </c>
      <c r="EW187" s="13" t="n">
        <v>12799.73</v>
      </c>
      <c r="EX187" s="13" t="n">
        <v>39001.47</v>
      </c>
      <c r="EY187" s="58" t="n">
        <f aca="false">EX187/SUMIF($E$8:$E$210,E187,$EX$8:$EX$210)</f>
        <v>0.00515991258037273</v>
      </c>
      <c r="EZ187" s="13" t="s">
        <v>271</v>
      </c>
      <c r="FA187" s="13" t="s">
        <v>304</v>
      </c>
      <c r="FB187" s="51" t="n">
        <v>6</v>
      </c>
      <c r="FC187" s="13" t="n">
        <v>0</v>
      </c>
    </row>
    <row r="188" customFormat="false" ht="15" hidden="false" customHeight="false" outlineLevel="0" collapsed="false">
      <c r="A188" s="49" t="n">
        <v>29032</v>
      </c>
      <c r="B188" s="50" t="n">
        <v>29032</v>
      </c>
      <c r="C188" s="9" t="s">
        <v>504</v>
      </c>
      <c r="D188" s="9" t="s">
        <v>495</v>
      </c>
      <c r="E188" s="50" t="n">
        <v>33</v>
      </c>
      <c r="F188" s="9" t="s">
        <v>458</v>
      </c>
      <c r="H188" s="51" t="n">
        <v>1152399</v>
      </c>
      <c r="I188" s="51" t="n">
        <v>1243460</v>
      </c>
      <c r="J188" s="51" t="n">
        <v>688281</v>
      </c>
      <c r="K188" s="51" t="n">
        <v>1331058</v>
      </c>
      <c r="L188" s="51" t="n">
        <v>326414</v>
      </c>
      <c r="M188" s="51" t="n">
        <v>547644</v>
      </c>
      <c r="N188" s="51" t="n">
        <v>2</v>
      </c>
      <c r="O188" s="51" t="n">
        <v>2</v>
      </c>
      <c r="P188" s="51" t="n">
        <v>0</v>
      </c>
      <c r="Q188" s="52" t="n">
        <v>3.74577516531962</v>
      </c>
      <c r="R188" s="52" t="n">
        <v>4.12950036737693</v>
      </c>
      <c r="S188" s="13" t="n">
        <v>4386</v>
      </c>
      <c r="T188" s="13" t="n">
        <v>4386</v>
      </c>
      <c r="U188" s="13" t="n">
        <v>3963</v>
      </c>
      <c r="V188" s="13" t="n">
        <v>4386</v>
      </c>
      <c r="W188" s="13" t="n">
        <v>2440</v>
      </c>
      <c r="X188" s="13" t="n">
        <v>4386</v>
      </c>
      <c r="Y188" s="13" t="n">
        <v>6149</v>
      </c>
      <c r="Z188" s="13" t="n">
        <v>8772</v>
      </c>
      <c r="AA188" s="13" t="n">
        <v>4386</v>
      </c>
      <c r="AB188" s="13" t="n">
        <v>4386</v>
      </c>
      <c r="AC188" s="13" t="n">
        <v>2440</v>
      </c>
      <c r="AD188" s="13" t="n">
        <v>4386</v>
      </c>
      <c r="AE188" s="13" t="n">
        <v>3963</v>
      </c>
      <c r="AF188" s="13" t="n">
        <v>4386</v>
      </c>
      <c r="AG188" s="13" t="n">
        <v>10</v>
      </c>
      <c r="AH188" s="13" t="n">
        <v>2564</v>
      </c>
      <c r="AI188" s="51" t="n">
        <v>0</v>
      </c>
      <c r="AJ188" s="51" t="n">
        <v>589</v>
      </c>
      <c r="AK188" s="51" t="n">
        <v>1282</v>
      </c>
      <c r="AL188" s="51" t="n">
        <v>1203</v>
      </c>
      <c r="AM188" s="51" t="n">
        <v>1282</v>
      </c>
      <c r="AN188" s="51" t="n">
        <v>406</v>
      </c>
      <c r="AO188" s="51" t="n">
        <v>1282</v>
      </c>
      <c r="AP188" s="51" t="n">
        <v>1279</v>
      </c>
      <c r="AQ188" s="51" t="n">
        <v>1282</v>
      </c>
      <c r="AR188" s="51" t="n">
        <v>1282</v>
      </c>
      <c r="AS188" s="51" t="n">
        <v>1282</v>
      </c>
      <c r="AT188" s="51" t="n">
        <v>1255</v>
      </c>
      <c r="AU188" s="51" t="n">
        <v>1255</v>
      </c>
      <c r="AV188" s="51" t="n">
        <v>13.5</v>
      </c>
      <c r="AW188" s="13" t="n">
        <v>112.306311</v>
      </c>
      <c r="AX188" s="52" t="n">
        <v>4.3711</v>
      </c>
      <c r="AY188" s="51" t="n">
        <v>3</v>
      </c>
      <c r="AZ188" s="52" t="n">
        <v>5.16666666666667</v>
      </c>
      <c r="BA188" s="52" t="n">
        <v>437.11</v>
      </c>
      <c r="BB188" s="54" t="n">
        <v>0.0151592037329844</v>
      </c>
      <c r="BC188" s="54" t="n">
        <v>0.000269989000567961</v>
      </c>
      <c r="BD188" s="61" t="n">
        <v>21849.6044992565</v>
      </c>
      <c r="BE188" s="13" t="n">
        <v>2862</v>
      </c>
      <c r="BF188" s="13" t="n">
        <v>6966</v>
      </c>
      <c r="BG188" s="51" t="n">
        <v>3176</v>
      </c>
      <c r="BH188" s="51" t="n">
        <v>727</v>
      </c>
      <c r="BI188" s="51" t="n">
        <v>5</v>
      </c>
      <c r="BJ188" s="51"/>
      <c r="BK188" s="51" t="n">
        <v>697</v>
      </c>
      <c r="BL188" s="51" t="n">
        <v>5926</v>
      </c>
      <c r="BM188" s="51" t="n">
        <v>8207</v>
      </c>
      <c r="BN188" s="51" t="n">
        <v>0</v>
      </c>
      <c r="BO188" s="51" t="n">
        <v>0</v>
      </c>
      <c r="BP188" s="51" t="n">
        <v>0</v>
      </c>
      <c r="BQ188" s="51" t="n">
        <v>0</v>
      </c>
      <c r="BR188" s="13" t="n">
        <v>391.606673487451</v>
      </c>
      <c r="BS188" s="13" t="n">
        <v>2234.15498277259</v>
      </c>
      <c r="BT188" s="51" t="n">
        <v>0</v>
      </c>
      <c r="BU188" s="51" t="n">
        <v>0</v>
      </c>
      <c r="BV188" s="51"/>
      <c r="BW188" s="51"/>
      <c r="BX188" s="51"/>
      <c r="BY188" s="51"/>
      <c r="BZ188" s="51"/>
      <c r="CA188" s="51"/>
      <c r="CB188" s="51" t="n">
        <v>0</v>
      </c>
      <c r="CC188" s="51" t="n">
        <v>0</v>
      </c>
      <c r="CD188" s="51" t="n">
        <v>0</v>
      </c>
      <c r="CE188" s="51" t="n">
        <v>3000</v>
      </c>
      <c r="CF188" s="51" t="n">
        <v>0</v>
      </c>
      <c r="CG188" s="51" t="n">
        <v>3000</v>
      </c>
      <c r="CH188" s="51" t="n">
        <v>70000</v>
      </c>
      <c r="CI188" s="51" t="n">
        <v>2000</v>
      </c>
      <c r="CJ188" s="51" t="n">
        <v>252000</v>
      </c>
      <c r="CK188" s="51" t="n">
        <v>9541000</v>
      </c>
      <c r="CL188" s="51" t="n">
        <v>0</v>
      </c>
      <c r="CM188" s="52" t="n">
        <v>1.55180014695077</v>
      </c>
      <c r="CN188" s="52" t="n">
        <v>66.6666666666667</v>
      </c>
      <c r="CO188" s="58" t="n">
        <v>0</v>
      </c>
      <c r="CP188" s="13" t="n">
        <v>274554061.98</v>
      </c>
      <c r="CQ188" s="13" t="n">
        <v>3843634916.95</v>
      </c>
      <c r="CR188" s="13" t="n">
        <v>47884877.63</v>
      </c>
      <c r="CS188" s="13" t="n">
        <v>2929059282.52</v>
      </c>
      <c r="CT188" s="13" t="n">
        <v>496498163.96</v>
      </c>
      <c r="CU188" s="58" t="n">
        <v>0</v>
      </c>
      <c r="CV188" s="53" t="n">
        <v>0</v>
      </c>
      <c r="CW188" s="53" t="n">
        <v>0</v>
      </c>
      <c r="CX188" s="53" t="n">
        <v>0</v>
      </c>
      <c r="CY188" s="53" t="n">
        <v>0</v>
      </c>
      <c r="CZ188" s="53" t="n">
        <v>0</v>
      </c>
      <c r="DA188" s="53" t="n">
        <v>0.325617992792412</v>
      </c>
      <c r="DB188" s="53" t="n">
        <v>0</v>
      </c>
      <c r="DC188" s="53" t="n">
        <v>0</v>
      </c>
      <c r="DD188" s="53" t="n">
        <v>0</v>
      </c>
      <c r="DE188" s="53" t="n">
        <v>0.651235985584824</v>
      </c>
      <c r="DF188" s="53" t="n">
        <v>0</v>
      </c>
      <c r="DG188" s="53" t="n">
        <v>0</v>
      </c>
      <c r="DH188" s="53" t="n">
        <v>0</v>
      </c>
      <c r="DI188" s="53" t="n">
        <v>0</v>
      </c>
      <c r="DJ188" s="53" t="n">
        <v>0</v>
      </c>
      <c r="DK188" s="53" t="n">
        <v>0</v>
      </c>
      <c r="DL188" s="53" t="n">
        <v>0.651235985584824</v>
      </c>
      <c r="DM188" s="53" t="n">
        <v>0</v>
      </c>
      <c r="DN188" s="53" t="n">
        <v>0.348764014415176</v>
      </c>
      <c r="DO188" s="53" t="n">
        <v>0</v>
      </c>
      <c r="DP188" s="53" t="n">
        <v>0</v>
      </c>
      <c r="DQ188" s="53" t="n">
        <v>0</v>
      </c>
      <c r="DR188" s="51" t="n">
        <v>1745</v>
      </c>
      <c r="DS188" s="51" t="n">
        <v>344</v>
      </c>
      <c r="DT188" s="51" t="n">
        <v>141043.090120266</v>
      </c>
      <c r="DU188" s="51" t="n">
        <v>1407</v>
      </c>
      <c r="DV188" s="51" t="n">
        <v>2380</v>
      </c>
      <c r="DW188" s="51" t="n">
        <v>389</v>
      </c>
      <c r="DX188" s="51" t="n">
        <v>4677</v>
      </c>
      <c r="DY188" s="51" t="n">
        <v>348243.78</v>
      </c>
      <c r="DZ188" s="51" t="n">
        <v>1311</v>
      </c>
      <c r="EA188" s="51" t="n">
        <v>6206</v>
      </c>
      <c r="EB188" s="51" t="n">
        <v>12</v>
      </c>
      <c r="EC188" s="59" t="n">
        <v>6379.8742</v>
      </c>
      <c r="ED188" s="51" t="n">
        <v>2338</v>
      </c>
      <c r="EE188" s="51" t="n">
        <v>6206</v>
      </c>
      <c r="EF188" s="51" t="n">
        <v>77</v>
      </c>
      <c r="EG188" s="51" t="n">
        <v>6283</v>
      </c>
      <c r="EH188" s="60" t="n">
        <v>50.2783294615757</v>
      </c>
      <c r="EJ188" s="60" t="n">
        <v>47.4417788090625</v>
      </c>
      <c r="EK188" s="60" t="n">
        <v>19.869442584879</v>
      </c>
      <c r="EL188" s="60" t="n">
        <v>2.23063114533759</v>
      </c>
      <c r="EM188" s="60" t="n">
        <v>2.4829491319</v>
      </c>
      <c r="EN188" s="60" t="n">
        <v>92.8253470061</v>
      </c>
      <c r="ES188" s="51" t="n">
        <v>1639874</v>
      </c>
      <c r="ET188" s="13" t="n">
        <v>12963.09</v>
      </c>
      <c r="EU188" s="13" t="n">
        <v>13321.28</v>
      </c>
      <c r="EV188" s="13" t="n">
        <v>13495.9</v>
      </c>
      <c r="EW188" s="13" t="n">
        <v>13667.77</v>
      </c>
      <c r="EX188" s="13" t="n">
        <v>149256.2</v>
      </c>
      <c r="EY188" s="58" t="n">
        <f aca="false">EX188/SUMIF($E$8:$E$210,E188,$EX$8:$EX$210)</f>
        <v>0.0197466645251737</v>
      </c>
      <c r="EZ188" s="13" t="s">
        <v>271</v>
      </c>
      <c r="FA188" s="13" t="s">
        <v>304</v>
      </c>
      <c r="FB188" s="51" t="n">
        <v>8</v>
      </c>
      <c r="FC188" s="13" t="n">
        <v>0</v>
      </c>
    </row>
    <row r="189" customFormat="false" ht="15" hidden="false" customHeight="false" outlineLevel="0" collapsed="false">
      <c r="A189" s="49" t="n">
        <v>29041</v>
      </c>
      <c r="B189" s="50" t="n">
        <v>29041</v>
      </c>
      <c r="C189" s="9" t="s">
        <v>505</v>
      </c>
      <c r="D189" s="9" t="s">
        <v>495</v>
      </c>
      <c r="E189" s="50" t="n">
        <v>33</v>
      </c>
      <c r="F189" s="9" t="s">
        <v>458</v>
      </c>
      <c r="H189" s="51" t="n">
        <v>1152399</v>
      </c>
      <c r="I189" s="51" t="n">
        <v>1243460</v>
      </c>
      <c r="J189" s="51" t="n">
        <v>688281</v>
      </c>
      <c r="K189" s="51" t="n">
        <v>1331058</v>
      </c>
      <c r="L189" s="51" t="n">
        <v>326414</v>
      </c>
      <c r="M189" s="51" t="n">
        <v>547644</v>
      </c>
      <c r="N189" s="51" t="n">
        <v>14</v>
      </c>
      <c r="O189" s="51" t="n">
        <v>1</v>
      </c>
      <c r="P189" s="51" t="n">
        <v>1</v>
      </c>
      <c r="Q189" s="52" t="n">
        <v>3.22724952137843</v>
      </c>
      <c r="R189" s="52" t="n">
        <v>3.37925973197192</v>
      </c>
      <c r="S189" s="13" t="n">
        <v>12987</v>
      </c>
      <c r="T189" s="13" t="n">
        <v>14639</v>
      </c>
      <c r="U189" s="13" t="n">
        <v>10787</v>
      </c>
      <c r="V189" s="13" t="n">
        <v>14639</v>
      </c>
      <c r="W189" s="13" t="n">
        <v>4193</v>
      </c>
      <c r="X189" s="13" t="n">
        <v>14094</v>
      </c>
      <c r="Y189" s="13" t="n">
        <v>11985</v>
      </c>
      <c r="Z189" s="13" t="n">
        <v>28733</v>
      </c>
      <c r="AA189" s="13" t="n">
        <v>9964</v>
      </c>
      <c r="AB189" s="13" t="n">
        <v>14639</v>
      </c>
      <c r="AC189" s="13" t="n">
        <v>11063</v>
      </c>
      <c r="AD189" s="13" t="n">
        <v>14094</v>
      </c>
      <c r="AE189" s="13" t="n">
        <v>11679</v>
      </c>
      <c r="AF189" s="13" t="n">
        <v>14639</v>
      </c>
      <c r="AG189" s="13" t="n">
        <v>82</v>
      </c>
      <c r="AH189" s="13" t="n">
        <v>4997</v>
      </c>
      <c r="AI189" s="51" t="n">
        <v>0</v>
      </c>
      <c r="AJ189" s="51" t="n">
        <v>1435</v>
      </c>
      <c r="AK189" s="51" t="n">
        <v>2665</v>
      </c>
      <c r="AL189" s="51" t="n">
        <v>1865</v>
      </c>
      <c r="AM189" s="51" t="n">
        <v>2502</v>
      </c>
      <c r="AN189" s="51" t="n">
        <v>1124</v>
      </c>
      <c r="AO189" s="51" t="n">
        <v>2504</v>
      </c>
      <c r="AP189" s="51" t="n">
        <v>2489</v>
      </c>
      <c r="AQ189" s="51" t="n">
        <v>2499</v>
      </c>
      <c r="AR189" s="51" t="n">
        <v>2490</v>
      </c>
      <c r="AS189" s="51" t="n">
        <v>2503</v>
      </c>
      <c r="AT189" s="51" t="n">
        <v>2324</v>
      </c>
      <c r="AU189" s="51" t="n">
        <v>2464</v>
      </c>
      <c r="AV189" s="51" t="n">
        <v>13.5</v>
      </c>
      <c r="AW189" s="13" t="n">
        <v>176.7243667</v>
      </c>
      <c r="AX189" s="52" t="n">
        <v>13.4281</v>
      </c>
      <c r="AY189" s="51" t="n">
        <v>3</v>
      </c>
      <c r="AZ189" s="52" t="n">
        <v>5.16666666666667</v>
      </c>
      <c r="BA189" s="52" t="n">
        <v>1342.81</v>
      </c>
      <c r="BB189" s="54" t="n">
        <v>0.0151592037329844</v>
      </c>
      <c r="BC189" s="54" t="n">
        <v>0.000269989000567961</v>
      </c>
      <c r="BD189" s="61" t="n">
        <v>21849.6044992565</v>
      </c>
      <c r="BE189" s="13" t="n">
        <v>6691</v>
      </c>
      <c r="BF189" s="13" t="n">
        <v>17033</v>
      </c>
      <c r="BG189" s="51" t="n">
        <v>8698</v>
      </c>
      <c r="BH189" s="51" t="n">
        <v>1737</v>
      </c>
      <c r="BI189" s="51" t="n">
        <v>5</v>
      </c>
      <c r="BJ189" s="51"/>
      <c r="BK189" s="51" t="n">
        <v>1661</v>
      </c>
      <c r="BL189" s="51" t="n">
        <v>13901</v>
      </c>
      <c r="BM189" s="51" t="n">
        <v>19350</v>
      </c>
      <c r="BN189" s="51" t="n">
        <v>6305</v>
      </c>
      <c r="BO189" s="51" t="n">
        <v>22969</v>
      </c>
      <c r="BP189" s="51" t="n">
        <v>0</v>
      </c>
      <c r="BQ189" s="51" t="n">
        <v>0</v>
      </c>
      <c r="BR189" s="13" t="n">
        <v>391.606673487451</v>
      </c>
      <c r="BS189" s="13" t="n">
        <v>2234.15498277259</v>
      </c>
      <c r="BT189" s="51" t="n">
        <v>0</v>
      </c>
      <c r="BU189" s="51" t="n">
        <v>0</v>
      </c>
      <c r="BV189" s="51"/>
      <c r="BW189" s="51"/>
      <c r="BX189" s="51"/>
      <c r="BY189" s="51"/>
      <c r="BZ189" s="51"/>
      <c r="CA189" s="51"/>
      <c r="CB189" s="51" t="n">
        <v>0</v>
      </c>
      <c r="CC189" s="51" t="n">
        <v>0</v>
      </c>
      <c r="CD189" s="51" t="n">
        <v>0</v>
      </c>
      <c r="CE189" s="51" t="n">
        <v>400</v>
      </c>
      <c r="CF189" s="51" t="n">
        <v>0</v>
      </c>
      <c r="CG189" s="51" t="n">
        <v>0</v>
      </c>
      <c r="CH189" s="51" t="n">
        <v>17000</v>
      </c>
      <c r="CI189" s="51" t="n">
        <v>1000</v>
      </c>
      <c r="CJ189" s="51" t="n">
        <v>111000</v>
      </c>
      <c r="CK189" s="51" t="n">
        <v>3943000</v>
      </c>
      <c r="CL189" s="51" t="n">
        <v>11</v>
      </c>
      <c r="CM189" s="52" t="n">
        <v>1.99904275686024</v>
      </c>
      <c r="CN189" s="52" t="n">
        <v>66.6666666666667</v>
      </c>
      <c r="CO189" s="58" t="n">
        <v>0</v>
      </c>
      <c r="CP189" s="13" t="n">
        <v>274554061.98</v>
      </c>
      <c r="CQ189" s="13" t="n">
        <v>3843634916.95</v>
      </c>
      <c r="CR189" s="13" t="n">
        <v>47884877.63</v>
      </c>
      <c r="CS189" s="13" t="n">
        <v>2929059282.52</v>
      </c>
      <c r="CT189" s="13" t="n">
        <v>496498163.96</v>
      </c>
      <c r="CU189" s="58" t="n">
        <v>0.1625</v>
      </c>
      <c r="CV189" s="53" t="n">
        <v>0</v>
      </c>
      <c r="CW189" s="53" t="n">
        <v>0</v>
      </c>
      <c r="CX189" s="53" t="n">
        <v>0</v>
      </c>
      <c r="CY189" s="53" t="n">
        <v>0</v>
      </c>
      <c r="CZ189" s="53" t="n">
        <v>0</v>
      </c>
      <c r="DA189" s="53" t="n">
        <v>0.325617992792412</v>
      </c>
      <c r="DB189" s="53" t="n">
        <v>0</v>
      </c>
      <c r="DC189" s="53" t="n">
        <v>0</v>
      </c>
      <c r="DD189" s="53" t="n">
        <v>0</v>
      </c>
      <c r="DE189" s="53" t="n">
        <v>0.651235985584824</v>
      </c>
      <c r="DF189" s="53" t="n">
        <v>0</v>
      </c>
      <c r="DG189" s="53" t="n">
        <v>0</v>
      </c>
      <c r="DH189" s="53" t="n">
        <v>0</v>
      </c>
      <c r="DI189" s="53" t="n">
        <v>0</v>
      </c>
      <c r="DJ189" s="53" t="n">
        <v>0</v>
      </c>
      <c r="DK189" s="53" t="n">
        <v>0</v>
      </c>
      <c r="DL189" s="53" t="n">
        <v>0.651235985584824</v>
      </c>
      <c r="DM189" s="53" t="n">
        <v>0</v>
      </c>
      <c r="DN189" s="53" t="n">
        <v>0.348764014415176</v>
      </c>
      <c r="DO189" s="53" t="n">
        <v>0</v>
      </c>
      <c r="DP189" s="53" t="n">
        <v>0</v>
      </c>
      <c r="DQ189" s="53" t="n">
        <v>0</v>
      </c>
      <c r="DR189" s="51" t="n">
        <v>6105</v>
      </c>
      <c r="DS189" s="51" t="n">
        <v>3244</v>
      </c>
      <c r="DT189" s="51" t="n">
        <v>16701.6882165929</v>
      </c>
      <c r="DU189" s="51" t="n">
        <v>4266</v>
      </c>
      <c r="DV189" s="51" t="n">
        <v>6597</v>
      </c>
      <c r="DW189" s="51" t="n">
        <v>1883</v>
      </c>
      <c r="DX189" s="51" t="n">
        <v>11506</v>
      </c>
      <c r="DY189" s="51" t="n">
        <v>348243.78</v>
      </c>
      <c r="DZ189" s="51" t="n">
        <v>3134</v>
      </c>
      <c r="EA189" s="51" t="n">
        <v>11611</v>
      </c>
      <c r="EB189" s="51" t="n">
        <v>67</v>
      </c>
      <c r="EC189" s="59" t="n">
        <v>6379.8742</v>
      </c>
      <c r="ED189" s="51" t="n">
        <v>4257</v>
      </c>
      <c r="EE189" s="51" t="n">
        <v>11611</v>
      </c>
      <c r="EF189" s="51" t="n">
        <v>320</v>
      </c>
      <c r="EG189" s="51" t="n">
        <v>11931</v>
      </c>
      <c r="EH189" s="60" t="n">
        <v>50.2783294615757</v>
      </c>
      <c r="EJ189" s="60" t="n">
        <v>47.4417788090625</v>
      </c>
      <c r="EK189" s="60" t="n">
        <v>19.869442584879</v>
      </c>
      <c r="EL189" s="60" t="n">
        <v>2.23063114533759</v>
      </c>
      <c r="EM189" s="60" t="n">
        <v>2.4829491319</v>
      </c>
      <c r="EN189" s="60" t="n">
        <v>92.8253470061</v>
      </c>
      <c r="ES189" s="51" t="n">
        <v>1639874</v>
      </c>
      <c r="ET189" s="13" t="n">
        <v>28253.95</v>
      </c>
      <c r="EU189" s="13" t="n">
        <v>29070.2</v>
      </c>
      <c r="EV189" s="13" t="n">
        <v>29471.5</v>
      </c>
      <c r="EW189" s="13" t="n">
        <v>29868.98</v>
      </c>
      <c r="EX189" s="13" t="n">
        <v>885870.4</v>
      </c>
      <c r="EY189" s="58" t="n">
        <f aca="false">EX189/SUMIF($E$8:$E$210,E189,$EX$8:$EX$210)</f>
        <v>0.11720106502498</v>
      </c>
      <c r="EZ189" s="13" t="s">
        <v>271</v>
      </c>
      <c r="FA189" s="13" t="s">
        <v>304</v>
      </c>
      <c r="FB189" s="51" t="n">
        <v>5</v>
      </c>
      <c r="FC189" s="13" t="n">
        <v>0</v>
      </c>
    </row>
    <row r="190" customFormat="false" ht="15" hidden="false" customHeight="false" outlineLevel="0" collapsed="false">
      <c r="A190" s="49" t="n">
        <v>29042</v>
      </c>
      <c r="B190" s="50" t="n">
        <v>29042</v>
      </c>
      <c r="C190" s="9" t="s">
        <v>506</v>
      </c>
      <c r="D190" s="9" t="s">
        <v>495</v>
      </c>
      <c r="E190" s="50" t="n">
        <v>33</v>
      </c>
      <c r="F190" s="9" t="s">
        <v>458</v>
      </c>
      <c r="H190" s="51" t="n">
        <v>1152399</v>
      </c>
      <c r="I190" s="51" t="n">
        <v>1243460</v>
      </c>
      <c r="J190" s="51" t="n">
        <v>688281</v>
      </c>
      <c r="K190" s="51" t="n">
        <v>1331058</v>
      </c>
      <c r="L190" s="51" t="n">
        <v>326414</v>
      </c>
      <c r="M190" s="51" t="n">
        <v>547644</v>
      </c>
      <c r="N190" s="51" t="n">
        <v>3</v>
      </c>
      <c r="O190" s="51" t="n">
        <v>1</v>
      </c>
      <c r="P190" s="51" t="n">
        <v>0</v>
      </c>
      <c r="Q190" s="52" t="n">
        <v>2.60287528005975</v>
      </c>
      <c r="R190" s="52" t="n">
        <v>3.26288274831964</v>
      </c>
      <c r="S190" s="13" t="n">
        <v>3607</v>
      </c>
      <c r="T190" s="13" t="n">
        <v>4534</v>
      </c>
      <c r="U190" s="13" t="n">
        <v>3570</v>
      </c>
      <c r="V190" s="13" t="n">
        <v>4534</v>
      </c>
      <c r="W190" s="13" t="n">
        <v>785</v>
      </c>
      <c r="X190" s="13" t="n">
        <v>4534</v>
      </c>
      <c r="Y190" s="13" t="n">
        <v>4581</v>
      </c>
      <c r="Z190" s="13" t="n">
        <v>9068</v>
      </c>
      <c r="AA190" s="13" t="n">
        <v>3607</v>
      </c>
      <c r="AB190" s="13" t="n">
        <v>4534</v>
      </c>
      <c r="AC190" s="13" t="n">
        <v>3981</v>
      </c>
      <c r="AD190" s="13" t="n">
        <v>4534</v>
      </c>
      <c r="AE190" s="13" t="n">
        <v>3776</v>
      </c>
      <c r="AF190" s="13" t="n">
        <v>4534</v>
      </c>
      <c r="AG190" s="13" t="n">
        <v>36</v>
      </c>
      <c r="AH190" s="13" t="n">
        <v>2414</v>
      </c>
      <c r="AI190" s="51" t="n">
        <v>0</v>
      </c>
      <c r="AJ190" s="51" t="n">
        <v>802</v>
      </c>
      <c r="AK190" s="51" t="n">
        <v>1319</v>
      </c>
      <c r="AL190" s="51" t="n">
        <v>832</v>
      </c>
      <c r="AM190" s="51" t="n">
        <v>1206</v>
      </c>
      <c r="AN190" s="51" t="n">
        <v>446</v>
      </c>
      <c r="AO190" s="51" t="n">
        <v>1205</v>
      </c>
      <c r="AP190" s="51" t="n">
        <v>1197</v>
      </c>
      <c r="AQ190" s="51" t="n">
        <v>1207</v>
      </c>
      <c r="AR190" s="51" t="n">
        <v>1199</v>
      </c>
      <c r="AS190" s="51" t="n">
        <v>1207</v>
      </c>
      <c r="AT190" s="51" t="n">
        <v>1116</v>
      </c>
      <c r="AU190" s="51" t="n">
        <v>1191</v>
      </c>
      <c r="AV190" s="51" t="n">
        <v>13.5</v>
      </c>
      <c r="AW190" s="13" t="n">
        <v>77.95001992</v>
      </c>
      <c r="AX190" s="52" t="n">
        <v>6.2867</v>
      </c>
      <c r="AY190" s="51" t="n">
        <v>3</v>
      </c>
      <c r="AZ190" s="52" t="n">
        <v>5.16666666666667</v>
      </c>
      <c r="BA190" s="52" t="n">
        <v>628.67</v>
      </c>
      <c r="BB190" s="54" t="n">
        <v>0.0151592037329844</v>
      </c>
      <c r="BC190" s="54" t="n">
        <v>0.000269989000567961</v>
      </c>
      <c r="BD190" s="61" t="n">
        <v>21849.6044992565</v>
      </c>
      <c r="BE190" s="13" t="n">
        <v>2806</v>
      </c>
      <c r="BF190" s="13" t="n">
        <v>8022</v>
      </c>
      <c r="BG190" s="51" t="n">
        <v>4649</v>
      </c>
      <c r="BH190" s="51" t="n">
        <v>994</v>
      </c>
      <c r="BI190" s="51" t="n">
        <v>5</v>
      </c>
      <c r="BJ190" s="51"/>
      <c r="BK190" s="51" t="n">
        <v>941</v>
      </c>
      <c r="BL190" s="51" t="n">
        <v>6102</v>
      </c>
      <c r="BM190" s="51" t="n">
        <v>8757</v>
      </c>
      <c r="BN190" s="51" t="n">
        <v>3760</v>
      </c>
      <c r="BO190" s="51" t="n">
        <v>12255</v>
      </c>
      <c r="BP190" s="51" t="n">
        <v>0</v>
      </c>
      <c r="BQ190" s="51" t="n">
        <v>0</v>
      </c>
      <c r="BR190" s="13" t="n">
        <v>391.606673487451</v>
      </c>
      <c r="BS190" s="13" t="n">
        <v>2234.15498277259</v>
      </c>
      <c r="BT190" s="51" t="n">
        <v>0</v>
      </c>
      <c r="BU190" s="51" t="n">
        <v>6</v>
      </c>
      <c r="BV190" s="51"/>
      <c r="BW190" s="51"/>
      <c r="BX190" s="51"/>
      <c r="BY190" s="51"/>
      <c r="BZ190" s="51"/>
      <c r="CA190" s="51"/>
      <c r="CB190" s="51" t="n">
        <v>0</v>
      </c>
      <c r="CC190" s="51" t="n">
        <v>0</v>
      </c>
      <c r="CD190" s="51" t="n">
        <v>0</v>
      </c>
      <c r="CE190" s="51" t="n">
        <v>600</v>
      </c>
      <c r="CF190" s="51" t="n">
        <v>0</v>
      </c>
      <c r="CG190" s="51" t="n">
        <v>1000</v>
      </c>
      <c r="CH190" s="51" t="n">
        <v>26000</v>
      </c>
      <c r="CI190" s="51" t="n">
        <v>1000</v>
      </c>
      <c r="CJ190" s="51" t="n">
        <v>174000</v>
      </c>
      <c r="CK190" s="51" t="n">
        <v>6172000</v>
      </c>
      <c r="CL190" s="51" t="n">
        <v>0</v>
      </c>
      <c r="CM190" s="52" t="n">
        <v>1.72277227722772</v>
      </c>
      <c r="CN190" s="52" t="n">
        <v>66.6666666666667</v>
      </c>
      <c r="CO190" s="58" t="n">
        <v>0</v>
      </c>
      <c r="CP190" s="13" t="n">
        <v>274554061.98</v>
      </c>
      <c r="CQ190" s="13" t="n">
        <v>3843634916.95</v>
      </c>
      <c r="CR190" s="13" t="n">
        <v>47884877.63</v>
      </c>
      <c r="CS190" s="13" t="n">
        <v>2929059282.52</v>
      </c>
      <c r="CT190" s="13" t="n">
        <v>496498163.96</v>
      </c>
      <c r="CU190" s="58" t="n">
        <v>0.175</v>
      </c>
      <c r="CV190" s="53" t="n">
        <v>0</v>
      </c>
      <c r="CW190" s="53" t="n">
        <v>0</v>
      </c>
      <c r="CX190" s="53" t="n">
        <v>0</v>
      </c>
      <c r="CY190" s="53" t="n">
        <v>0</v>
      </c>
      <c r="CZ190" s="53" t="n">
        <v>0</v>
      </c>
      <c r="DA190" s="53" t="n">
        <v>0.325617992792412</v>
      </c>
      <c r="DB190" s="53" t="n">
        <v>0</v>
      </c>
      <c r="DC190" s="53" t="n">
        <v>0</v>
      </c>
      <c r="DD190" s="53" t="n">
        <v>0</v>
      </c>
      <c r="DE190" s="53" t="n">
        <v>0.651235985584824</v>
      </c>
      <c r="DF190" s="53" t="n">
        <v>0</v>
      </c>
      <c r="DG190" s="53" t="n">
        <v>0</v>
      </c>
      <c r="DH190" s="53" t="n">
        <v>0</v>
      </c>
      <c r="DI190" s="53" t="n">
        <v>0</v>
      </c>
      <c r="DJ190" s="53" t="n">
        <v>0</v>
      </c>
      <c r="DK190" s="53" t="n">
        <v>0</v>
      </c>
      <c r="DL190" s="53" t="n">
        <v>0.651235985584824</v>
      </c>
      <c r="DM190" s="53" t="n">
        <v>0</v>
      </c>
      <c r="DN190" s="53" t="n">
        <v>0.348764014415176</v>
      </c>
      <c r="DO190" s="53" t="n">
        <v>0</v>
      </c>
      <c r="DP190" s="53" t="n">
        <v>0</v>
      </c>
      <c r="DQ190" s="53" t="n">
        <v>0</v>
      </c>
      <c r="DR190" s="51" t="n">
        <v>2525</v>
      </c>
      <c r="DS190" s="51" t="n">
        <v>916</v>
      </c>
      <c r="DT190" s="51" t="n">
        <v>62290.3251630988</v>
      </c>
      <c r="DU190" s="51" t="n">
        <v>2833</v>
      </c>
      <c r="DV190" s="51" t="n">
        <v>4210</v>
      </c>
      <c r="DW190" s="51" t="n">
        <v>874</v>
      </c>
      <c r="DX190" s="51" t="n">
        <v>6483</v>
      </c>
      <c r="DY190" s="51" t="n">
        <v>348243.78</v>
      </c>
      <c r="DZ190" s="51" t="n">
        <v>1732</v>
      </c>
      <c r="EA190" s="51" t="n">
        <v>4809</v>
      </c>
      <c r="EB190" s="51" t="n">
        <v>28</v>
      </c>
      <c r="EC190" s="59" t="n">
        <v>6379.8742</v>
      </c>
      <c r="ED190" s="51" t="n">
        <v>942</v>
      </c>
      <c r="EE190" s="51" t="n">
        <v>4809</v>
      </c>
      <c r="EF190" s="51" t="n">
        <v>535</v>
      </c>
      <c r="EG190" s="51" t="n">
        <v>5344</v>
      </c>
      <c r="EH190" s="60" t="n">
        <v>50.2783294615757</v>
      </c>
      <c r="EJ190" s="60" t="n">
        <v>47.4417788090625</v>
      </c>
      <c r="EK190" s="60" t="n">
        <v>19.869442584879</v>
      </c>
      <c r="EL190" s="60" t="n">
        <v>2.23063114533759</v>
      </c>
      <c r="EM190" s="60" t="n">
        <v>2.4829491319</v>
      </c>
      <c r="EN190" s="60" t="n">
        <v>92.8253470061</v>
      </c>
      <c r="ES190" s="51" t="n">
        <v>1639874</v>
      </c>
      <c r="ET190" s="13" t="n">
        <v>12954.59</v>
      </c>
      <c r="EU190" s="13" t="n">
        <v>13402.8</v>
      </c>
      <c r="EV190" s="13" t="n">
        <v>13602.77</v>
      </c>
      <c r="EW190" s="13" t="n">
        <v>13790.48</v>
      </c>
      <c r="EX190" s="13" t="n">
        <v>20648.7</v>
      </c>
      <c r="EY190" s="58" t="n">
        <f aca="false">EX190/SUMIF($E$8:$E$210,E190,$EX$8:$EX$210)</f>
        <v>0.00273183259242132</v>
      </c>
      <c r="EZ190" s="13" t="s">
        <v>271</v>
      </c>
      <c r="FA190" s="13" t="s">
        <v>304</v>
      </c>
      <c r="FB190" s="51" t="n">
        <v>3</v>
      </c>
      <c r="FC190" s="13" t="n">
        <v>0</v>
      </c>
    </row>
    <row r="191" customFormat="false" ht="15" hidden="false" customHeight="false" outlineLevel="0" collapsed="false">
      <c r="A191" s="49" t="n">
        <v>29044</v>
      </c>
      <c r="B191" s="50" t="n">
        <v>29044</v>
      </c>
      <c r="C191" s="9" t="s">
        <v>507</v>
      </c>
      <c r="D191" s="9" t="s">
        <v>495</v>
      </c>
      <c r="E191" s="50" t="n">
        <v>33</v>
      </c>
      <c r="F191" s="9" t="s">
        <v>458</v>
      </c>
      <c r="H191" s="51" t="n">
        <v>1152399</v>
      </c>
      <c r="I191" s="51" t="n">
        <v>1243460</v>
      </c>
      <c r="J191" s="51" t="n">
        <v>688281</v>
      </c>
      <c r="K191" s="51" t="n">
        <v>1331058</v>
      </c>
      <c r="L191" s="51" t="n">
        <v>326414</v>
      </c>
      <c r="M191" s="51" t="n">
        <v>547644</v>
      </c>
      <c r="N191" s="51" t="n">
        <v>8</v>
      </c>
      <c r="O191" s="51" t="n">
        <v>4</v>
      </c>
      <c r="P191" s="51" t="n">
        <v>4</v>
      </c>
      <c r="Q191" s="52" t="n">
        <v>3.23652874154031</v>
      </c>
      <c r="R191" s="52" t="n">
        <v>3.49036237471087</v>
      </c>
      <c r="S191" s="13" t="n">
        <v>20017</v>
      </c>
      <c r="T191" s="13" t="n">
        <v>22507</v>
      </c>
      <c r="U191" s="13" t="n">
        <v>15955</v>
      </c>
      <c r="V191" s="13" t="n">
        <v>22507</v>
      </c>
      <c r="W191" s="13" t="n">
        <v>5227</v>
      </c>
      <c r="X191" s="13" t="n">
        <v>21318</v>
      </c>
      <c r="Y191" s="13" t="n">
        <v>19639</v>
      </c>
      <c r="Z191" s="13" t="n">
        <v>44571</v>
      </c>
      <c r="AA191" s="13" t="n">
        <v>14050</v>
      </c>
      <c r="AB191" s="13" t="n">
        <v>22507</v>
      </c>
      <c r="AC191" s="13" t="n">
        <v>22047</v>
      </c>
      <c r="AD191" s="13" t="n">
        <v>22507</v>
      </c>
      <c r="AE191" s="13" t="n">
        <v>17257</v>
      </c>
      <c r="AF191" s="13" t="n">
        <v>22507</v>
      </c>
      <c r="AG191" s="13" t="n">
        <v>147</v>
      </c>
      <c r="AH191" s="13" t="n">
        <v>6624</v>
      </c>
      <c r="AI191" s="51" t="n">
        <v>0</v>
      </c>
      <c r="AJ191" s="51" t="n">
        <v>1591</v>
      </c>
      <c r="AK191" s="51" t="n">
        <v>3757</v>
      </c>
      <c r="AL191" s="51" t="n">
        <v>2007</v>
      </c>
      <c r="AM191" s="51" t="n">
        <v>3312</v>
      </c>
      <c r="AN191" s="51" t="n">
        <v>1156</v>
      </c>
      <c r="AO191" s="51" t="n">
        <v>3308</v>
      </c>
      <c r="AP191" s="51" t="n">
        <v>3300</v>
      </c>
      <c r="AQ191" s="51" t="n">
        <v>3314</v>
      </c>
      <c r="AR191" s="51" t="n">
        <v>3286</v>
      </c>
      <c r="AS191" s="51" t="n">
        <v>3315</v>
      </c>
      <c r="AT191" s="51" t="n">
        <v>3171</v>
      </c>
      <c r="AU191" s="51" t="n">
        <v>3310</v>
      </c>
      <c r="AV191" s="51" t="n">
        <v>13.5</v>
      </c>
      <c r="AW191" s="13" t="n">
        <v>192.8298798</v>
      </c>
      <c r="AX191" s="52" t="n">
        <v>11.4071</v>
      </c>
      <c r="AY191" s="51" t="n">
        <v>3</v>
      </c>
      <c r="AZ191" s="52" t="n">
        <v>5.16666666666667</v>
      </c>
      <c r="BA191" s="52" t="n">
        <v>1140.71</v>
      </c>
      <c r="BB191" s="54" t="n">
        <v>0.0151592037329844</v>
      </c>
      <c r="BC191" s="54" t="n">
        <v>0.000269989000567961</v>
      </c>
      <c r="BD191" s="61" t="n">
        <v>21849.6044992565</v>
      </c>
      <c r="BE191" s="13" t="n">
        <v>8951</v>
      </c>
      <c r="BF191" s="13" t="n">
        <v>24728</v>
      </c>
      <c r="BG191" s="51" t="n">
        <v>13314</v>
      </c>
      <c r="BH191" s="51" t="n">
        <v>2824</v>
      </c>
      <c r="BI191" s="51" t="n">
        <v>5</v>
      </c>
      <c r="BJ191" s="51" t="n">
        <v>37334</v>
      </c>
      <c r="BK191" s="51" t="n">
        <v>2612</v>
      </c>
      <c r="BL191" s="51" t="n">
        <v>20233</v>
      </c>
      <c r="BM191" s="51" t="n">
        <v>28298</v>
      </c>
      <c r="BN191" s="51" t="n">
        <v>9542</v>
      </c>
      <c r="BO191" s="51" t="n">
        <v>38466</v>
      </c>
      <c r="BP191" s="51" t="n">
        <v>47764</v>
      </c>
      <c r="BQ191" s="51" t="n">
        <v>52457</v>
      </c>
      <c r="BR191" s="13" t="n">
        <v>391.606673487451</v>
      </c>
      <c r="BS191" s="13" t="n">
        <v>2234.15498277259</v>
      </c>
      <c r="BT191" s="51" t="n">
        <v>30</v>
      </c>
      <c r="BU191" s="51" t="n">
        <v>84</v>
      </c>
      <c r="BV191" s="51"/>
      <c r="BW191" s="51"/>
      <c r="BX191" s="51"/>
      <c r="BY191" s="51"/>
      <c r="BZ191" s="51"/>
      <c r="CA191" s="51"/>
      <c r="CB191" s="51" t="n">
        <v>0</v>
      </c>
      <c r="CC191" s="51" t="n">
        <v>0</v>
      </c>
      <c r="CD191" s="51" t="n">
        <v>0</v>
      </c>
      <c r="CE191" s="51" t="n">
        <v>8270</v>
      </c>
      <c r="CF191" s="51" t="n">
        <v>35697</v>
      </c>
      <c r="CG191" s="51" t="n">
        <v>9000</v>
      </c>
      <c r="CH191" s="51" t="n">
        <v>301000</v>
      </c>
      <c r="CI191" s="51" t="n">
        <v>14000</v>
      </c>
      <c r="CJ191" s="51" t="n">
        <v>1771000</v>
      </c>
      <c r="CK191" s="51" t="n">
        <v>62385000</v>
      </c>
      <c r="CL191" s="51" t="n">
        <v>0</v>
      </c>
      <c r="CM191" s="52" t="n">
        <v>1.91839497009125</v>
      </c>
      <c r="CN191" s="52" t="n">
        <v>66.6666666666667</v>
      </c>
      <c r="CO191" s="58" t="n">
        <v>0</v>
      </c>
      <c r="CP191" s="13" t="n">
        <v>274554061.98</v>
      </c>
      <c r="CQ191" s="13" t="n">
        <v>3843634916.95</v>
      </c>
      <c r="CR191" s="13" t="n">
        <v>47884877.63</v>
      </c>
      <c r="CS191" s="13" t="n">
        <v>2929059282.52</v>
      </c>
      <c r="CT191" s="13" t="n">
        <v>496498163.96</v>
      </c>
      <c r="CU191" s="58" t="n">
        <v>0.175</v>
      </c>
      <c r="CV191" s="53" t="n">
        <v>0</v>
      </c>
      <c r="CW191" s="53" t="n">
        <v>0</v>
      </c>
      <c r="CX191" s="53" t="n">
        <v>0</v>
      </c>
      <c r="CY191" s="53" t="n">
        <v>0</v>
      </c>
      <c r="CZ191" s="53" t="n">
        <v>0</v>
      </c>
      <c r="DA191" s="53" t="n">
        <v>0.325617992792412</v>
      </c>
      <c r="DB191" s="53" t="n">
        <v>0</v>
      </c>
      <c r="DC191" s="53" t="n">
        <v>0</v>
      </c>
      <c r="DD191" s="53" t="n">
        <v>0</v>
      </c>
      <c r="DE191" s="53" t="n">
        <v>0.651235985584824</v>
      </c>
      <c r="DF191" s="53" t="n">
        <v>0</v>
      </c>
      <c r="DG191" s="53" t="n">
        <v>0</v>
      </c>
      <c r="DH191" s="53" t="n">
        <v>0</v>
      </c>
      <c r="DI191" s="53" t="n">
        <v>0</v>
      </c>
      <c r="DJ191" s="53" t="n">
        <v>0</v>
      </c>
      <c r="DK191" s="53" t="n">
        <v>0</v>
      </c>
      <c r="DL191" s="53" t="n">
        <v>0.651235985584824</v>
      </c>
      <c r="DM191" s="53" t="n">
        <v>0</v>
      </c>
      <c r="DN191" s="53" t="n">
        <v>0.348764014415176</v>
      </c>
      <c r="DO191" s="53" t="n">
        <v>0</v>
      </c>
      <c r="DP191" s="53" t="n">
        <v>0</v>
      </c>
      <c r="DQ191" s="53" t="n">
        <v>0</v>
      </c>
      <c r="DR191" s="51" t="n">
        <v>43264</v>
      </c>
      <c r="DS191" s="51" t="n">
        <v>8275</v>
      </c>
      <c r="DT191" s="51" t="n">
        <v>140153.1639485</v>
      </c>
      <c r="DU191" s="51" t="n">
        <v>8586</v>
      </c>
      <c r="DV191" s="51" t="n">
        <v>10935</v>
      </c>
      <c r="DW191" s="51" t="n">
        <v>3373</v>
      </c>
      <c r="DX191" s="51" t="n">
        <v>21958</v>
      </c>
      <c r="DY191" s="51" t="n">
        <v>348243.78</v>
      </c>
      <c r="DZ191" s="51" t="n">
        <v>6851</v>
      </c>
      <c r="EA191" s="51" t="n">
        <v>17317</v>
      </c>
      <c r="EB191" s="51" t="n">
        <v>86</v>
      </c>
      <c r="EC191" s="59" t="n">
        <v>6379.8742</v>
      </c>
      <c r="ED191" s="51" t="n">
        <v>4095</v>
      </c>
      <c r="EE191" s="51" t="n">
        <v>17317</v>
      </c>
      <c r="EF191" s="51" t="n">
        <v>1133</v>
      </c>
      <c r="EG191" s="51" t="n">
        <v>18450</v>
      </c>
      <c r="EH191" s="60" t="n">
        <v>50.2783294615757</v>
      </c>
      <c r="EJ191" s="60" t="n">
        <v>47.4417788090625</v>
      </c>
      <c r="EK191" s="60" t="n">
        <v>19.869442584879</v>
      </c>
      <c r="EL191" s="60" t="n">
        <v>2.23063114533759</v>
      </c>
      <c r="EM191" s="60" t="n">
        <v>2.4829491319</v>
      </c>
      <c r="EN191" s="60" t="n">
        <v>92.8253470061</v>
      </c>
      <c r="ES191" s="51" t="n">
        <v>1639874</v>
      </c>
      <c r="ET191" s="13" t="n">
        <v>40480.25</v>
      </c>
      <c r="EU191" s="13" t="n">
        <v>41689.9</v>
      </c>
      <c r="EV191" s="13" t="n">
        <v>42277.68</v>
      </c>
      <c r="EW191" s="13" t="n">
        <v>42855.75</v>
      </c>
      <c r="EX191" s="13" t="n">
        <v>826495.3</v>
      </c>
      <c r="EY191" s="58" t="n">
        <f aca="false">EX191/SUMIF($E$8:$E$210,E191,$EX$8:$EX$210)</f>
        <v>0.109345711740838</v>
      </c>
      <c r="EZ191" s="13" t="s">
        <v>271</v>
      </c>
      <c r="FA191" s="13" t="s">
        <v>304</v>
      </c>
      <c r="FB191" s="51" t="n">
        <v>15</v>
      </c>
      <c r="FC191" s="13" t="n">
        <v>47764</v>
      </c>
    </row>
    <row r="192" customFormat="false" ht="15" hidden="false" customHeight="false" outlineLevel="0" collapsed="false">
      <c r="A192" s="49" t="n">
        <v>29051</v>
      </c>
      <c r="B192" s="50" t="n">
        <v>29051</v>
      </c>
      <c r="C192" s="9" t="s">
        <v>508</v>
      </c>
      <c r="D192" s="9" t="s">
        <v>495</v>
      </c>
      <c r="E192" s="50" t="n">
        <v>33</v>
      </c>
      <c r="F192" s="9" t="s">
        <v>458</v>
      </c>
      <c r="H192" s="51" t="n">
        <v>1152399</v>
      </c>
      <c r="I192" s="51" t="n">
        <v>1243460</v>
      </c>
      <c r="J192" s="51" t="n">
        <v>688281</v>
      </c>
      <c r="K192" s="51" t="n">
        <v>1331058</v>
      </c>
      <c r="L192" s="51" t="n">
        <v>326414</v>
      </c>
      <c r="M192" s="51" t="n">
        <v>547644</v>
      </c>
      <c r="N192" s="51" t="n">
        <v>0</v>
      </c>
      <c r="O192" s="51" t="n">
        <v>2</v>
      </c>
      <c r="P192" s="51" t="n">
        <v>0</v>
      </c>
      <c r="Q192" s="52" t="n">
        <v>2.5</v>
      </c>
      <c r="R192" s="52" t="n">
        <v>2.9001014198783</v>
      </c>
      <c r="S192" s="13" t="n">
        <v>1775</v>
      </c>
      <c r="T192" s="13" t="n">
        <v>1972</v>
      </c>
      <c r="U192" s="13" t="n">
        <v>1775</v>
      </c>
      <c r="V192" s="13" t="n">
        <v>1972</v>
      </c>
      <c r="W192" s="13" t="n">
        <v>789</v>
      </c>
      <c r="X192" s="13" t="n">
        <v>986</v>
      </c>
      <c r="Y192" s="13" t="n">
        <v>3747</v>
      </c>
      <c r="Z192" s="13" t="n">
        <v>3944</v>
      </c>
      <c r="AA192" s="13" t="n">
        <v>1775</v>
      </c>
      <c r="AB192" s="13" t="n">
        <v>1972</v>
      </c>
      <c r="AC192" s="13" t="n">
        <v>1972</v>
      </c>
      <c r="AD192" s="13" t="n">
        <v>1972</v>
      </c>
      <c r="AE192" s="13" t="n">
        <v>1775</v>
      </c>
      <c r="AF192" s="13" t="n">
        <v>1972</v>
      </c>
      <c r="AG192" s="13" t="n">
        <v>7</v>
      </c>
      <c r="AH192" s="13" t="n">
        <v>1246</v>
      </c>
      <c r="AI192" s="51" t="n">
        <v>0</v>
      </c>
      <c r="AJ192" s="51" t="n">
        <v>353</v>
      </c>
      <c r="AK192" s="51" t="n">
        <v>623</v>
      </c>
      <c r="AL192" s="51" t="n">
        <v>562</v>
      </c>
      <c r="AM192" s="51" t="n">
        <v>623</v>
      </c>
      <c r="AN192" s="51" t="n">
        <v>261</v>
      </c>
      <c r="AO192" s="51" t="n">
        <v>623</v>
      </c>
      <c r="AP192" s="51" t="n">
        <v>622</v>
      </c>
      <c r="AQ192" s="51" t="n">
        <v>623</v>
      </c>
      <c r="AR192" s="51" t="n">
        <v>623</v>
      </c>
      <c r="AS192" s="51" t="n">
        <v>623</v>
      </c>
      <c r="AT192" s="51" t="n">
        <v>619</v>
      </c>
      <c r="AU192" s="51" t="n">
        <v>620</v>
      </c>
      <c r="AV192" s="51" t="n">
        <v>13.5</v>
      </c>
      <c r="AW192" s="13" t="n">
        <v>33.63018476</v>
      </c>
      <c r="AX192" s="52" t="n">
        <v>2.172</v>
      </c>
      <c r="AY192" s="51" t="n">
        <v>3</v>
      </c>
      <c r="AZ192" s="52" t="n">
        <v>5.16666666666667</v>
      </c>
      <c r="BA192" s="52" t="n">
        <v>217.2</v>
      </c>
      <c r="BB192" s="54" t="n">
        <v>0.0151592037329844</v>
      </c>
      <c r="BC192" s="54" t="n">
        <v>0.000269989000567961</v>
      </c>
      <c r="BD192" s="61" t="n">
        <v>21849.6044992565</v>
      </c>
      <c r="BE192" s="13" t="n">
        <v>854</v>
      </c>
      <c r="BF192" s="13" t="n">
        <v>2033</v>
      </c>
      <c r="BG192" s="51" t="n">
        <v>916</v>
      </c>
      <c r="BH192" s="51" t="n">
        <v>290</v>
      </c>
      <c r="BI192" s="51" t="n">
        <v>5</v>
      </c>
      <c r="BJ192" s="51"/>
      <c r="BK192" s="51" t="n">
        <v>269</v>
      </c>
      <c r="BL192" s="51" t="n">
        <v>1444</v>
      </c>
      <c r="BM192" s="51" t="n">
        <v>2450</v>
      </c>
      <c r="BN192" s="51" t="n">
        <v>0</v>
      </c>
      <c r="BO192" s="51" t="n">
        <v>0</v>
      </c>
      <c r="BP192" s="51" t="n">
        <v>0</v>
      </c>
      <c r="BQ192" s="51" t="n">
        <v>0</v>
      </c>
      <c r="BR192" s="13" t="n">
        <v>391.606673487451</v>
      </c>
      <c r="BS192" s="13" t="n">
        <v>2234.15498277259</v>
      </c>
      <c r="BT192" s="51" t="n">
        <v>0</v>
      </c>
      <c r="BU192" s="51" t="n">
        <v>0</v>
      </c>
      <c r="BV192" s="51"/>
      <c r="BW192" s="51"/>
      <c r="BX192" s="51"/>
      <c r="BY192" s="51"/>
      <c r="BZ192" s="51"/>
      <c r="CA192" s="51"/>
      <c r="CB192" s="51" t="n">
        <v>0</v>
      </c>
      <c r="CC192" s="51" t="n">
        <v>0</v>
      </c>
      <c r="CD192" s="51" t="n">
        <v>0</v>
      </c>
      <c r="CE192" s="51" t="n">
        <v>120</v>
      </c>
      <c r="CF192" s="51" t="n">
        <v>0</v>
      </c>
      <c r="CG192" s="51" t="n">
        <v>0</v>
      </c>
      <c r="CH192" s="51" t="n">
        <v>7000</v>
      </c>
      <c r="CI192" s="51" t="n">
        <v>0</v>
      </c>
      <c r="CJ192" s="51" t="n">
        <v>54000</v>
      </c>
      <c r="CK192" s="51" t="n">
        <v>1979000</v>
      </c>
      <c r="CL192" s="51" t="n">
        <v>0</v>
      </c>
      <c r="CM192" s="52" t="n">
        <v>1.69979716024341</v>
      </c>
      <c r="CN192" s="52" t="n">
        <v>66.6666666666667</v>
      </c>
      <c r="CO192" s="58" t="n">
        <v>0</v>
      </c>
      <c r="CP192" s="13" t="n">
        <v>274554061.98</v>
      </c>
      <c r="CQ192" s="13" t="n">
        <v>3843634916.95</v>
      </c>
      <c r="CR192" s="13" t="n">
        <v>47884877.63</v>
      </c>
      <c r="CS192" s="13" t="n">
        <v>2929059282.52</v>
      </c>
      <c r="CT192" s="13" t="n">
        <v>496498163.96</v>
      </c>
      <c r="CU192" s="58" t="n">
        <v>0</v>
      </c>
      <c r="CV192" s="53" t="n">
        <v>0</v>
      </c>
      <c r="CW192" s="53" t="n">
        <v>0</v>
      </c>
      <c r="CX192" s="53" t="n">
        <v>0</v>
      </c>
      <c r="CY192" s="53" t="n">
        <v>0</v>
      </c>
      <c r="CZ192" s="53" t="n">
        <v>0</v>
      </c>
      <c r="DA192" s="53" t="n">
        <v>0.325617992792412</v>
      </c>
      <c r="DB192" s="53" t="n">
        <v>0</v>
      </c>
      <c r="DC192" s="53" t="n">
        <v>0</v>
      </c>
      <c r="DD192" s="53" t="n">
        <v>0</v>
      </c>
      <c r="DE192" s="53" t="n">
        <v>0.651235985584824</v>
      </c>
      <c r="DF192" s="53" t="n">
        <v>0</v>
      </c>
      <c r="DG192" s="53" t="n">
        <v>0</v>
      </c>
      <c r="DH192" s="53" t="n">
        <v>0</v>
      </c>
      <c r="DI192" s="53" t="n">
        <v>0</v>
      </c>
      <c r="DJ192" s="53" t="n">
        <v>0</v>
      </c>
      <c r="DK192" s="53" t="n">
        <v>0</v>
      </c>
      <c r="DL192" s="53" t="n">
        <v>0.651235985584824</v>
      </c>
      <c r="DM192" s="53" t="n">
        <v>0</v>
      </c>
      <c r="DN192" s="53" t="n">
        <v>0.348764014415176</v>
      </c>
      <c r="DO192" s="53" t="n">
        <v>0</v>
      </c>
      <c r="DP192" s="53" t="n">
        <v>0</v>
      </c>
      <c r="DQ192" s="53" t="n">
        <v>0</v>
      </c>
      <c r="DR192" s="51" t="n">
        <v>407</v>
      </c>
      <c r="DS192" s="51" t="n">
        <v>169</v>
      </c>
      <c r="DT192" s="51" t="n">
        <v>295664.458891482</v>
      </c>
      <c r="DU192" s="51" t="n">
        <v>0</v>
      </c>
      <c r="DV192" s="51" t="n">
        <v>0</v>
      </c>
      <c r="DW192" s="51" t="n">
        <v>220</v>
      </c>
      <c r="DX192" s="51" t="n">
        <v>1769</v>
      </c>
      <c r="DY192" s="51" t="n">
        <v>348243.78</v>
      </c>
      <c r="DZ192" s="51" t="n">
        <v>345</v>
      </c>
      <c r="EA192" s="51" t="n">
        <v>1472</v>
      </c>
      <c r="EB192" s="51" t="n">
        <v>8</v>
      </c>
      <c r="EC192" s="59" t="n">
        <v>6379.8742</v>
      </c>
      <c r="ED192" s="51" t="n">
        <v>87</v>
      </c>
      <c r="EE192" s="51" t="n">
        <v>1472</v>
      </c>
      <c r="EF192" s="51" t="n">
        <v>87</v>
      </c>
      <c r="EG192" s="51" t="n">
        <v>1559</v>
      </c>
      <c r="EH192" s="60" t="n">
        <v>50.2783294615757</v>
      </c>
      <c r="EJ192" s="60" t="n">
        <v>47.4417788090625</v>
      </c>
      <c r="EK192" s="60" t="n">
        <v>19.869442584879</v>
      </c>
      <c r="EL192" s="60" t="n">
        <v>2.23063114533759</v>
      </c>
      <c r="EM192" s="60" t="n">
        <v>2.4829491319</v>
      </c>
      <c r="EN192" s="60" t="n">
        <v>92.8253470061</v>
      </c>
      <c r="ES192" s="51" t="n">
        <v>1639874</v>
      </c>
      <c r="ET192" s="13" t="n">
        <v>3826.989</v>
      </c>
      <c r="EU192" s="13" t="n">
        <v>3982.766</v>
      </c>
      <c r="EV192" s="13" t="n">
        <v>4051.475</v>
      </c>
      <c r="EW192" s="13" t="n">
        <v>4115.7</v>
      </c>
      <c r="EX192" s="13" t="n">
        <v>840798.3</v>
      </c>
      <c r="EY192" s="58" t="n">
        <f aca="false">EX192/SUMIF($E$8:$E$210,E192,$EX$8:$EX$210)</f>
        <v>0.111238005278416</v>
      </c>
      <c r="EZ192" s="13" t="s">
        <v>271</v>
      </c>
      <c r="FA192" s="13" t="s">
        <v>304</v>
      </c>
      <c r="FB192" s="51" t="n">
        <v>4</v>
      </c>
      <c r="FC192" s="13" t="n">
        <v>0</v>
      </c>
    </row>
    <row r="193" customFormat="false" ht="15" hidden="false" customHeight="false" outlineLevel="0" collapsed="false">
      <c r="A193" s="49" t="n">
        <v>29053</v>
      </c>
      <c r="B193" s="50" t="n">
        <v>29053</v>
      </c>
      <c r="C193" s="9" t="s">
        <v>509</v>
      </c>
      <c r="D193" s="9" t="s">
        <v>495</v>
      </c>
      <c r="E193" s="50" t="n">
        <v>33</v>
      </c>
      <c r="F193" s="9" t="s">
        <v>458</v>
      </c>
      <c r="H193" s="51" t="n">
        <v>1152399</v>
      </c>
      <c r="I193" s="51" t="n">
        <v>1243460</v>
      </c>
      <c r="J193" s="51" t="n">
        <v>688281</v>
      </c>
      <c r="K193" s="51" t="n">
        <v>1331058</v>
      </c>
      <c r="L193" s="51" t="n">
        <v>326414</v>
      </c>
      <c r="M193" s="51" t="n">
        <v>547644</v>
      </c>
      <c r="N193" s="51" t="n">
        <v>1</v>
      </c>
      <c r="O193" s="51" t="n">
        <v>0</v>
      </c>
      <c r="P193" s="51" t="n">
        <v>0</v>
      </c>
      <c r="Q193" s="52" t="n">
        <v>3.61288039631989</v>
      </c>
      <c r="R193" s="52" t="n">
        <v>4.1174805378627</v>
      </c>
      <c r="S193" s="13" t="n">
        <v>5679</v>
      </c>
      <c r="T193" s="13" t="n">
        <v>6362</v>
      </c>
      <c r="U193" s="13" t="n">
        <v>3991</v>
      </c>
      <c r="V193" s="13" t="n">
        <v>6362</v>
      </c>
      <c r="W193" s="13" t="n">
        <v>5526</v>
      </c>
      <c r="X193" s="13" t="n">
        <v>6362</v>
      </c>
      <c r="Y193" s="13" t="n">
        <v>4212</v>
      </c>
      <c r="Z193" s="13" t="n">
        <v>12724</v>
      </c>
      <c r="AA193" s="13" t="n">
        <v>3786</v>
      </c>
      <c r="AB193" s="13" t="n">
        <v>6362</v>
      </c>
      <c r="AC193" s="13" t="n">
        <v>6362</v>
      </c>
      <c r="AD193" s="13" t="n">
        <v>6362</v>
      </c>
      <c r="AE193" s="13" t="n">
        <v>5064</v>
      </c>
      <c r="AF193" s="13" t="n">
        <v>6362</v>
      </c>
      <c r="AG193" s="13" t="n">
        <v>42</v>
      </c>
      <c r="AH193" s="13" t="n">
        <v>1214</v>
      </c>
      <c r="AI193" s="51" t="n">
        <v>0</v>
      </c>
      <c r="AJ193" s="51" t="n">
        <v>255</v>
      </c>
      <c r="AK193" s="51" t="n">
        <v>645</v>
      </c>
      <c r="AL193" s="51" t="n">
        <v>444</v>
      </c>
      <c r="AM193" s="51" t="n">
        <v>608</v>
      </c>
      <c r="AN193" s="51" t="n">
        <v>232</v>
      </c>
      <c r="AO193" s="51" t="n">
        <v>606</v>
      </c>
      <c r="AP193" s="51" t="n">
        <v>609</v>
      </c>
      <c r="AQ193" s="51" t="n">
        <v>610</v>
      </c>
      <c r="AR193" s="51" t="n">
        <v>600</v>
      </c>
      <c r="AS193" s="51" t="n">
        <v>610</v>
      </c>
      <c r="AT193" s="51" t="n">
        <v>590</v>
      </c>
      <c r="AU193" s="51" t="n">
        <v>605</v>
      </c>
      <c r="AV193" s="51" t="n">
        <v>13.5</v>
      </c>
      <c r="AW193" s="13" t="n">
        <v>34.27972831</v>
      </c>
      <c r="AX193" s="52" t="n">
        <v>2.5472</v>
      </c>
      <c r="AY193" s="51" t="n">
        <v>3</v>
      </c>
      <c r="AZ193" s="52" t="n">
        <v>5.16666666666667</v>
      </c>
      <c r="BA193" s="52" t="n">
        <v>254.72</v>
      </c>
      <c r="BB193" s="54" t="n">
        <v>0.0151592037329844</v>
      </c>
      <c r="BC193" s="54" t="n">
        <v>0.000269989000567961</v>
      </c>
      <c r="BD193" s="61" t="n">
        <v>21849.6044992565</v>
      </c>
      <c r="BE193" s="13" t="n">
        <v>1499</v>
      </c>
      <c r="BF193" s="13" t="n">
        <v>4404</v>
      </c>
      <c r="BG193" s="51" t="n">
        <v>1596</v>
      </c>
      <c r="BH193" s="51" t="n">
        <v>1318</v>
      </c>
      <c r="BI193" s="51" t="n">
        <v>5</v>
      </c>
      <c r="BJ193" s="51"/>
      <c r="BK193" s="51" t="n">
        <v>1310</v>
      </c>
      <c r="BL193" s="51" t="n">
        <v>3244</v>
      </c>
      <c r="BM193" s="51" t="n">
        <v>5530</v>
      </c>
      <c r="BN193" s="51" t="n">
        <v>6345</v>
      </c>
      <c r="BO193" s="51" t="n">
        <v>6687</v>
      </c>
      <c r="BP193" s="51" t="n">
        <v>0</v>
      </c>
      <c r="BQ193" s="51" t="n">
        <v>0</v>
      </c>
      <c r="BR193" s="13" t="n">
        <v>391.606673487451</v>
      </c>
      <c r="BS193" s="13" t="n">
        <v>2234.15498277259</v>
      </c>
      <c r="BT193" s="51" t="n">
        <v>0</v>
      </c>
      <c r="BU193" s="51" t="n">
        <v>0</v>
      </c>
      <c r="BV193" s="51"/>
      <c r="BW193" s="51"/>
      <c r="BX193" s="51"/>
      <c r="BY193" s="51"/>
      <c r="BZ193" s="51"/>
      <c r="CA193" s="51"/>
      <c r="CB193" s="51" t="n">
        <v>0</v>
      </c>
      <c r="CC193" s="51" t="n">
        <v>0</v>
      </c>
      <c r="CD193" s="51" t="n">
        <v>0</v>
      </c>
      <c r="CE193" s="51" t="n">
        <v>2030</v>
      </c>
      <c r="CF193" s="51" t="n">
        <v>0</v>
      </c>
      <c r="CG193" s="51" t="n">
        <v>2000</v>
      </c>
      <c r="CH193" s="51" t="n">
        <v>41000</v>
      </c>
      <c r="CI193" s="51" t="n">
        <v>1000</v>
      </c>
      <c r="CJ193" s="51" t="n">
        <v>51000</v>
      </c>
      <c r="CK193" s="51" t="n">
        <v>2378000</v>
      </c>
      <c r="CL193" s="51" t="n">
        <v>0</v>
      </c>
      <c r="CM193" s="52" t="n">
        <v>2.07855626326964</v>
      </c>
      <c r="CN193" s="52" t="n">
        <v>66.6666666666667</v>
      </c>
      <c r="CO193" s="58" t="n">
        <v>0</v>
      </c>
      <c r="CP193" s="13" t="n">
        <v>274554061.98</v>
      </c>
      <c r="CQ193" s="13" t="n">
        <v>3843634916.95</v>
      </c>
      <c r="CR193" s="13" t="n">
        <v>47884877.63</v>
      </c>
      <c r="CS193" s="13" t="n">
        <v>2929059282.52</v>
      </c>
      <c r="CT193" s="13" t="n">
        <v>496498163.96</v>
      </c>
      <c r="CU193" s="58" t="n">
        <v>0</v>
      </c>
      <c r="CV193" s="53" t="n">
        <v>0</v>
      </c>
      <c r="CW193" s="53" t="n">
        <v>0</v>
      </c>
      <c r="CX193" s="53" t="n">
        <v>0</v>
      </c>
      <c r="CY193" s="53" t="n">
        <v>0</v>
      </c>
      <c r="CZ193" s="53" t="n">
        <v>0</v>
      </c>
      <c r="DA193" s="53" t="n">
        <v>0.325617992792412</v>
      </c>
      <c r="DB193" s="53" t="n">
        <v>0</v>
      </c>
      <c r="DC193" s="53" t="n">
        <v>0</v>
      </c>
      <c r="DD193" s="53" t="n">
        <v>0</v>
      </c>
      <c r="DE193" s="53" t="n">
        <v>0.651235985584824</v>
      </c>
      <c r="DF193" s="53" t="n">
        <v>0</v>
      </c>
      <c r="DG193" s="53" t="n">
        <v>0</v>
      </c>
      <c r="DH193" s="53" t="n">
        <v>0</v>
      </c>
      <c r="DI193" s="53" t="n">
        <v>0</v>
      </c>
      <c r="DJ193" s="53" t="n">
        <v>0</v>
      </c>
      <c r="DK193" s="53" t="n">
        <v>0</v>
      </c>
      <c r="DL193" s="53" t="n">
        <v>0.651235985584824</v>
      </c>
      <c r="DM193" s="53" t="n">
        <v>0</v>
      </c>
      <c r="DN193" s="53" t="n">
        <v>0.348764014415176</v>
      </c>
      <c r="DO193" s="53" t="n">
        <v>0</v>
      </c>
      <c r="DP193" s="53" t="n">
        <v>0</v>
      </c>
      <c r="DQ193" s="53" t="n">
        <v>0</v>
      </c>
      <c r="DR193" s="51" t="n">
        <v>425</v>
      </c>
      <c r="DS193" s="51" t="n">
        <v>210</v>
      </c>
      <c r="DT193" s="51" t="n">
        <v>69056.3773884925</v>
      </c>
      <c r="DU193" s="51" t="n">
        <v>1610</v>
      </c>
      <c r="DV193" s="51" t="n">
        <v>1925</v>
      </c>
      <c r="DW193" s="51" t="n">
        <v>674</v>
      </c>
      <c r="DX193" s="51" t="n">
        <v>4752</v>
      </c>
      <c r="DY193" s="51" t="n">
        <v>348243.78</v>
      </c>
      <c r="DZ193" s="51" t="n">
        <v>1132</v>
      </c>
      <c r="EA193" s="51" t="n">
        <v>4738</v>
      </c>
      <c r="EB193" s="51" t="n">
        <v>7</v>
      </c>
      <c r="EC193" s="59" t="n">
        <v>6379.8742</v>
      </c>
      <c r="ED193" s="51" t="n">
        <v>1754</v>
      </c>
      <c r="EE193" s="51" t="n">
        <v>4738</v>
      </c>
      <c r="EF193" s="51" t="n">
        <v>95</v>
      </c>
      <c r="EG193" s="51" t="n">
        <v>4833</v>
      </c>
      <c r="EH193" s="60" t="n">
        <v>50.2783294615757</v>
      </c>
      <c r="EJ193" s="60" t="n">
        <v>47.4417788090625</v>
      </c>
      <c r="EK193" s="60" t="n">
        <v>19.869442584879</v>
      </c>
      <c r="EL193" s="60" t="n">
        <v>2.23063114533759</v>
      </c>
      <c r="EM193" s="60" t="n">
        <v>2.4829491319</v>
      </c>
      <c r="EN193" s="60" t="n">
        <v>92.8253470061</v>
      </c>
      <c r="ES193" s="51" t="n">
        <v>1639874</v>
      </c>
      <c r="ET193" s="13" t="n">
        <v>7058.87</v>
      </c>
      <c r="EU193" s="13" t="n">
        <v>7229.901</v>
      </c>
      <c r="EV193" s="13" t="n">
        <v>7322.427</v>
      </c>
      <c r="EW193" s="13" t="n">
        <v>7417.797</v>
      </c>
      <c r="EX193" s="13" t="n">
        <v>308930.8</v>
      </c>
      <c r="EY193" s="58" t="n">
        <f aca="false">EX193/SUMIF($E$8:$E$210,E193,$EX$8:$EX$210)</f>
        <v>0.0408716882052038</v>
      </c>
      <c r="EZ193" s="13" t="s">
        <v>271</v>
      </c>
      <c r="FA193" s="13" t="s">
        <v>304</v>
      </c>
      <c r="FB193" s="51" t="n">
        <v>2</v>
      </c>
      <c r="FC193" s="13" t="n">
        <v>0</v>
      </c>
    </row>
    <row r="194" customFormat="false" ht="15" hidden="false" customHeight="false" outlineLevel="0" collapsed="false">
      <c r="A194" s="49" t="n">
        <v>29054</v>
      </c>
      <c r="B194" s="50" t="n">
        <v>29054</v>
      </c>
      <c r="C194" s="9" t="s">
        <v>510</v>
      </c>
      <c r="D194" s="9" t="s">
        <v>495</v>
      </c>
      <c r="E194" s="50" t="n">
        <v>33</v>
      </c>
      <c r="F194" s="9" t="s">
        <v>458</v>
      </c>
      <c r="H194" s="51" t="n">
        <v>1152399</v>
      </c>
      <c r="I194" s="51" t="n">
        <v>1243460</v>
      </c>
      <c r="J194" s="51" t="n">
        <v>688281</v>
      </c>
      <c r="K194" s="51" t="n">
        <v>1331058</v>
      </c>
      <c r="L194" s="51" t="n">
        <v>326414</v>
      </c>
      <c r="M194" s="51" t="n">
        <v>547644</v>
      </c>
      <c r="N194" s="51" t="n">
        <v>0</v>
      </c>
      <c r="O194" s="51" t="n">
        <v>0</v>
      </c>
      <c r="P194" s="51" t="n">
        <v>0</v>
      </c>
      <c r="Q194" s="52" t="n">
        <v>3.57639497516798</v>
      </c>
      <c r="R194" s="52" t="n">
        <v>3.28323108384458</v>
      </c>
      <c r="S194" s="13" t="n">
        <v>6499</v>
      </c>
      <c r="T194" s="13" t="n">
        <v>6846</v>
      </c>
      <c r="U194" s="13" t="n">
        <v>6263</v>
      </c>
      <c r="V194" s="13" t="n">
        <v>6846</v>
      </c>
      <c r="W194" s="13" t="n">
        <v>2299</v>
      </c>
      <c r="X194" s="13" t="n">
        <v>6846</v>
      </c>
      <c r="Y194" s="13" t="n">
        <v>8188</v>
      </c>
      <c r="Z194" s="13" t="n">
        <v>13692</v>
      </c>
      <c r="AA194" s="13" t="n">
        <v>6846</v>
      </c>
      <c r="AB194" s="13" t="n">
        <v>6846</v>
      </c>
      <c r="AC194" s="13" t="n">
        <v>5680</v>
      </c>
      <c r="AD194" s="13" t="n">
        <v>6846</v>
      </c>
      <c r="AE194" s="13" t="n">
        <v>6846</v>
      </c>
      <c r="AF194" s="13" t="n">
        <v>6846</v>
      </c>
      <c r="AG194" s="13" t="n">
        <v>6</v>
      </c>
      <c r="AH194" s="13" t="n">
        <v>610</v>
      </c>
      <c r="AI194" s="51" t="n">
        <v>0</v>
      </c>
      <c r="AJ194" s="51" t="n">
        <v>101</v>
      </c>
      <c r="AK194" s="51" t="n">
        <v>536</v>
      </c>
      <c r="AL194" s="51" t="n">
        <v>200</v>
      </c>
      <c r="AM194" s="51" t="n">
        <v>306</v>
      </c>
      <c r="AN194" s="51" t="n">
        <v>51</v>
      </c>
      <c r="AO194" s="51" t="n">
        <v>306</v>
      </c>
      <c r="AP194" s="51" t="n">
        <v>305</v>
      </c>
      <c r="AQ194" s="51" t="n">
        <v>305</v>
      </c>
      <c r="AR194" s="51" t="n">
        <v>306</v>
      </c>
      <c r="AS194" s="51" t="n">
        <v>306</v>
      </c>
      <c r="AT194" s="51" t="n">
        <v>302</v>
      </c>
      <c r="AU194" s="51" t="n">
        <v>306</v>
      </c>
      <c r="AV194" s="51" t="n">
        <v>13.5</v>
      </c>
      <c r="AW194" s="13" t="n">
        <v>27.78940516</v>
      </c>
      <c r="AX194" s="52" t="n">
        <v>1.337</v>
      </c>
      <c r="AY194" s="51" t="n">
        <v>3</v>
      </c>
      <c r="AZ194" s="52" t="n">
        <v>5.16666666666667</v>
      </c>
      <c r="BA194" s="52" t="n">
        <v>133.7</v>
      </c>
      <c r="BB194" s="54" t="n">
        <v>0.0151592037329844</v>
      </c>
      <c r="BC194" s="54" t="n">
        <v>0.000269989000567961</v>
      </c>
      <c r="BD194" s="61" t="n">
        <v>21849.6044992565</v>
      </c>
      <c r="BE194" s="13" t="n">
        <v>1100</v>
      </c>
      <c r="BF194" s="13" t="n">
        <v>3343</v>
      </c>
      <c r="BG194" s="51" t="n">
        <v>1736</v>
      </c>
      <c r="BH194" s="51" t="n">
        <v>432</v>
      </c>
      <c r="BI194" s="51" t="n">
        <v>5</v>
      </c>
      <c r="BJ194" s="51"/>
      <c r="BK194" s="51" t="n">
        <v>417</v>
      </c>
      <c r="BL194" s="51" t="n">
        <v>2431</v>
      </c>
      <c r="BM194" s="51" t="n">
        <v>3743</v>
      </c>
      <c r="BN194" s="51" t="n">
        <v>0</v>
      </c>
      <c r="BO194" s="51" t="n">
        <v>5007</v>
      </c>
      <c r="BP194" s="51" t="n">
        <v>0</v>
      </c>
      <c r="BQ194" s="51" t="n">
        <v>0</v>
      </c>
      <c r="BR194" s="13" t="n">
        <v>391.606673487451</v>
      </c>
      <c r="BS194" s="13" t="n">
        <v>2234.15498277259</v>
      </c>
      <c r="BT194" s="51" t="n">
        <v>0</v>
      </c>
      <c r="BU194" s="51" t="n">
        <v>0</v>
      </c>
      <c r="BV194" s="51"/>
      <c r="BW194" s="51"/>
      <c r="BX194" s="51"/>
      <c r="BY194" s="51"/>
      <c r="BZ194" s="51"/>
      <c r="CA194" s="51"/>
      <c r="CB194" s="51" t="n">
        <v>0</v>
      </c>
      <c r="CC194" s="51" t="n">
        <v>0</v>
      </c>
      <c r="CD194" s="51" t="n">
        <v>0</v>
      </c>
      <c r="CE194" s="51" t="n">
        <v>40</v>
      </c>
      <c r="CF194" s="51" t="n">
        <v>0</v>
      </c>
      <c r="CG194" s="51" t="n">
        <v>0</v>
      </c>
      <c r="CH194" s="51" t="n">
        <v>2000</v>
      </c>
      <c r="CI194" s="51" t="n">
        <v>0</v>
      </c>
      <c r="CJ194" s="51" t="n">
        <v>19000</v>
      </c>
      <c r="CK194" s="51" t="n">
        <v>625000</v>
      </c>
      <c r="CL194" s="51" t="n">
        <v>0</v>
      </c>
      <c r="CM194" s="52" t="n">
        <v>1.91323400525855</v>
      </c>
      <c r="CN194" s="52" t="n">
        <v>66.6666666666667</v>
      </c>
      <c r="CO194" s="58" t="n">
        <v>0</v>
      </c>
      <c r="CP194" s="13" t="n">
        <v>274554061.98</v>
      </c>
      <c r="CQ194" s="13" t="n">
        <v>3843634916.95</v>
      </c>
      <c r="CR194" s="13" t="n">
        <v>47884877.63</v>
      </c>
      <c r="CS194" s="13" t="n">
        <v>2929059282.52</v>
      </c>
      <c r="CT194" s="13" t="n">
        <v>496498163.96</v>
      </c>
      <c r="CU194" s="58" t="n">
        <v>0.15</v>
      </c>
      <c r="CV194" s="53" t="n">
        <v>0</v>
      </c>
      <c r="CW194" s="53" t="n">
        <v>0</v>
      </c>
      <c r="CX194" s="53" t="n">
        <v>0</v>
      </c>
      <c r="CY194" s="53" t="n">
        <v>0</v>
      </c>
      <c r="CZ194" s="53" t="n">
        <v>0</v>
      </c>
      <c r="DA194" s="53" t="n">
        <v>0.325617992792412</v>
      </c>
      <c r="DB194" s="53" t="n">
        <v>0</v>
      </c>
      <c r="DC194" s="53" t="n">
        <v>0</v>
      </c>
      <c r="DD194" s="53" t="n">
        <v>0</v>
      </c>
      <c r="DE194" s="53" t="n">
        <v>0.651235985584824</v>
      </c>
      <c r="DF194" s="53" t="n">
        <v>0</v>
      </c>
      <c r="DG194" s="53" t="n">
        <v>0</v>
      </c>
      <c r="DH194" s="53" t="n">
        <v>0</v>
      </c>
      <c r="DI194" s="53" t="n">
        <v>0</v>
      </c>
      <c r="DJ194" s="53" t="n">
        <v>0</v>
      </c>
      <c r="DK194" s="53" t="n">
        <v>0</v>
      </c>
      <c r="DL194" s="53" t="n">
        <v>0.651235985584824</v>
      </c>
      <c r="DM194" s="53" t="n">
        <v>0</v>
      </c>
      <c r="DN194" s="53" t="n">
        <v>0.348764014415176</v>
      </c>
      <c r="DO194" s="53" t="n">
        <v>0</v>
      </c>
      <c r="DP194" s="53" t="n">
        <v>0</v>
      </c>
      <c r="DQ194" s="53" t="n">
        <v>0</v>
      </c>
      <c r="DR194" s="51" t="n">
        <v>1031</v>
      </c>
      <c r="DS194" s="51" t="n">
        <v>248</v>
      </c>
      <c r="DT194" s="51" t="n">
        <v>14017.0259331971</v>
      </c>
      <c r="DU194" s="51" t="n">
        <v>1014</v>
      </c>
      <c r="DV194" s="51" t="n">
        <v>1168</v>
      </c>
      <c r="DW194" s="51" t="n">
        <v>347</v>
      </c>
      <c r="DX194" s="51" t="n">
        <v>2514</v>
      </c>
      <c r="DY194" s="51" t="n">
        <v>348243.78</v>
      </c>
      <c r="DZ194" s="51" t="n">
        <v>980</v>
      </c>
      <c r="EA194" s="51" t="n">
        <v>2728</v>
      </c>
      <c r="EB194" s="51" t="n">
        <v>5</v>
      </c>
      <c r="EC194" s="59" t="n">
        <v>6379.8742</v>
      </c>
      <c r="ED194" s="51" t="n">
        <v>923</v>
      </c>
      <c r="EE194" s="51" t="n">
        <v>2728</v>
      </c>
      <c r="EF194" s="51" t="n">
        <v>0</v>
      </c>
      <c r="EG194" s="51" t="n">
        <v>2728</v>
      </c>
      <c r="EH194" s="60" t="n">
        <v>50.2783294615757</v>
      </c>
      <c r="EJ194" s="60" t="n">
        <v>47.4417788090625</v>
      </c>
      <c r="EK194" s="60" t="n">
        <v>19.869442584879</v>
      </c>
      <c r="EL194" s="60" t="n">
        <v>2.23063114533759</v>
      </c>
      <c r="EM194" s="60" t="n">
        <v>2.4829491319</v>
      </c>
      <c r="EN194" s="60" t="n">
        <v>92.8253470061</v>
      </c>
      <c r="ES194" s="51" t="n">
        <v>1639874</v>
      </c>
      <c r="ET194" s="13" t="n">
        <v>5231.164</v>
      </c>
      <c r="EU194" s="13" t="n">
        <v>5357.598</v>
      </c>
      <c r="EV194" s="13" t="n">
        <v>5423.231</v>
      </c>
      <c r="EW194" s="13" t="n">
        <v>5489.397</v>
      </c>
      <c r="EX194" s="13" t="n">
        <v>705803.7</v>
      </c>
      <c r="EY194" s="58" t="n">
        <f aca="false">EX194/SUMIF($E$8:$E$210,E194,$EX$8:$EX$210)</f>
        <v>0.093378157051609</v>
      </c>
      <c r="EZ194" s="13" t="s">
        <v>271</v>
      </c>
      <c r="FA194" s="13" t="s">
        <v>304</v>
      </c>
      <c r="FB194" s="51" t="n">
        <v>0</v>
      </c>
      <c r="FC194" s="13" t="n">
        <v>0</v>
      </c>
    </row>
    <row r="195" customFormat="false" ht="15" hidden="false" customHeight="false" outlineLevel="0" collapsed="false">
      <c r="A195" s="49" t="n">
        <v>29056</v>
      </c>
      <c r="B195" s="50" t="n">
        <v>29056</v>
      </c>
      <c r="C195" s="9" t="s">
        <v>511</v>
      </c>
      <c r="D195" s="9" t="s">
        <v>495</v>
      </c>
      <c r="E195" s="50" t="n">
        <v>33</v>
      </c>
      <c r="F195" s="9" t="s">
        <v>458</v>
      </c>
      <c r="H195" s="51" t="n">
        <v>1152399</v>
      </c>
      <c r="I195" s="51" t="n">
        <v>1243460</v>
      </c>
      <c r="J195" s="51" t="n">
        <v>688281</v>
      </c>
      <c r="K195" s="51" t="n">
        <v>1331058</v>
      </c>
      <c r="L195" s="51" t="n">
        <v>326414</v>
      </c>
      <c r="M195" s="51" t="n">
        <v>547644</v>
      </c>
      <c r="N195" s="51" t="n">
        <v>1</v>
      </c>
      <c r="O195" s="51" t="n">
        <v>0</v>
      </c>
      <c r="P195" s="51" t="n">
        <v>0</v>
      </c>
      <c r="Q195" s="52" t="n">
        <v>0</v>
      </c>
      <c r="R195" s="52" t="n">
        <v>0</v>
      </c>
      <c r="S195" s="13" t="n">
        <v>0</v>
      </c>
      <c r="T195" s="13" t="n">
        <v>0</v>
      </c>
      <c r="U195" s="13" t="n">
        <v>0</v>
      </c>
      <c r="V195" s="13" t="n">
        <v>0</v>
      </c>
      <c r="W195" s="13" t="n">
        <v>0</v>
      </c>
      <c r="X195" s="13" t="n">
        <v>0</v>
      </c>
      <c r="Y195" s="13" t="n">
        <v>0</v>
      </c>
      <c r="Z195" s="13" t="n">
        <v>0</v>
      </c>
      <c r="AA195" s="13" t="n">
        <v>0</v>
      </c>
      <c r="AB195" s="13" t="n">
        <v>0</v>
      </c>
      <c r="AC195" s="13" t="n">
        <v>0</v>
      </c>
      <c r="AD195" s="13" t="n">
        <v>0</v>
      </c>
      <c r="AE195" s="13" t="n">
        <v>0</v>
      </c>
      <c r="AF195" s="13" t="n">
        <v>0</v>
      </c>
      <c r="AG195" s="13" t="n">
        <v>49</v>
      </c>
      <c r="AH195" s="13" t="n">
        <v>1588</v>
      </c>
      <c r="AI195" s="51" t="n">
        <v>0</v>
      </c>
      <c r="AJ195" s="51" t="n">
        <v>399</v>
      </c>
      <c r="AK195" s="51" t="n">
        <v>841</v>
      </c>
      <c r="AL195" s="51" t="n">
        <v>704</v>
      </c>
      <c r="AM195" s="51" t="n">
        <v>797</v>
      </c>
      <c r="AN195" s="51" t="n">
        <v>288</v>
      </c>
      <c r="AO195" s="51" t="n">
        <v>802</v>
      </c>
      <c r="AP195" s="51" t="n">
        <v>796</v>
      </c>
      <c r="AQ195" s="51" t="n">
        <v>796</v>
      </c>
      <c r="AR195" s="51" t="n">
        <v>796</v>
      </c>
      <c r="AS195" s="51" t="n">
        <v>802</v>
      </c>
      <c r="AT195" s="51" t="n">
        <v>768</v>
      </c>
      <c r="AU195" s="51" t="n">
        <v>792</v>
      </c>
      <c r="AV195" s="51" t="n">
        <v>13.5</v>
      </c>
      <c r="AW195" s="13" t="n">
        <v>56.90692683</v>
      </c>
      <c r="AX195" s="52" t="n">
        <v>3.9207</v>
      </c>
      <c r="AY195" s="51" t="n">
        <v>3</v>
      </c>
      <c r="AZ195" s="52" t="n">
        <v>5.16666666666667</v>
      </c>
      <c r="BA195" s="52" t="n">
        <v>392.07</v>
      </c>
      <c r="BB195" s="54" t="n">
        <v>0.0151592037329844</v>
      </c>
      <c r="BC195" s="54" t="n">
        <v>0.000269989000567961</v>
      </c>
      <c r="BD195" s="61" t="n">
        <v>21849.6044992565</v>
      </c>
      <c r="BE195" s="13" t="n">
        <v>2127</v>
      </c>
      <c r="BF195" s="13" t="n">
        <v>4659</v>
      </c>
      <c r="BG195" s="51" t="n">
        <v>1677</v>
      </c>
      <c r="BH195" s="51" t="n">
        <v>603</v>
      </c>
      <c r="BI195" s="51" t="n">
        <v>5</v>
      </c>
      <c r="BJ195" s="51"/>
      <c r="BK195" s="51" t="n">
        <v>583</v>
      </c>
      <c r="BL195" s="51" t="n">
        <v>3184</v>
      </c>
      <c r="BM195" s="51" t="n">
        <v>5102</v>
      </c>
      <c r="BN195" s="51" t="n">
        <v>0</v>
      </c>
      <c r="BO195" s="51" t="n">
        <v>6848</v>
      </c>
      <c r="BP195" s="51" t="n">
        <v>0</v>
      </c>
      <c r="BQ195" s="51" t="n">
        <v>0</v>
      </c>
      <c r="BR195" s="13" t="n">
        <v>391.606673487451</v>
      </c>
      <c r="BS195" s="13" t="n">
        <v>2234.15498277259</v>
      </c>
      <c r="BT195" s="51" t="n">
        <v>0</v>
      </c>
      <c r="BU195" s="51" t="n">
        <v>0</v>
      </c>
      <c r="BV195" s="51"/>
      <c r="BW195" s="51"/>
      <c r="BX195" s="51"/>
      <c r="BY195" s="51"/>
      <c r="BZ195" s="51"/>
      <c r="CA195" s="51"/>
      <c r="CB195" s="51" t="n">
        <v>0</v>
      </c>
      <c r="CC195" s="51" t="n">
        <v>0</v>
      </c>
      <c r="CD195" s="51" t="n">
        <v>0</v>
      </c>
      <c r="CE195" s="51" t="n">
        <v>810</v>
      </c>
      <c r="CF195" s="51" t="n">
        <v>0</v>
      </c>
      <c r="CG195" s="51" t="n">
        <v>1000</v>
      </c>
      <c r="CH195" s="51" t="n">
        <v>19000</v>
      </c>
      <c r="CI195" s="51" t="n">
        <v>0</v>
      </c>
      <c r="CJ195" s="51" t="n">
        <v>40000</v>
      </c>
      <c r="CK195" s="51" t="n">
        <v>1595000</v>
      </c>
      <c r="CL195" s="51" t="n">
        <v>0</v>
      </c>
      <c r="CM195" s="52" t="n">
        <v>0</v>
      </c>
      <c r="CN195" s="52" t="n">
        <v>66.6666666666667</v>
      </c>
      <c r="CO195" s="58" t="n">
        <v>0</v>
      </c>
      <c r="CP195" s="13" t="n">
        <v>274554061.98</v>
      </c>
      <c r="CQ195" s="13" t="n">
        <v>3843634916.95</v>
      </c>
      <c r="CR195" s="13" t="n">
        <v>47884877.63</v>
      </c>
      <c r="CS195" s="13" t="n">
        <v>2929059282.52</v>
      </c>
      <c r="CT195" s="13" t="n">
        <v>496498163.96</v>
      </c>
      <c r="CU195" s="58" t="n">
        <v>0.1625</v>
      </c>
      <c r="CV195" s="53" t="n">
        <v>0</v>
      </c>
      <c r="CW195" s="53" t="n">
        <v>0</v>
      </c>
      <c r="CX195" s="53" t="n">
        <v>0</v>
      </c>
      <c r="CY195" s="53" t="n">
        <v>0</v>
      </c>
      <c r="CZ195" s="53" t="n">
        <v>0</v>
      </c>
      <c r="DA195" s="53" t="n">
        <v>0.325617992792412</v>
      </c>
      <c r="DB195" s="53" t="n">
        <v>0</v>
      </c>
      <c r="DC195" s="53" t="n">
        <v>0</v>
      </c>
      <c r="DD195" s="53" t="n">
        <v>0</v>
      </c>
      <c r="DE195" s="53" t="n">
        <v>0.651235985584824</v>
      </c>
      <c r="DF195" s="53" t="n">
        <v>0</v>
      </c>
      <c r="DG195" s="53" t="n">
        <v>0</v>
      </c>
      <c r="DH195" s="53" t="n">
        <v>0</v>
      </c>
      <c r="DI195" s="53" t="n">
        <v>0</v>
      </c>
      <c r="DJ195" s="53" t="n">
        <v>0</v>
      </c>
      <c r="DK195" s="53" t="n">
        <v>0</v>
      </c>
      <c r="DL195" s="53" t="n">
        <v>0.651235985584824</v>
      </c>
      <c r="DM195" s="53" t="n">
        <v>0</v>
      </c>
      <c r="DN195" s="53" t="n">
        <v>0.348764014415176</v>
      </c>
      <c r="DO195" s="53" t="n">
        <v>0</v>
      </c>
      <c r="DP195" s="53" t="n">
        <v>0</v>
      </c>
      <c r="DQ195" s="53" t="n">
        <v>0</v>
      </c>
      <c r="DR195" s="51" t="n">
        <v>441</v>
      </c>
      <c r="DS195" s="51" t="n">
        <v>89</v>
      </c>
      <c r="DT195" s="51" t="n">
        <v>159042.745799785</v>
      </c>
      <c r="DU195" s="51" t="n">
        <v>0</v>
      </c>
      <c r="DV195" s="51" t="n">
        <v>0</v>
      </c>
      <c r="DW195" s="51" t="n">
        <v>368</v>
      </c>
      <c r="DX195" s="51" t="n">
        <v>0</v>
      </c>
      <c r="DY195" s="51" t="n">
        <v>348243.78</v>
      </c>
      <c r="DZ195" s="51" t="n">
        <v>272</v>
      </c>
      <c r="EA195" s="51" t="n">
        <v>3808</v>
      </c>
      <c r="EB195" s="51" t="n">
        <v>11</v>
      </c>
      <c r="EC195" s="59" t="n">
        <v>6379.8742</v>
      </c>
      <c r="ED195" s="51" t="n">
        <v>1088</v>
      </c>
      <c r="EE195" s="51" t="n">
        <v>3808</v>
      </c>
      <c r="EF195" s="51" t="n">
        <v>0</v>
      </c>
      <c r="EG195" s="51" t="n">
        <v>3808</v>
      </c>
      <c r="EH195" s="60" t="n">
        <v>50.2783294615757</v>
      </c>
      <c r="EJ195" s="60" t="n">
        <v>47.4417788090625</v>
      </c>
      <c r="EK195" s="60" t="n">
        <v>19.869442584879</v>
      </c>
      <c r="EL195" s="60" t="n">
        <v>2.23063114533759</v>
      </c>
      <c r="EM195" s="60" t="n">
        <v>2.4829491319</v>
      </c>
      <c r="EN195" s="60" t="n">
        <v>92.8253470061</v>
      </c>
      <c r="ES195" s="51" t="n">
        <v>1639874</v>
      </c>
      <c r="ET195" s="13" t="n">
        <v>7246.313</v>
      </c>
      <c r="EU195" s="13" t="n">
        <v>7490.292</v>
      </c>
      <c r="EV195" s="13" t="n">
        <v>7601.966</v>
      </c>
      <c r="EW195" s="13" t="n">
        <v>7708.357</v>
      </c>
      <c r="EX195" s="13" t="n">
        <v>137588</v>
      </c>
      <c r="EY195" s="58" t="n">
        <f aca="false">EX195/SUMIF($E$8:$E$210,E195,$EX$8:$EX$210)</f>
        <v>0.018202956250324</v>
      </c>
      <c r="EZ195" s="13" t="s">
        <v>271</v>
      </c>
      <c r="FA195" s="13" t="s">
        <v>304</v>
      </c>
      <c r="FB195" s="51" t="n">
        <v>2</v>
      </c>
      <c r="FC195" s="13" t="n">
        <v>0</v>
      </c>
    </row>
    <row r="196" customFormat="false" ht="15" hidden="false" customHeight="false" outlineLevel="0" collapsed="false">
      <c r="A196" s="49" t="n">
        <v>29057</v>
      </c>
      <c r="B196" s="50" t="n">
        <v>29057</v>
      </c>
      <c r="C196" s="9" t="s">
        <v>512</v>
      </c>
      <c r="D196" s="9" t="s">
        <v>495</v>
      </c>
      <c r="E196" s="50" t="n">
        <v>33</v>
      </c>
      <c r="F196" s="9" t="s">
        <v>458</v>
      </c>
      <c r="H196" s="51" t="n">
        <v>1152399</v>
      </c>
      <c r="I196" s="51" t="n">
        <v>1243460</v>
      </c>
      <c r="J196" s="51" t="n">
        <v>688281</v>
      </c>
      <c r="K196" s="51" t="n">
        <v>1331058</v>
      </c>
      <c r="L196" s="51" t="n">
        <v>326414</v>
      </c>
      <c r="M196" s="51" t="n">
        <v>547644</v>
      </c>
      <c r="N196" s="51" t="n">
        <v>0</v>
      </c>
      <c r="O196" s="51" t="n">
        <v>0</v>
      </c>
      <c r="P196" s="51" t="n">
        <v>2</v>
      </c>
      <c r="Q196" s="52" t="n">
        <v>4.27440285875494</v>
      </c>
      <c r="R196" s="52" t="n">
        <v>4.47940567989468</v>
      </c>
      <c r="S196" s="13" t="n">
        <v>2975</v>
      </c>
      <c r="T196" s="13" t="n">
        <v>5317</v>
      </c>
      <c r="U196" s="13" t="n">
        <v>3432</v>
      </c>
      <c r="V196" s="13" t="n">
        <v>4903</v>
      </c>
      <c r="W196" s="13" t="n">
        <v>3617</v>
      </c>
      <c r="X196" s="13" t="n">
        <v>4881</v>
      </c>
      <c r="Y196" s="13" t="n">
        <v>2964</v>
      </c>
      <c r="Z196" s="13" t="n">
        <v>10634</v>
      </c>
      <c r="AA196" s="13" t="n">
        <v>2125</v>
      </c>
      <c r="AB196" s="13" t="n">
        <v>5317</v>
      </c>
      <c r="AC196" s="13" t="n">
        <v>5317</v>
      </c>
      <c r="AD196" s="13" t="n">
        <v>5317</v>
      </c>
      <c r="AE196" s="13" t="n">
        <v>2539</v>
      </c>
      <c r="AF196" s="13" t="n">
        <v>5317</v>
      </c>
      <c r="AG196" s="13" t="n">
        <v>1</v>
      </c>
      <c r="AH196" s="13" t="n">
        <v>1154</v>
      </c>
      <c r="AI196" s="51" t="n">
        <v>0</v>
      </c>
      <c r="AJ196" s="51" t="n">
        <v>167</v>
      </c>
      <c r="AK196" s="51" t="n">
        <v>577</v>
      </c>
      <c r="AL196" s="51" t="n">
        <v>510</v>
      </c>
      <c r="AM196" s="51" t="n">
        <v>577</v>
      </c>
      <c r="AN196" s="51" t="n">
        <v>204</v>
      </c>
      <c r="AO196" s="51" t="n">
        <v>577</v>
      </c>
      <c r="AP196" s="51" t="n">
        <v>574</v>
      </c>
      <c r="AQ196" s="51" t="n">
        <v>577</v>
      </c>
      <c r="AR196" s="51" t="n">
        <v>571</v>
      </c>
      <c r="AS196" s="51" t="n">
        <v>577</v>
      </c>
      <c r="AT196" s="51" t="n">
        <v>568</v>
      </c>
      <c r="AU196" s="51" t="n">
        <v>571</v>
      </c>
      <c r="AV196" s="51" t="n">
        <v>13.5</v>
      </c>
      <c r="AW196" s="13" t="n">
        <v>28.52861296</v>
      </c>
      <c r="AX196" s="52" t="n">
        <v>1.9948</v>
      </c>
      <c r="AY196" s="51" t="n">
        <v>3</v>
      </c>
      <c r="AZ196" s="52" t="n">
        <v>5.16666666666667</v>
      </c>
      <c r="BA196" s="52" t="n">
        <v>199.48</v>
      </c>
      <c r="BB196" s="54" t="n">
        <v>0.0151592037329844</v>
      </c>
      <c r="BC196" s="54" t="n">
        <v>0.000269989000567961</v>
      </c>
      <c r="BD196" s="61" t="n">
        <v>21849.6044992565</v>
      </c>
      <c r="BE196" s="13" t="n">
        <v>909</v>
      </c>
      <c r="BF196" s="13" t="n">
        <v>2816</v>
      </c>
      <c r="BG196" s="51" t="n">
        <v>1534</v>
      </c>
      <c r="BH196" s="51" t="n">
        <v>361</v>
      </c>
      <c r="BI196" s="51" t="n">
        <v>5</v>
      </c>
      <c r="BJ196" s="51"/>
      <c r="BK196" s="51" t="n">
        <v>351</v>
      </c>
      <c r="BL196" s="51" t="n">
        <v>2244</v>
      </c>
      <c r="BM196" s="51" t="n">
        <v>3121</v>
      </c>
      <c r="BN196" s="51" t="n">
        <v>0</v>
      </c>
      <c r="BO196" s="51" t="n">
        <v>0</v>
      </c>
      <c r="BP196" s="51" t="n">
        <v>0</v>
      </c>
      <c r="BQ196" s="51" t="n">
        <v>0</v>
      </c>
      <c r="BR196" s="13" t="n">
        <v>391.606673487451</v>
      </c>
      <c r="BS196" s="13" t="n">
        <v>2234.15498277259</v>
      </c>
      <c r="BT196" s="51" t="n">
        <v>0</v>
      </c>
      <c r="BU196" s="51" t="n">
        <v>0</v>
      </c>
      <c r="BV196" s="51"/>
      <c r="BW196" s="51"/>
      <c r="BX196" s="51"/>
      <c r="BY196" s="51"/>
      <c r="BZ196" s="51"/>
      <c r="CA196" s="51"/>
      <c r="CB196" s="51" t="n">
        <v>0</v>
      </c>
      <c r="CC196" s="51" t="n">
        <v>0</v>
      </c>
      <c r="CD196" s="51" t="n">
        <v>0</v>
      </c>
      <c r="CE196" s="51" t="n">
        <v>280</v>
      </c>
      <c r="CF196" s="51" t="n">
        <v>0</v>
      </c>
      <c r="CG196" s="51" t="n">
        <v>0</v>
      </c>
      <c r="CH196" s="51" t="n">
        <v>7000</v>
      </c>
      <c r="CI196" s="51" t="n">
        <v>0</v>
      </c>
      <c r="CJ196" s="51" t="n">
        <v>16000</v>
      </c>
      <c r="CK196" s="51" t="n">
        <v>531000</v>
      </c>
      <c r="CL196" s="51" t="n">
        <v>0</v>
      </c>
      <c r="CM196" s="52" t="n">
        <v>1.6475456084258</v>
      </c>
      <c r="CN196" s="52" t="n">
        <v>66.6666666666667</v>
      </c>
      <c r="CO196" s="58" t="n">
        <v>0</v>
      </c>
      <c r="CP196" s="13" t="n">
        <v>274554061.98</v>
      </c>
      <c r="CQ196" s="13" t="n">
        <v>3843634916.95</v>
      </c>
      <c r="CR196" s="13" t="n">
        <v>47884877.63</v>
      </c>
      <c r="CS196" s="13" t="n">
        <v>2929059282.52</v>
      </c>
      <c r="CT196" s="13" t="n">
        <v>496498163.96</v>
      </c>
      <c r="CU196" s="58" t="n">
        <v>0.0125</v>
      </c>
      <c r="CV196" s="53" t="n">
        <v>0</v>
      </c>
      <c r="CW196" s="53" t="n">
        <v>0</v>
      </c>
      <c r="CX196" s="53" t="n">
        <v>0</v>
      </c>
      <c r="CY196" s="53" t="n">
        <v>0</v>
      </c>
      <c r="CZ196" s="53" t="n">
        <v>0</v>
      </c>
      <c r="DA196" s="53" t="n">
        <v>0.325617992792412</v>
      </c>
      <c r="DB196" s="53" t="n">
        <v>0</v>
      </c>
      <c r="DC196" s="53" t="n">
        <v>0</v>
      </c>
      <c r="DD196" s="53" t="n">
        <v>0</v>
      </c>
      <c r="DE196" s="53" t="n">
        <v>0.651235985584824</v>
      </c>
      <c r="DF196" s="53" t="n">
        <v>0</v>
      </c>
      <c r="DG196" s="53" t="n">
        <v>0</v>
      </c>
      <c r="DH196" s="53" t="n">
        <v>0</v>
      </c>
      <c r="DI196" s="53" t="n">
        <v>0</v>
      </c>
      <c r="DJ196" s="53" t="n">
        <v>0</v>
      </c>
      <c r="DK196" s="53" t="n">
        <v>0</v>
      </c>
      <c r="DL196" s="53" t="n">
        <v>0.651235985584824</v>
      </c>
      <c r="DM196" s="53" t="n">
        <v>0</v>
      </c>
      <c r="DN196" s="53" t="n">
        <v>0.348764014415176</v>
      </c>
      <c r="DO196" s="53" t="n">
        <v>0</v>
      </c>
      <c r="DP196" s="53" t="n">
        <v>0</v>
      </c>
      <c r="DQ196" s="53" t="n">
        <v>0</v>
      </c>
      <c r="DR196" s="51" t="n">
        <v>366</v>
      </c>
      <c r="DS196" s="51" t="n">
        <v>22</v>
      </c>
      <c r="DT196" s="51" t="n">
        <v>85569.5448766004</v>
      </c>
      <c r="DU196" s="51" t="n">
        <v>505</v>
      </c>
      <c r="DV196" s="51" t="n">
        <v>1344</v>
      </c>
      <c r="DW196" s="51" t="n">
        <v>293</v>
      </c>
      <c r="DX196" s="51" t="n">
        <v>4716</v>
      </c>
      <c r="DY196" s="51" t="n">
        <v>348243.78</v>
      </c>
      <c r="DZ196" s="51" t="n">
        <v>893</v>
      </c>
      <c r="EA196" s="51" t="n">
        <v>4113</v>
      </c>
      <c r="EB196" s="51" t="n">
        <v>8</v>
      </c>
      <c r="EC196" s="59" t="n">
        <v>6379.8742</v>
      </c>
      <c r="ED196" s="51" t="n">
        <v>819</v>
      </c>
      <c r="EE196" s="51" t="n">
        <v>4113</v>
      </c>
      <c r="EF196" s="51" t="n">
        <v>296</v>
      </c>
      <c r="EG196" s="51" t="n">
        <v>4409</v>
      </c>
      <c r="EH196" s="60" t="n">
        <v>50.2783294615757</v>
      </c>
      <c r="EJ196" s="60" t="n">
        <v>47.4417788090625</v>
      </c>
      <c r="EK196" s="60" t="n">
        <v>19.869442584879</v>
      </c>
      <c r="EL196" s="60" t="n">
        <v>2.23063114533759</v>
      </c>
      <c r="EM196" s="60" t="n">
        <v>2.4829491319</v>
      </c>
      <c r="EN196" s="60" t="n">
        <v>92.8253470061</v>
      </c>
      <c r="ES196" s="51" t="n">
        <v>1639874</v>
      </c>
      <c r="ET196" s="13" t="n">
        <v>4597.407</v>
      </c>
      <c r="EU196" s="13" t="n">
        <v>4761.395</v>
      </c>
      <c r="EV196" s="13" t="n">
        <v>4838.246</v>
      </c>
      <c r="EW196" s="13" t="n">
        <v>4912.867</v>
      </c>
      <c r="EX196" s="13" t="n">
        <v>259602</v>
      </c>
      <c r="EY196" s="58" t="n">
        <f aca="false">EX196/SUMIF($E$8:$E$210,E196,$EX$8:$EX$210)</f>
        <v>0.0343454650732375</v>
      </c>
      <c r="EZ196" s="13" t="s">
        <v>271</v>
      </c>
      <c r="FA196" s="13" t="s">
        <v>304</v>
      </c>
      <c r="FB196" s="51" t="n">
        <v>2</v>
      </c>
      <c r="FC196" s="13" t="n">
        <v>0</v>
      </c>
    </row>
    <row r="197" customFormat="false" ht="15" hidden="false" customHeight="false" outlineLevel="0" collapsed="false">
      <c r="A197" s="49" t="n">
        <v>29058</v>
      </c>
      <c r="B197" s="50" t="n">
        <v>29058</v>
      </c>
      <c r="C197" s="9" t="s">
        <v>513</v>
      </c>
      <c r="D197" s="9" t="s">
        <v>495</v>
      </c>
      <c r="E197" s="50" t="n">
        <v>33</v>
      </c>
      <c r="F197" s="9" t="s">
        <v>458</v>
      </c>
      <c r="H197" s="51" t="n">
        <v>1152399</v>
      </c>
      <c r="I197" s="51" t="n">
        <v>1243460</v>
      </c>
      <c r="J197" s="51" t="n">
        <v>688281</v>
      </c>
      <c r="K197" s="51" t="n">
        <v>1331058</v>
      </c>
      <c r="L197" s="51" t="n">
        <v>326414</v>
      </c>
      <c r="M197" s="51" t="n">
        <v>547644</v>
      </c>
      <c r="N197" s="51" t="n">
        <v>0</v>
      </c>
      <c r="O197" s="51" t="n">
        <v>0</v>
      </c>
      <c r="P197" s="51" t="n">
        <v>0</v>
      </c>
      <c r="Q197" s="52" t="n">
        <v>2.87053819123359</v>
      </c>
      <c r="R197" s="52" t="n">
        <v>3.31644164971333</v>
      </c>
      <c r="S197" s="13" t="n">
        <v>3775</v>
      </c>
      <c r="T197" s="13" t="n">
        <v>3775</v>
      </c>
      <c r="U197" s="13" t="n">
        <v>2410</v>
      </c>
      <c r="V197" s="13" t="n">
        <v>3775</v>
      </c>
      <c r="W197" s="13" t="n">
        <v>815</v>
      </c>
      <c r="X197" s="13" t="n">
        <v>3775</v>
      </c>
      <c r="Y197" s="13" t="n">
        <v>3225</v>
      </c>
      <c r="Z197" s="13" t="n">
        <v>7550</v>
      </c>
      <c r="AA197" s="13" t="n">
        <v>2410</v>
      </c>
      <c r="AB197" s="13" t="n">
        <v>3775</v>
      </c>
      <c r="AC197" s="13" t="n">
        <v>3775</v>
      </c>
      <c r="AD197" s="13" t="n">
        <v>3775</v>
      </c>
      <c r="AE197" s="13" t="n">
        <v>2800</v>
      </c>
      <c r="AF197" s="13" t="n">
        <v>3775</v>
      </c>
      <c r="AG197" s="13" t="n">
        <v>15</v>
      </c>
      <c r="AH197" s="13" t="n">
        <v>1886</v>
      </c>
      <c r="AI197" s="51" t="n">
        <v>0</v>
      </c>
      <c r="AJ197" s="51" t="n">
        <v>598</v>
      </c>
      <c r="AK197" s="51" t="n">
        <v>1028</v>
      </c>
      <c r="AL197" s="51" t="n">
        <v>750</v>
      </c>
      <c r="AM197" s="51" t="n">
        <v>943</v>
      </c>
      <c r="AN197" s="51" t="n">
        <v>367</v>
      </c>
      <c r="AO197" s="51" t="n">
        <v>943</v>
      </c>
      <c r="AP197" s="51" t="n">
        <v>940</v>
      </c>
      <c r="AQ197" s="51" t="n">
        <v>940</v>
      </c>
      <c r="AR197" s="51" t="n">
        <v>939</v>
      </c>
      <c r="AS197" s="51" t="n">
        <v>942</v>
      </c>
      <c r="AT197" s="51" t="n">
        <v>897</v>
      </c>
      <c r="AU197" s="51" t="n">
        <v>902</v>
      </c>
      <c r="AV197" s="51" t="n">
        <v>13.5</v>
      </c>
      <c r="AW197" s="13" t="n">
        <v>70.76543785</v>
      </c>
      <c r="AX197" s="52" t="n">
        <v>6.4079</v>
      </c>
      <c r="AY197" s="51" t="n">
        <v>3</v>
      </c>
      <c r="AZ197" s="52" t="n">
        <v>5.16666666666667</v>
      </c>
      <c r="BA197" s="52" t="n">
        <v>640.79</v>
      </c>
      <c r="BB197" s="54" t="n">
        <v>0.0151592037329844</v>
      </c>
      <c r="BC197" s="54" t="n">
        <v>0.000269989000567961</v>
      </c>
      <c r="BD197" s="61" t="n">
        <v>21849.6044992565</v>
      </c>
      <c r="BE197" s="13" t="n">
        <v>1830</v>
      </c>
      <c r="BF197" s="13" t="n">
        <v>4841</v>
      </c>
      <c r="BG197" s="51" t="n">
        <v>2532</v>
      </c>
      <c r="BH197" s="51" t="n">
        <v>328</v>
      </c>
      <c r="BI197" s="51" t="n">
        <v>5</v>
      </c>
      <c r="BJ197" s="51"/>
      <c r="BK197" s="51" t="n">
        <v>308</v>
      </c>
      <c r="BL197" s="51" t="n">
        <v>3977</v>
      </c>
      <c r="BM197" s="51" t="n">
        <v>5359</v>
      </c>
      <c r="BN197" s="51" t="n">
        <v>0</v>
      </c>
      <c r="BO197" s="51" t="n">
        <v>7992</v>
      </c>
      <c r="BP197" s="51" t="n">
        <v>0</v>
      </c>
      <c r="BQ197" s="51" t="n">
        <v>0</v>
      </c>
      <c r="BR197" s="13" t="n">
        <v>391.606673487451</v>
      </c>
      <c r="BS197" s="13" t="n">
        <v>2234.15498277259</v>
      </c>
      <c r="BT197" s="51" t="n">
        <v>0</v>
      </c>
      <c r="BU197" s="51" t="n">
        <v>0</v>
      </c>
      <c r="BV197" s="51"/>
      <c r="BW197" s="51"/>
      <c r="BX197" s="51"/>
      <c r="BY197" s="51"/>
      <c r="BZ197" s="51"/>
      <c r="CA197" s="51"/>
      <c r="CB197" s="51" t="n">
        <v>0</v>
      </c>
      <c r="CC197" s="51" t="n">
        <v>0</v>
      </c>
      <c r="CD197" s="51" t="n">
        <v>0</v>
      </c>
      <c r="CE197" s="51" t="n">
        <v>620</v>
      </c>
      <c r="CF197" s="51" t="n">
        <v>0</v>
      </c>
      <c r="CG197" s="51" t="n">
        <v>1000</v>
      </c>
      <c r="CH197" s="51" t="n">
        <v>16000</v>
      </c>
      <c r="CI197" s="51" t="n">
        <v>1000</v>
      </c>
      <c r="CJ197" s="51" t="n">
        <v>58000</v>
      </c>
      <c r="CK197" s="51" t="n">
        <v>2204000</v>
      </c>
      <c r="CL197" s="51" t="n">
        <v>0</v>
      </c>
      <c r="CM197" s="52" t="n">
        <v>2.1588681339005</v>
      </c>
      <c r="CN197" s="52" t="n">
        <v>66.6666666666667</v>
      </c>
      <c r="CO197" s="58" t="n">
        <v>0</v>
      </c>
      <c r="CP197" s="13" t="n">
        <v>274554061.98</v>
      </c>
      <c r="CQ197" s="13" t="n">
        <v>3843634916.95</v>
      </c>
      <c r="CR197" s="13" t="n">
        <v>47884877.63</v>
      </c>
      <c r="CS197" s="13" t="n">
        <v>2929059282.52</v>
      </c>
      <c r="CT197" s="13" t="n">
        <v>496498163.96</v>
      </c>
      <c r="CU197" s="58" t="n">
        <v>0.15</v>
      </c>
      <c r="CV197" s="53" t="n">
        <v>0</v>
      </c>
      <c r="CW197" s="53" t="n">
        <v>0</v>
      </c>
      <c r="CX197" s="53" t="n">
        <v>0</v>
      </c>
      <c r="CY197" s="53" t="n">
        <v>0</v>
      </c>
      <c r="CZ197" s="53" t="n">
        <v>0</v>
      </c>
      <c r="DA197" s="53" t="n">
        <v>0.325617992792412</v>
      </c>
      <c r="DB197" s="53" t="n">
        <v>0</v>
      </c>
      <c r="DC197" s="53" t="n">
        <v>0</v>
      </c>
      <c r="DD197" s="53" t="n">
        <v>0</v>
      </c>
      <c r="DE197" s="53" t="n">
        <v>0.651235985584824</v>
      </c>
      <c r="DF197" s="53" t="n">
        <v>0</v>
      </c>
      <c r="DG197" s="53" t="n">
        <v>0</v>
      </c>
      <c r="DH197" s="53" t="n">
        <v>0</v>
      </c>
      <c r="DI197" s="53" t="n">
        <v>0</v>
      </c>
      <c r="DJ197" s="53" t="n">
        <v>0</v>
      </c>
      <c r="DK197" s="53" t="n">
        <v>0</v>
      </c>
      <c r="DL197" s="53" t="n">
        <v>0.651235985584824</v>
      </c>
      <c r="DM197" s="53" t="n">
        <v>0</v>
      </c>
      <c r="DN197" s="53" t="n">
        <v>0.348764014415176</v>
      </c>
      <c r="DO197" s="53" t="n">
        <v>0</v>
      </c>
      <c r="DP197" s="53" t="n">
        <v>0</v>
      </c>
      <c r="DQ197" s="53" t="n">
        <v>0</v>
      </c>
      <c r="DR197" s="51" t="n">
        <v>666</v>
      </c>
      <c r="DS197" s="51" t="n">
        <v>47</v>
      </c>
      <c r="DT197" s="51" t="n">
        <v>34120.7582203383</v>
      </c>
      <c r="DU197" s="51" t="n">
        <v>911</v>
      </c>
      <c r="DV197" s="51" t="n">
        <v>2432</v>
      </c>
      <c r="DW197" s="51" t="n">
        <v>521</v>
      </c>
      <c r="DX197" s="51" t="n">
        <v>3559</v>
      </c>
      <c r="DY197" s="51" t="n">
        <v>348243.78</v>
      </c>
      <c r="DZ197" s="51" t="n">
        <v>702</v>
      </c>
      <c r="EA197" s="51" t="n">
        <v>2634</v>
      </c>
      <c r="EB197" s="51" t="n">
        <v>9</v>
      </c>
      <c r="EC197" s="59" t="n">
        <v>6379.8742</v>
      </c>
      <c r="ED197" s="51" t="n">
        <v>704</v>
      </c>
      <c r="EE197" s="51" t="n">
        <v>2634</v>
      </c>
      <c r="EF197" s="51" t="n">
        <v>256</v>
      </c>
      <c r="EG197" s="51" t="n">
        <v>2890</v>
      </c>
      <c r="EH197" s="60" t="n">
        <v>50.2783294615757</v>
      </c>
      <c r="EJ197" s="60" t="n">
        <v>47.4417788090625</v>
      </c>
      <c r="EK197" s="60" t="n">
        <v>19.869442584879</v>
      </c>
      <c r="EL197" s="60" t="n">
        <v>2.23063114533759</v>
      </c>
      <c r="EM197" s="60" t="n">
        <v>2.4829491319</v>
      </c>
      <c r="EN197" s="60" t="n">
        <v>92.8253470061</v>
      </c>
      <c r="ES197" s="51" t="n">
        <v>1639874</v>
      </c>
      <c r="ET197" s="13" t="n">
        <v>8351.462</v>
      </c>
      <c r="EU197" s="13" t="n">
        <v>8593.743</v>
      </c>
      <c r="EV197" s="13" t="n">
        <v>8710.888</v>
      </c>
      <c r="EW197" s="13" t="n">
        <v>8825.881</v>
      </c>
      <c r="EX197" s="13" t="n">
        <v>212542.5</v>
      </c>
      <c r="EY197" s="58" t="n">
        <f aca="false">EX197/SUMIF($E$8:$E$210,E197,$EX$8:$EX$210)</f>
        <v>0.0281194713843829</v>
      </c>
      <c r="EZ197" s="13" t="s">
        <v>271</v>
      </c>
      <c r="FA197" s="13" t="s">
        <v>304</v>
      </c>
      <c r="FB197" s="51" t="n">
        <v>1</v>
      </c>
      <c r="FC197" s="13" t="n">
        <v>0</v>
      </c>
    </row>
    <row r="198" customFormat="false" ht="15" hidden="false" customHeight="false" outlineLevel="0" collapsed="false">
      <c r="A198" s="49" t="n">
        <v>29059</v>
      </c>
      <c r="B198" s="50" t="n">
        <v>29059</v>
      </c>
      <c r="C198" s="9" t="s">
        <v>514</v>
      </c>
      <c r="D198" s="9" t="s">
        <v>495</v>
      </c>
      <c r="E198" s="50" t="n">
        <v>33</v>
      </c>
      <c r="F198" s="9" t="s">
        <v>458</v>
      </c>
      <c r="H198" s="51" t="n">
        <v>1152399</v>
      </c>
      <c r="I198" s="51" t="n">
        <v>1243460</v>
      </c>
      <c r="J198" s="51" t="n">
        <v>688281</v>
      </c>
      <c r="K198" s="51" t="n">
        <v>1331058</v>
      </c>
      <c r="L198" s="51" t="n">
        <v>326414</v>
      </c>
      <c r="M198" s="51" t="n">
        <v>547644</v>
      </c>
      <c r="N198" s="51" t="n">
        <v>0</v>
      </c>
      <c r="O198" s="51" t="n">
        <v>1</v>
      </c>
      <c r="P198" s="51" t="n">
        <v>0</v>
      </c>
      <c r="Q198" s="52" t="n">
        <v>3.36834319526627</v>
      </c>
      <c r="R198" s="52" t="n">
        <v>3.31582840236686</v>
      </c>
      <c r="S198" s="13" t="n">
        <v>3202</v>
      </c>
      <c r="T198" s="13" t="n">
        <v>4056</v>
      </c>
      <c r="U198" s="13" t="n">
        <v>3416</v>
      </c>
      <c r="V198" s="13" t="n">
        <v>4056</v>
      </c>
      <c r="W198" s="13" t="n">
        <v>1067</v>
      </c>
      <c r="X198" s="13" t="n">
        <v>4056</v>
      </c>
      <c r="Y198" s="13" t="n">
        <v>5123</v>
      </c>
      <c r="Z198" s="13" t="n">
        <v>8112</v>
      </c>
      <c r="AA198" s="13" t="n">
        <v>3202</v>
      </c>
      <c r="AB198" s="13" t="n">
        <v>4056</v>
      </c>
      <c r="AC198" s="13" t="n">
        <v>4056</v>
      </c>
      <c r="AD198" s="13" t="n">
        <v>4056</v>
      </c>
      <c r="AE198" s="13" t="n">
        <v>4056</v>
      </c>
      <c r="AF198" s="13" t="n">
        <v>4056</v>
      </c>
      <c r="AG198" s="13" t="n">
        <v>2</v>
      </c>
      <c r="AH198" s="13" t="n">
        <v>1002</v>
      </c>
      <c r="AI198" s="51" t="n">
        <v>0</v>
      </c>
      <c r="AJ198" s="51" t="n">
        <v>304</v>
      </c>
      <c r="AK198" s="51" t="n">
        <v>501</v>
      </c>
      <c r="AL198" s="51" t="n">
        <v>345</v>
      </c>
      <c r="AM198" s="51" t="n">
        <v>501</v>
      </c>
      <c r="AN198" s="51" t="n">
        <v>83</v>
      </c>
      <c r="AO198" s="51" t="n">
        <v>501</v>
      </c>
      <c r="AP198" s="51" t="n">
        <v>496</v>
      </c>
      <c r="AQ198" s="51" t="n">
        <v>501</v>
      </c>
      <c r="AR198" s="51" t="n">
        <v>485</v>
      </c>
      <c r="AS198" s="51" t="n">
        <v>501</v>
      </c>
      <c r="AT198" s="51" t="n">
        <v>480</v>
      </c>
      <c r="AU198" s="51" t="n">
        <v>496</v>
      </c>
      <c r="AV198" s="51" t="n">
        <v>13.5</v>
      </c>
      <c r="AW198" s="13" t="n">
        <v>40.57253458</v>
      </c>
      <c r="AX198" s="52" t="n">
        <v>2.3626</v>
      </c>
      <c r="AY198" s="51" t="n">
        <v>3</v>
      </c>
      <c r="AZ198" s="52" t="n">
        <v>5.16666666666667</v>
      </c>
      <c r="BA198" s="52" t="n">
        <v>236.26</v>
      </c>
      <c r="BB198" s="54" t="n">
        <v>0.0151592037329844</v>
      </c>
      <c r="BC198" s="54" t="n">
        <v>0.000269989000567961</v>
      </c>
      <c r="BD198" s="61" t="n">
        <v>21849.6044992565</v>
      </c>
      <c r="BE198" s="13" t="n">
        <v>1147</v>
      </c>
      <c r="BF198" s="13" t="n">
        <v>4151</v>
      </c>
      <c r="BG198" s="51" t="n">
        <v>2475</v>
      </c>
      <c r="BH198" s="51" t="n">
        <v>486</v>
      </c>
      <c r="BI198" s="51" t="n">
        <v>5</v>
      </c>
      <c r="BJ198" s="51"/>
      <c r="BK198" s="51" t="n">
        <v>471</v>
      </c>
      <c r="BL198" s="51" t="n">
        <v>3805</v>
      </c>
      <c r="BM198" s="51" t="n">
        <v>4699</v>
      </c>
      <c r="BN198" s="51" t="n">
        <v>0</v>
      </c>
      <c r="BO198" s="51" t="n">
        <v>0</v>
      </c>
      <c r="BP198" s="51" t="n">
        <v>0</v>
      </c>
      <c r="BQ198" s="51" t="n">
        <v>0</v>
      </c>
      <c r="BR198" s="13" t="n">
        <v>391.606673487451</v>
      </c>
      <c r="BS198" s="13" t="n">
        <v>2234.15498277259</v>
      </c>
      <c r="BT198" s="51" t="n">
        <v>0</v>
      </c>
      <c r="BU198" s="51" t="n">
        <v>3</v>
      </c>
      <c r="BV198" s="51"/>
      <c r="BW198" s="51"/>
      <c r="BX198" s="51"/>
      <c r="BY198" s="51"/>
      <c r="BZ198" s="51"/>
      <c r="CA198" s="51"/>
      <c r="CB198" s="51" t="n">
        <v>0</v>
      </c>
      <c r="CC198" s="51" t="n">
        <v>0</v>
      </c>
      <c r="CD198" s="51" t="n">
        <v>0</v>
      </c>
      <c r="CE198" s="51" t="n">
        <v>2540</v>
      </c>
      <c r="CF198" s="51" t="n">
        <v>0</v>
      </c>
      <c r="CG198" s="51" t="n">
        <v>3000</v>
      </c>
      <c r="CH198" s="51" t="n">
        <v>49000</v>
      </c>
      <c r="CI198" s="51" t="n">
        <v>1000</v>
      </c>
      <c r="CJ198" s="51" t="n">
        <v>44000</v>
      </c>
      <c r="CK198" s="51" t="n">
        <v>2587000</v>
      </c>
      <c r="CL198" s="51" t="n">
        <v>0</v>
      </c>
      <c r="CM198" s="52" t="n">
        <v>1.73693293885602</v>
      </c>
      <c r="CN198" s="52" t="n">
        <v>66.6666666666667</v>
      </c>
      <c r="CO198" s="58" t="n">
        <v>0</v>
      </c>
      <c r="CP198" s="13" t="n">
        <v>274554061.98</v>
      </c>
      <c r="CQ198" s="13" t="n">
        <v>3843634916.95</v>
      </c>
      <c r="CR198" s="13" t="n">
        <v>47884877.63</v>
      </c>
      <c r="CS198" s="13" t="n">
        <v>2929059282.52</v>
      </c>
      <c r="CT198" s="13" t="n">
        <v>496498163.96</v>
      </c>
      <c r="CU198" s="58" t="n">
        <v>0</v>
      </c>
      <c r="CV198" s="53" t="n">
        <v>0</v>
      </c>
      <c r="CW198" s="53" t="n">
        <v>0</v>
      </c>
      <c r="CX198" s="53" t="n">
        <v>0</v>
      </c>
      <c r="CY198" s="53" t="n">
        <v>0</v>
      </c>
      <c r="CZ198" s="53" t="n">
        <v>0</v>
      </c>
      <c r="DA198" s="53" t="n">
        <v>0.325617992792412</v>
      </c>
      <c r="DB198" s="53" t="n">
        <v>0</v>
      </c>
      <c r="DC198" s="53" t="n">
        <v>0</v>
      </c>
      <c r="DD198" s="53" t="n">
        <v>0</v>
      </c>
      <c r="DE198" s="53" t="n">
        <v>0.651235985584824</v>
      </c>
      <c r="DF198" s="53" t="n">
        <v>0</v>
      </c>
      <c r="DG198" s="53" t="n">
        <v>0</v>
      </c>
      <c r="DH198" s="53" t="n">
        <v>0</v>
      </c>
      <c r="DI198" s="53" t="n">
        <v>0</v>
      </c>
      <c r="DJ198" s="53" t="n">
        <v>0</v>
      </c>
      <c r="DK198" s="53" t="n">
        <v>0</v>
      </c>
      <c r="DL198" s="53" t="n">
        <v>0.651235985584824</v>
      </c>
      <c r="DM198" s="53" t="n">
        <v>0</v>
      </c>
      <c r="DN198" s="53" t="n">
        <v>0.348764014415176</v>
      </c>
      <c r="DO198" s="53" t="n">
        <v>0</v>
      </c>
      <c r="DP198" s="53" t="n">
        <v>0</v>
      </c>
      <c r="DQ198" s="53" t="n">
        <v>0</v>
      </c>
      <c r="DR198" s="51" t="n">
        <v>380</v>
      </c>
      <c r="DS198" s="51" t="n">
        <v>61</v>
      </c>
      <c r="DT198" s="51" t="n">
        <v>38871.4439196729</v>
      </c>
      <c r="DU198" s="51" t="n">
        <v>644</v>
      </c>
      <c r="DV198" s="51" t="n">
        <v>805</v>
      </c>
      <c r="DW198" s="51" t="n">
        <v>479</v>
      </c>
      <c r="DX198" s="51" t="n">
        <v>1344</v>
      </c>
      <c r="DY198" s="51" t="n">
        <v>348243.78</v>
      </c>
      <c r="DZ198" s="51" t="n">
        <v>449</v>
      </c>
      <c r="EA198" s="51" t="n">
        <v>1169</v>
      </c>
      <c r="EB198" s="51" t="n">
        <v>16</v>
      </c>
      <c r="EC198" s="59" t="n">
        <v>6379.8742</v>
      </c>
      <c r="ED198" s="51" t="n">
        <v>358</v>
      </c>
      <c r="EE198" s="51" t="n">
        <v>1169</v>
      </c>
      <c r="EF198" s="51" t="n">
        <v>91</v>
      </c>
      <c r="EG198" s="51" t="n">
        <v>1260</v>
      </c>
      <c r="EH198" s="60" t="n">
        <v>50.2783294615757</v>
      </c>
      <c r="EJ198" s="60" t="n">
        <v>47.4417788090625</v>
      </c>
      <c r="EK198" s="60" t="n">
        <v>19.869442584879</v>
      </c>
      <c r="EL198" s="60" t="n">
        <v>2.23063114533759</v>
      </c>
      <c r="EM198" s="60" t="n">
        <v>2.4829491319</v>
      </c>
      <c r="EN198" s="60" t="n">
        <v>92.8253470061</v>
      </c>
      <c r="ES198" s="51" t="n">
        <v>1639874</v>
      </c>
      <c r="ET198" s="13" t="n">
        <v>6674.348</v>
      </c>
      <c r="EU198" s="13" t="n">
        <v>6920.966</v>
      </c>
      <c r="EV198" s="13" t="n">
        <v>7035.475</v>
      </c>
      <c r="EW198" s="13" t="n">
        <v>7146.027</v>
      </c>
      <c r="EX198" s="13" t="n">
        <v>313326.3</v>
      </c>
      <c r="EY198" s="58" t="n">
        <f aca="false">EX198/SUMIF($E$8:$E$210,E198,$EX$8:$EX$210)</f>
        <v>0.0414532148950191</v>
      </c>
      <c r="EZ198" s="13" t="s">
        <v>271</v>
      </c>
      <c r="FA198" s="13" t="s">
        <v>304</v>
      </c>
      <c r="FB198" s="51" t="n">
        <v>2</v>
      </c>
      <c r="FC198" s="13" t="n">
        <v>0</v>
      </c>
    </row>
    <row r="199" customFormat="false" ht="15" hidden="false" customHeight="false" outlineLevel="0" collapsed="false">
      <c r="A199" s="49" t="n">
        <v>30011</v>
      </c>
      <c r="B199" s="50" t="n">
        <v>30011</v>
      </c>
      <c r="C199" s="9" t="s">
        <v>515</v>
      </c>
      <c r="D199" s="9" t="s">
        <v>516</v>
      </c>
      <c r="E199" s="50" t="n">
        <v>46</v>
      </c>
      <c r="F199" s="9" t="s">
        <v>516</v>
      </c>
      <c r="H199" s="51" t="n">
        <v>438496</v>
      </c>
      <c r="I199" s="51" t="n">
        <v>303842</v>
      </c>
      <c r="J199" s="51" t="n">
        <v>160111</v>
      </c>
      <c r="K199" s="51" t="n">
        <v>445747</v>
      </c>
      <c r="L199" s="51" t="n">
        <v>39886</v>
      </c>
      <c r="M199" s="51" t="n">
        <v>129830</v>
      </c>
      <c r="N199" s="51" t="n">
        <v>2</v>
      </c>
      <c r="O199" s="51" t="n">
        <v>0</v>
      </c>
      <c r="P199" s="51" t="n">
        <v>0</v>
      </c>
      <c r="Q199" s="52" t="n">
        <v>0</v>
      </c>
      <c r="R199" s="52" t="n">
        <v>0</v>
      </c>
      <c r="S199" s="13" t="n">
        <v>0</v>
      </c>
      <c r="T199" s="13" t="n">
        <v>0</v>
      </c>
      <c r="U199" s="13" t="n">
        <v>0</v>
      </c>
      <c r="V199" s="13" t="n">
        <v>0</v>
      </c>
      <c r="W199" s="13" t="n">
        <v>0</v>
      </c>
      <c r="X199" s="13" t="n">
        <v>0</v>
      </c>
      <c r="Y199" s="13" t="n">
        <v>0</v>
      </c>
      <c r="Z199" s="13" t="n">
        <v>0</v>
      </c>
      <c r="AA199" s="13" t="n">
        <v>0</v>
      </c>
      <c r="AB199" s="13" t="n">
        <v>0</v>
      </c>
      <c r="AC199" s="13" t="n">
        <v>0</v>
      </c>
      <c r="AD199" s="13" t="n">
        <v>0</v>
      </c>
      <c r="AE199" s="13" t="n">
        <v>0</v>
      </c>
      <c r="AF199" s="13" t="n">
        <v>0</v>
      </c>
      <c r="AG199" s="13" t="n">
        <v>316</v>
      </c>
      <c r="AH199" s="13" t="n">
        <v>6198</v>
      </c>
      <c r="AI199" s="51" t="n">
        <v>0</v>
      </c>
      <c r="AJ199" s="51" t="n">
        <v>765</v>
      </c>
      <c r="AK199" s="51" t="n">
        <v>3239</v>
      </c>
      <c r="AL199" s="51" t="n">
        <v>1295</v>
      </c>
      <c r="AM199" s="51" t="n">
        <v>3101</v>
      </c>
      <c r="AN199" s="51" t="n">
        <v>1027</v>
      </c>
      <c r="AO199" s="51" t="n">
        <v>3095</v>
      </c>
      <c r="AP199" s="51" t="n">
        <v>3051</v>
      </c>
      <c r="AQ199" s="51" t="n">
        <v>3097</v>
      </c>
      <c r="AR199" s="51" t="n">
        <v>3093</v>
      </c>
      <c r="AS199" s="51" t="n">
        <v>3103</v>
      </c>
      <c r="AT199" s="51" t="n">
        <v>2323</v>
      </c>
      <c r="AU199" s="51" t="n">
        <v>2768</v>
      </c>
      <c r="AV199" s="51" t="n">
        <v>0</v>
      </c>
      <c r="AW199" s="13" t="n">
        <v>368.5540732</v>
      </c>
      <c r="AX199" s="52" t="n">
        <v>4.6062</v>
      </c>
      <c r="AY199" s="51" t="n">
        <v>1</v>
      </c>
      <c r="AZ199" s="52" t="n">
        <v>0.25</v>
      </c>
      <c r="BA199" s="52" t="n">
        <v>460.62</v>
      </c>
      <c r="BB199" s="54" t="n">
        <v>0.019008894272224</v>
      </c>
      <c r="BC199" s="54" t="n">
        <v>0.0153817970426999</v>
      </c>
      <c r="BD199" s="61" t="n">
        <v>21369.7752240955</v>
      </c>
      <c r="BE199" s="13" t="n">
        <v>7499</v>
      </c>
      <c r="BF199" s="13" t="n">
        <v>26403</v>
      </c>
      <c r="BG199" s="51" t="n">
        <v>12997</v>
      </c>
      <c r="BH199" s="51" t="n">
        <v>4890</v>
      </c>
      <c r="BI199" s="51" t="n">
        <v>5</v>
      </c>
      <c r="BJ199" s="51" t="n">
        <v>6786</v>
      </c>
      <c r="BK199" s="51" t="n">
        <v>4752</v>
      </c>
      <c r="BL199" s="51" t="n">
        <v>29170</v>
      </c>
      <c r="BM199" s="51" t="n">
        <v>30653</v>
      </c>
      <c r="BN199" s="51" t="n">
        <v>9799</v>
      </c>
      <c r="BO199" s="51" t="n">
        <v>29131</v>
      </c>
      <c r="BP199" s="51" t="n">
        <v>11162</v>
      </c>
      <c r="BQ199" s="51" t="n">
        <v>11590</v>
      </c>
      <c r="BR199" s="13" t="n">
        <v>555.225836679543</v>
      </c>
      <c r="BS199" s="13" t="n">
        <v>2175.16777550908</v>
      </c>
      <c r="BT199" s="51" t="n">
        <v>0</v>
      </c>
      <c r="BU199" s="51" t="n">
        <v>65</v>
      </c>
      <c r="BV199" s="51"/>
      <c r="BW199" s="51"/>
      <c r="BX199" s="51"/>
      <c r="BY199" s="51"/>
      <c r="BZ199" s="51"/>
      <c r="CA199" s="51"/>
      <c r="CB199" s="51" t="n">
        <v>0</v>
      </c>
      <c r="CC199" s="51" t="n">
        <v>0</v>
      </c>
      <c r="CD199" s="51" t="n">
        <v>0</v>
      </c>
      <c r="CE199" s="51" t="n">
        <v>3340</v>
      </c>
      <c r="CF199" s="51" t="n">
        <v>10052</v>
      </c>
      <c r="CG199" s="51" t="n">
        <v>4000</v>
      </c>
      <c r="CH199" s="51" t="n">
        <v>129000</v>
      </c>
      <c r="CI199" s="51" t="n">
        <v>8000</v>
      </c>
      <c r="CJ199" s="51" t="n">
        <v>1273000</v>
      </c>
      <c r="CK199" s="51" t="n">
        <v>35678000</v>
      </c>
      <c r="CL199" s="51" t="n">
        <v>32</v>
      </c>
      <c r="CM199" s="52" t="n">
        <v>0</v>
      </c>
      <c r="CN199" s="52" t="n">
        <v>66.6666666666667</v>
      </c>
      <c r="CO199" s="58" t="n">
        <v>0</v>
      </c>
      <c r="CP199" s="13" t="n">
        <v>8049722.17</v>
      </c>
      <c r="CQ199" s="13" t="n">
        <v>59220989.92</v>
      </c>
      <c r="CR199" s="13" t="n">
        <v>0</v>
      </c>
      <c r="CS199" s="13" t="n">
        <v>8486242.09</v>
      </c>
      <c r="CT199" s="13" t="n">
        <v>42685025.66</v>
      </c>
      <c r="CU199" s="58" t="n">
        <v>0.2</v>
      </c>
      <c r="CV199" s="53" t="n">
        <v>0</v>
      </c>
      <c r="CW199" s="53" t="n">
        <v>0</v>
      </c>
      <c r="CX199" s="53" t="n">
        <v>0</v>
      </c>
      <c r="CY199" s="53" t="n">
        <v>0</v>
      </c>
      <c r="CZ199" s="53" t="n">
        <v>0</v>
      </c>
      <c r="DA199" s="53" t="n">
        <v>0.5</v>
      </c>
      <c r="DB199" s="53" t="n">
        <v>0.5</v>
      </c>
      <c r="DC199" s="53" t="n">
        <v>0</v>
      </c>
      <c r="DD199" s="53" t="n">
        <v>0</v>
      </c>
      <c r="DE199" s="53" t="n">
        <v>0</v>
      </c>
      <c r="DF199" s="53" t="n">
        <v>0</v>
      </c>
      <c r="DG199" s="53" t="n">
        <v>0</v>
      </c>
      <c r="DH199" s="53" t="n">
        <v>1</v>
      </c>
      <c r="DI199" s="53" t="n">
        <v>0</v>
      </c>
      <c r="DJ199" s="53" t="n">
        <v>0</v>
      </c>
      <c r="DK199" s="53" t="n">
        <v>0</v>
      </c>
      <c r="DL199" s="53" t="n">
        <v>0</v>
      </c>
      <c r="DM199" s="53" t="n">
        <v>0</v>
      </c>
      <c r="DN199" s="53" t="n">
        <v>0</v>
      </c>
      <c r="DO199" s="53" t="n">
        <v>0</v>
      </c>
      <c r="DP199" s="53" t="n">
        <v>0</v>
      </c>
      <c r="DQ199" s="53" t="n">
        <v>1</v>
      </c>
      <c r="DR199" s="51" t="n">
        <v>38540</v>
      </c>
      <c r="DS199" s="51" t="n">
        <v>8469</v>
      </c>
      <c r="DT199" s="51" t="n">
        <v>13240.0916825243</v>
      </c>
      <c r="DU199" s="51" t="n">
        <v>0</v>
      </c>
      <c r="DV199" s="51" t="n">
        <v>0</v>
      </c>
      <c r="DW199" s="51" t="n">
        <v>1864</v>
      </c>
      <c r="DX199" s="51" t="n">
        <v>0</v>
      </c>
      <c r="DY199" s="51" t="n">
        <v>170142.71</v>
      </c>
      <c r="DZ199" s="51" t="n">
        <v>3136</v>
      </c>
      <c r="EA199" s="51" t="n">
        <v>19600</v>
      </c>
      <c r="EB199" s="51" t="n">
        <v>163</v>
      </c>
      <c r="EC199" s="59" t="n">
        <v>6131.2801</v>
      </c>
      <c r="ED199" s="51" t="n">
        <v>4704</v>
      </c>
      <c r="EE199" s="51" t="n">
        <v>19600</v>
      </c>
      <c r="EF199" s="51" t="n">
        <v>784</v>
      </c>
      <c r="EG199" s="51" t="n">
        <v>20384</v>
      </c>
      <c r="EH199" s="60" t="n">
        <v>45.8679930409003</v>
      </c>
      <c r="EJ199" s="60" t="n">
        <v>37.9270576631863</v>
      </c>
      <c r="EK199" s="60" t="n">
        <v>21.4795103594581</v>
      </c>
      <c r="EL199" s="60" t="n">
        <v>2.85683990307516</v>
      </c>
      <c r="EM199" s="60" t="n">
        <v>2.3578010631</v>
      </c>
      <c r="EN199" s="60" t="n">
        <v>59.6787502903</v>
      </c>
      <c r="ES199" s="51" t="n">
        <v>540181</v>
      </c>
      <c r="ET199" s="13" t="n">
        <v>53391.79</v>
      </c>
      <c r="EU199" s="13" t="n">
        <v>54148.3</v>
      </c>
      <c r="EV199" s="13" t="n">
        <v>54477.04</v>
      </c>
      <c r="EW199" s="13" t="n">
        <v>54780</v>
      </c>
      <c r="EX199" s="13" t="n">
        <v>102903</v>
      </c>
      <c r="EY199" s="58" t="n">
        <f aca="false">EX199/SUMIF($E$8:$E$210,E199,$EX$8:$EX$210)</f>
        <v>0.108336139743608</v>
      </c>
      <c r="EZ199" s="13" t="s">
        <v>289</v>
      </c>
      <c r="FA199" s="13" t="s">
        <v>341</v>
      </c>
      <c r="FB199" s="51" t="n">
        <v>2</v>
      </c>
      <c r="FC199" s="13" t="n">
        <v>11162</v>
      </c>
    </row>
    <row r="200" customFormat="false" ht="15" hidden="false" customHeight="false" outlineLevel="0" collapsed="false">
      <c r="A200" s="49" t="n">
        <v>30028</v>
      </c>
      <c r="B200" s="50" t="n">
        <v>30028</v>
      </c>
      <c r="C200" s="9" t="s">
        <v>517</v>
      </c>
      <c r="D200" s="9" t="s">
        <v>516</v>
      </c>
      <c r="E200" s="50" t="n">
        <v>46</v>
      </c>
      <c r="F200" s="9" t="s">
        <v>516</v>
      </c>
      <c r="H200" s="51" t="n">
        <v>438496</v>
      </c>
      <c r="I200" s="51" t="n">
        <v>303842</v>
      </c>
      <c r="J200" s="51" t="n">
        <v>160111</v>
      </c>
      <c r="K200" s="51" t="n">
        <v>445747</v>
      </c>
      <c r="L200" s="51" t="n">
        <v>39886</v>
      </c>
      <c r="M200" s="51" t="n">
        <v>129830</v>
      </c>
      <c r="N200" s="51" t="n">
        <v>71</v>
      </c>
      <c r="O200" s="51" t="n">
        <v>780</v>
      </c>
      <c r="P200" s="51" t="n">
        <v>48</v>
      </c>
      <c r="Q200" s="52" t="n">
        <v>2.95325020903138</v>
      </c>
      <c r="R200" s="52" t="n">
        <v>3.42713807056411</v>
      </c>
      <c r="S200" s="13" t="n">
        <v>67863</v>
      </c>
      <c r="T200" s="13" t="n">
        <v>98783</v>
      </c>
      <c r="U200" s="13" t="n">
        <v>42051</v>
      </c>
      <c r="V200" s="13" t="n">
        <v>98783</v>
      </c>
      <c r="W200" s="13" t="n">
        <v>11518</v>
      </c>
      <c r="X200" s="13" t="n">
        <v>98783</v>
      </c>
      <c r="Y200" s="13" t="n">
        <v>52720</v>
      </c>
      <c r="Z200" s="13" t="n">
        <v>197566</v>
      </c>
      <c r="AA200" s="13" t="n">
        <v>48117</v>
      </c>
      <c r="AB200" s="13" t="n">
        <v>98783</v>
      </c>
      <c r="AC200" s="13" t="n">
        <v>78150</v>
      </c>
      <c r="AD200" s="13" t="n">
        <v>98783</v>
      </c>
      <c r="AE200" s="13" t="n">
        <v>30179</v>
      </c>
      <c r="AF200" s="13" t="n">
        <v>98783</v>
      </c>
      <c r="AG200" s="13" t="n">
        <v>438</v>
      </c>
      <c r="AH200" s="13" t="n">
        <v>16031</v>
      </c>
      <c r="AI200" s="51" t="n">
        <v>0</v>
      </c>
      <c r="AJ200" s="51" t="n">
        <v>534</v>
      </c>
      <c r="AK200" s="51" t="n">
        <v>8465</v>
      </c>
      <c r="AL200" s="51" t="n">
        <v>1057</v>
      </c>
      <c r="AM200" s="51" t="n">
        <v>8033</v>
      </c>
      <c r="AN200" s="51" t="n">
        <v>2058</v>
      </c>
      <c r="AO200" s="51" t="n">
        <v>8024</v>
      </c>
      <c r="AP200" s="51" t="n">
        <v>7746</v>
      </c>
      <c r="AQ200" s="51" t="n">
        <v>7999</v>
      </c>
      <c r="AR200" s="51" t="n">
        <v>7951</v>
      </c>
      <c r="AS200" s="51" t="n">
        <v>8061</v>
      </c>
      <c r="AT200" s="51" t="n">
        <v>7273</v>
      </c>
      <c r="AU200" s="51" t="n">
        <v>7797</v>
      </c>
      <c r="AV200" s="51" t="n">
        <v>0</v>
      </c>
      <c r="AW200" s="13" t="n">
        <v>452.1802397</v>
      </c>
      <c r="AX200" s="52" t="n">
        <v>17.0834</v>
      </c>
      <c r="AY200" s="51" t="n">
        <v>1</v>
      </c>
      <c r="AZ200" s="52" t="n">
        <v>0.25</v>
      </c>
      <c r="BA200" s="52" t="n">
        <v>1708.34</v>
      </c>
      <c r="BB200" s="54" t="n">
        <v>0.019008894272224</v>
      </c>
      <c r="BC200" s="54" t="n">
        <v>0.0153817970426999</v>
      </c>
      <c r="BD200" s="61" t="n">
        <v>21369.7752240955</v>
      </c>
      <c r="BE200" s="13" t="n">
        <v>34399</v>
      </c>
      <c r="BF200" s="13" t="n">
        <v>83593</v>
      </c>
      <c r="BG200" s="51" t="n">
        <v>22246</v>
      </c>
      <c r="BH200" s="51" t="n">
        <v>27126</v>
      </c>
      <c r="BI200" s="51" t="n">
        <v>5</v>
      </c>
      <c r="BJ200" s="51" t="n">
        <v>46899</v>
      </c>
      <c r="BK200" s="51" t="n">
        <v>26458</v>
      </c>
      <c r="BL200" s="51" t="n">
        <v>90604</v>
      </c>
      <c r="BM200" s="51" t="n">
        <v>92595</v>
      </c>
      <c r="BN200" s="51" t="n">
        <v>44929</v>
      </c>
      <c r="BO200" s="51" t="n">
        <v>136454</v>
      </c>
      <c r="BP200" s="51" t="n">
        <v>66050</v>
      </c>
      <c r="BQ200" s="51" t="n">
        <v>68403</v>
      </c>
      <c r="BR200" s="13" t="n">
        <v>555.225836679543</v>
      </c>
      <c r="BS200" s="13" t="n">
        <v>2175.16777550908</v>
      </c>
      <c r="BT200" s="51" t="n">
        <v>0</v>
      </c>
      <c r="BU200" s="51" t="n">
        <v>0</v>
      </c>
      <c r="BV200" s="51"/>
      <c r="BW200" s="51"/>
      <c r="BX200" s="51"/>
      <c r="BY200" s="51"/>
      <c r="BZ200" s="51"/>
      <c r="CA200" s="51"/>
      <c r="CB200" s="51" t="n">
        <v>0</v>
      </c>
      <c r="CC200" s="51" t="n">
        <v>0</v>
      </c>
      <c r="CD200" s="51" t="n">
        <v>0</v>
      </c>
      <c r="CE200" s="51" t="n">
        <v>19580</v>
      </c>
      <c r="CF200" s="51" t="n">
        <v>62153</v>
      </c>
      <c r="CG200" s="51" t="n">
        <v>21000</v>
      </c>
      <c r="CH200" s="51" t="n">
        <v>778000</v>
      </c>
      <c r="CI200" s="51" t="n">
        <v>66000</v>
      </c>
      <c r="CJ200" s="51" t="n">
        <v>6099000</v>
      </c>
      <c r="CK200" s="51" t="n">
        <v>303976000</v>
      </c>
      <c r="CL200" s="51" t="n">
        <v>85</v>
      </c>
      <c r="CM200" s="52" t="n">
        <v>1.64133147205613</v>
      </c>
      <c r="CN200" s="52" t="n">
        <v>66.6666666666667</v>
      </c>
      <c r="CO200" s="58" t="n">
        <v>0.0612128088874399</v>
      </c>
      <c r="CP200" s="13" t="n">
        <v>8049722.17</v>
      </c>
      <c r="CQ200" s="13" t="n">
        <v>59220989.92</v>
      </c>
      <c r="CR200" s="13" t="n">
        <v>0</v>
      </c>
      <c r="CS200" s="13" t="n">
        <v>8486242.09</v>
      </c>
      <c r="CT200" s="13" t="n">
        <v>42685025.66</v>
      </c>
      <c r="CU200" s="58" t="n">
        <v>0.1875</v>
      </c>
      <c r="CV200" s="53" t="n">
        <v>0</v>
      </c>
      <c r="CW200" s="53" t="n">
        <v>0</v>
      </c>
      <c r="CX200" s="53" t="n">
        <v>0</v>
      </c>
      <c r="CY200" s="53" t="n">
        <v>0</v>
      </c>
      <c r="CZ200" s="53" t="n">
        <v>0</v>
      </c>
      <c r="DA200" s="53" t="n">
        <v>0.5</v>
      </c>
      <c r="DB200" s="53" t="n">
        <v>0.5</v>
      </c>
      <c r="DC200" s="53" t="n">
        <v>0</v>
      </c>
      <c r="DD200" s="53" t="n">
        <v>0</v>
      </c>
      <c r="DE200" s="53" t="n">
        <v>0</v>
      </c>
      <c r="DF200" s="53" t="n">
        <v>0</v>
      </c>
      <c r="DG200" s="53" t="n">
        <v>0</v>
      </c>
      <c r="DH200" s="53" t="n">
        <v>1</v>
      </c>
      <c r="DI200" s="53" t="n">
        <v>0</v>
      </c>
      <c r="DJ200" s="53" t="n">
        <v>0</v>
      </c>
      <c r="DK200" s="53" t="n">
        <v>0</v>
      </c>
      <c r="DL200" s="53" t="n">
        <v>0</v>
      </c>
      <c r="DM200" s="53" t="n">
        <v>0</v>
      </c>
      <c r="DN200" s="53" t="n">
        <v>0</v>
      </c>
      <c r="DO200" s="53" t="n">
        <v>0</v>
      </c>
      <c r="DP200" s="53" t="n">
        <v>0</v>
      </c>
      <c r="DQ200" s="53" t="n">
        <v>1</v>
      </c>
      <c r="DR200" s="51" t="n">
        <v>146403</v>
      </c>
      <c r="DS200" s="51" t="n">
        <v>54509</v>
      </c>
      <c r="DT200" s="51" t="n">
        <v>52279.1402147928</v>
      </c>
      <c r="DU200" s="51" t="n">
        <v>25560</v>
      </c>
      <c r="DV200" s="51" t="n">
        <v>26689</v>
      </c>
      <c r="DW200" s="51" t="n">
        <v>7234</v>
      </c>
      <c r="DX200" s="51" t="n">
        <v>53164</v>
      </c>
      <c r="DY200" s="51" t="n">
        <v>170142.71</v>
      </c>
      <c r="DZ200" s="51" t="n">
        <v>16202</v>
      </c>
      <c r="EA200" s="51" t="n">
        <v>54551</v>
      </c>
      <c r="EB200" s="51" t="n">
        <v>734</v>
      </c>
      <c r="EC200" s="59" t="n">
        <v>6131.2801</v>
      </c>
      <c r="ED200" s="51" t="n">
        <v>18849</v>
      </c>
      <c r="EE200" s="51" t="n">
        <v>54551</v>
      </c>
      <c r="EF200" s="51" t="n">
        <v>2709</v>
      </c>
      <c r="EG200" s="51" t="n">
        <v>57260</v>
      </c>
      <c r="EH200" s="60" t="n">
        <v>45.8679930409003</v>
      </c>
      <c r="EJ200" s="60" t="n">
        <v>37.9270576631863</v>
      </c>
      <c r="EK200" s="60" t="n">
        <v>21.4795103594581</v>
      </c>
      <c r="EL200" s="60" t="n">
        <v>2.85683990307516</v>
      </c>
      <c r="EM200" s="60" t="n">
        <v>2.3578010631</v>
      </c>
      <c r="EN200" s="60" t="n">
        <v>59.6787502903</v>
      </c>
      <c r="ES200" s="51" t="n">
        <v>540181</v>
      </c>
      <c r="ET200" s="13" t="n">
        <v>138777.8</v>
      </c>
      <c r="EU200" s="13" t="n">
        <v>139084.2</v>
      </c>
      <c r="EV200" s="13" t="n">
        <v>139413.5</v>
      </c>
      <c r="EW200" s="13" t="n">
        <v>139805.9</v>
      </c>
      <c r="EX200" s="13" t="n">
        <v>58142.94</v>
      </c>
      <c r="EY200" s="58" t="n">
        <f aca="false">EX200/SUMIF($E$8:$E$210,E200,$EX$8:$EX$210)</f>
        <v>0.0612128088874399</v>
      </c>
      <c r="EZ200" s="13" t="s">
        <v>289</v>
      </c>
      <c r="FA200" s="13" t="s">
        <v>341</v>
      </c>
      <c r="FB200" s="51" t="n">
        <v>1349</v>
      </c>
      <c r="FC200" s="13" t="n">
        <v>66050</v>
      </c>
    </row>
    <row r="201" customFormat="false" ht="15" hidden="false" customHeight="false" outlineLevel="0" collapsed="false">
      <c r="A201" s="49" t="n">
        <v>30090</v>
      </c>
      <c r="B201" s="50" t="n">
        <v>30090</v>
      </c>
      <c r="C201" s="9" t="s">
        <v>518</v>
      </c>
      <c r="D201" s="9" t="s">
        <v>516</v>
      </c>
      <c r="E201" s="50" t="n">
        <v>46</v>
      </c>
      <c r="F201" s="9" t="s">
        <v>516</v>
      </c>
      <c r="H201" s="51" t="n">
        <v>438496</v>
      </c>
      <c r="I201" s="51" t="n">
        <v>303842</v>
      </c>
      <c r="J201" s="51" t="n">
        <v>160111</v>
      </c>
      <c r="K201" s="51" t="n">
        <v>445747</v>
      </c>
      <c r="L201" s="51" t="n">
        <v>39886</v>
      </c>
      <c r="M201" s="51" t="n">
        <v>129830</v>
      </c>
      <c r="N201" s="51" t="n">
        <v>0</v>
      </c>
      <c r="O201" s="51" t="n">
        <v>1</v>
      </c>
      <c r="P201" s="51" t="n">
        <v>0</v>
      </c>
      <c r="Q201" s="52" t="n">
        <v>0</v>
      </c>
      <c r="R201" s="52" t="n">
        <v>0</v>
      </c>
      <c r="S201" s="13" t="n">
        <v>0</v>
      </c>
      <c r="T201" s="13" t="n">
        <v>0</v>
      </c>
      <c r="U201" s="13" t="n">
        <v>0</v>
      </c>
      <c r="V201" s="13" t="n">
        <v>0</v>
      </c>
      <c r="W201" s="13" t="n">
        <v>0</v>
      </c>
      <c r="X201" s="13" t="n">
        <v>0</v>
      </c>
      <c r="Y201" s="13" t="n">
        <v>0</v>
      </c>
      <c r="Z201" s="13" t="n">
        <v>0</v>
      </c>
      <c r="AA201" s="13" t="n">
        <v>0</v>
      </c>
      <c r="AB201" s="13" t="n">
        <v>0</v>
      </c>
      <c r="AC201" s="13" t="n">
        <v>0</v>
      </c>
      <c r="AD201" s="13" t="n">
        <v>0</v>
      </c>
      <c r="AE201" s="13" t="n">
        <v>0</v>
      </c>
      <c r="AF201" s="13" t="n">
        <v>0</v>
      </c>
      <c r="AG201" s="13" t="n">
        <v>8</v>
      </c>
      <c r="AH201" s="13" t="n">
        <v>1146</v>
      </c>
      <c r="AI201" s="51" t="n">
        <v>0</v>
      </c>
      <c r="AJ201" s="51" t="n">
        <v>332</v>
      </c>
      <c r="AK201" s="51" t="n">
        <v>573</v>
      </c>
      <c r="AL201" s="51" t="n">
        <v>402</v>
      </c>
      <c r="AM201" s="51" t="n">
        <v>573</v>
      </c>
      <c r="AN201" s="51" t="n">
        <v>186</v>
      </c>
      <c r="AO201" s="51" t="n">
        <v>573</v>
      </c>
      <c r="AP201" s="51" t="n">
        <v>527</v>
      </c>
      <c r="AQ201" s="51" t="n">
        <v>573</v>
      </c>
      <c r="AR201" s="51" t="n">
        <v>573</v>
      </c>
      <c r="AS201" s="51" t="n">
        <v>573</v>
      </c>
      <c r="AT201" s="51" t="n">
        <v>557</v>
      </c>
      <c r="AU201" s="51" t="n">
        <v>558</v>
      </c>
      <c r="AV201" s="51" t="n">
        <v>0</v>
      </c>
      <c r="AW201" s="13" t="n">
        <v>103.3481718</v>
      </c>
      <c r="AX201" s="52" t="n">
        <v>1.524</v>
      </c>
      <c r="AY201" s="51" t="n">
        <v>1</v>
      </c>
      <c r="AZ201" s="52" t="n">
        <v>0.25</v>
      </c>
      <c r="BA201" s="52" t="n">
        <v>152.4</v>
      </c>
      <c r="BB201" s="54" t="n">
        <v>0.019008894272224</v>
      </c>
      <c r="BC201" s="54" t="n">
        <v>0.0153817970426999</v>
      </c>
      <c r="BD201" s="61" t="n">
        <v>21369.7752240955</v>
      </c>
      <c r="BE201" s="13" t="n">
        <v>1917</v>
      </c>
      <c r="BF201" s="13" t="n">
        <v>5390</v>
      </c>
      <c r="BG201" s="51" t="n">
        <v>2171</v>
      </c>
      <c r="BH201" s="51" t="n">
        <v>1094</v>
      </c>
      <c r="BI201" s="51" t="n">
        <v>5</v>
      </c>
      <c r="BJ201" s="51" t="n">
        <v>865</v>
      </c>
      <c r="BK201" s="51" t="n">
        <v>1077</v>
      </c>
      <c r="BL201" s="51" t="n">
        <v>4668</v>
      </c>
      <c r="BM201" s="51" t="n">
        <v>6474</v>
      </c>
      <c r="BN201" s="51" t="n">
        <v>0</v>
      </c>
      <c r="BO201" s="51" t="n">
        <v>0</v>
      </c>
      <c r="BP201" s="51" t="n">
        <v>2322</v>
      </c>
      <c r="BQ201" s="51" t="n">
        <v>2421</v>
      </c>
      <c r="BR201" s="13" t="n">
        <v>555.225836679543</v>
      </c>
      <c r="BS201" s="13" t="n">
        <v>2175.16777550908</v>
      </c>
      <c r="BT201" s="51" t="n">
        <v>0</v>
      </c>
      <c r="BU201" s="51" t="n">
        <v>0</v>
      </c>
      <c r="BV201" s="51"/>
      <c r="BW201" s="51"/>
      <c r="BX201" s="51"/>
      <c r="BY201" s="51"/>
      <c r="BZ201" s="51"/>
      <c r="CA201" s="51"/>
      <c r="CB201" s="51" t="n">
        <v>0</v>
      </c>
      <c r="CC201" s="51" t="n">
        <v>0</v>
      </c>
      <c r="CD201" s="51" t="n">
        <v>0</v>
      </c>
      <c r="CE201" s="51" t="n">
        <v>760</v>
      </c>
      <c r="CF201" s="51" t="n">
        <v>2088</v>
      </c>
      <c r="CG201" s="51" t="n">
        <v>1000</v>
      </c>
      <c r="CH201" s="51" t="n">
        <v>27000</v>
      </c>
      <c r="CI201" s="51" t="n">
        <v>1000</v>
      </c>
      <c r="CJ201" s="51" t="n">
        <v>268000</v>
      </c>
      <c r="CK201" s="51" t="n">
        <v>4664000</v>
      </c>
      <c r="CL201" s="51" t="n">
        <v>0</v>
      </c>
      <c r="CM201" s="52" t="n">
        <v>0</v>
      </c>
      <c r="CN201" s="52" t="n">
        <v>66.6666666666667</v>
      </c>
      <c r="CO201" s="58" t="n">
        <v>0</v>
      </c>
      <c r="CP201" s="13" t="n">
        <v>8049722.17</v>
      </c>
      <c r="CQ201" s="13" t="n">
        <v>59220989.92</v>
      </c>
      <c r="CR201" s="13" t="n">
        <v>0</v>
      </c>
      <c r="CS201" s="13" t="n">
        <v>8486242.09</v>
      </c>
      <c r="CT201" s="13" t="n">
        <v>42685025.66</v>
      </c>
      <c r="CU201" s="58" t="n">
        <v>0.1875</v>
      </c>
      <c r="CV201" s="53" t="n">
        <v>0</v>
      </c>
      <c r="CW201" s="53" t="n">
        <v>0</v>
      </c>
      <c r="CX201" s="53" t="n">
        <v>0</v>
      </c>
      <c r="CY201" s="53" t="n">
        <v>0</v>
      </c>
      <c r="CZ201" s="53" t="n">
        <v>0</v>
      </c>
      <c r="DA201" s="53" t="n">
        <v>0.5</v>
      </c>
      <c r="DB201" s="53" t="n">
        <v>0.5</v>
      </c>
      <c r="DC201" s="53" t="n">
        <v>0</v>
      </c>
      <c r="DD201" s="53" t="n">
        <v>0</v>
      </c>
      <c r="DE201" s="53" t="n">
        <v>0</v>
      </c>
      <c r="DF201" s="53" t="n">
        <v>0</v>
      </c>
      <c r="DG201" s="53" t="n">
        <v>0</v>
      </c>
      <c r="DH201" s="53" t="n">
        <v>1</v>
      </c>
      <c r="DI201" s="53" t="n">
        <v>0</v>
      </c>
      <c r="DJ201" s="53" t="n">
        <v>0</v>
      </c>
      <c r="DK201" s="53" t="n">
        <v>0</v>
      </c>
      <c r="DL201" s="53" t="n">
        <v>0</v>
      </c>
      <c r="DM201" s="53" t="n">
        <v>0</v>
      </c>
      <c r="DN201" s="53" t="n">
        <v>0</v>
      </c>
      <c r="DO201" s="53" t="n">
        <v>0</v>
      </c>
      <c r="DP201" s="53" t="n">
        <v>0</v>
      </c>
      <c r="DQ201" s="53" t="n">
        <v>1</v>
      </c>
      <c r="DR201" s="51" t="n">
        <v>1589</v>
      </c>
      <c r="DS201" s="51" t="n">
        <v>183</v>
      </c>
      <c r="DT201" s="51" t="n">
        <v>79221.3522207893</v>
      </c>
      <c r="DU201" s="51" t="n">
        <v>0</v>
      </c>
      <c r="DV201" s="51" t="n">
        <v>0</v>
      </c>
      <c r="DW201" s="51" t="n">
        <v>262</v>
      </c>
      <c r="DX201" s="51" t="n">
        <v>0</v>
      </c>
      <c r="DY201" s="51" t="n">
        <v>170142.71</v>
      </c>
      <c r="DZ201" s="51" t="n">
        <v>0</v>
      </c>
      <c r="EA201" s="51" t="n">
        <v>0</v>
      </c>
      <c r="EB201" s="51" t="n">
        <v>18</v>
      </c>
      <c r="EC201" s="59" t="n">
        <v>6131.2801</v>
      </c>
      <c r="ED201" s="51" t="n">
        <v>0</v>
      </c>
      <c r="EE201" s="51" t="n">
        <v>0</v>
      </c>
      <c r="EF201" s="51" t="n">
        <v>0</v>
      </c>
      <c r="EG201" s="51" t="n">
        <v>0</v>
      </c>
      <c r="EH201" s="60" t="n">
        <v>45.8679930409003</v>
      </c>
      <c r="EJ201" s="60" t="n">
        <v>37.9270576631863</v>
      </c>
      <c r="EK201" s="60" t="n">
        <v>21.4795103594581</v>
      </c>
      <c r="EL201" s="60" t="n">
        <v>2.85683990307516</v>
      </c>
      <c r="EM201" s="60" t="n">
        <v>2.3578010631</v>
      </c>
      <c r="EN201" s="60" t="n">
        <v>59.6787502903</v>
      </c>
      <c r="ES201" s="51" t="n">
        <v>540181</v>
      </c>
      <c r="ET201" s="13" t="n">
        <v>10663.87</v>
      </c>
      <c r="EU201" s="13" t="n">
        <v>10815.16</v>
      </c>
      <c r="EV201" s="13" t="n">
        <v>10886.06</v>
      </c>
      <c r="EW201" s="13" t="n">
        <v>10954.06</v>
      </c>
      <c r="EX201" s="13" t="n">
        <v>55061.4</v>
      </c>
      <c r="EY201" s="58" t="n">
        <f aca="false">EX201/SUMIF($E$8:$E$210,E201,$EX$8:$EX$210)</f>
        <v>0.0579685677276533</v>
      </c>
      <c r="EZ201" s="13" t="s">
        <v>289</v>
      </c>
      <c r="FA201" s="13" t="s">
        <v>341</v>
      </c>
      <c r="FB201" s="51" t="n">
        <v>1</v>
      </c>
      <c r="FC201" s="13" t="n">
        <v>2322</v>
      </c>
    </row>
    <row r="202" customFormat="false" ht="15" hidden="false" customHeight="false" outlineLevel="0" collapsed="false">
      <c r="A202" s="49" t="n">
        <v>30105</v>
      </c>
      <c r="B202" s="50" t="n">
        <v>30105</v>
      </c>
      <c r="C202" s="9" t="s">
        <v>519</v>
      </c>
      <c r="D202" s="9" t="s">
        <v>516</v>
      </c>
      <c r="E202" s="50" t="n">
        <v>46</v>
      </c>
      <c r="F202" s="9" t="s">
        <v>516</v>
      </c>
      <c r="H202" s="51" t="n">
        <v>438496</v>
      </c>
      <c r="I202" s="51" t="n">
        <v>303842</v>
      </c>
      <c r="J202" s="51" t="n">
        <v>160111</v>
      </c>
      <c r="K202" s="51" t="n">
        <v>445747</v>
      </c>
      <c r="L202" s="51" t="n">
        <v>39886</v>
      </c>
      <c r="M202" s="51" t="n">
        <v>129830</v>
      </c>
      <c r="N202" s="51" t="n">
        <v>1</v>
      </c>
      <c r="O202" s="51" t="n">
        <v>11</v>
      </c>
      <c r="P202" s="51" t="n">
        <v>4</v>
      </c>
      <c r="Q202" s="52" t="n">
        <v>0</v>
      </c>
      <c r="R202" s="52" t="n">
        <v>0</v>
      </c>
      <c r="S202" s="13" t="n">
        <v>0</v>
      </c>
      <c r="T202" s="13" t="n">
        <v>0</v>
      </c>
      <c r="U202" s="13" t="n">
        <v>0</v>
      </c>
      <c r="V202" s="13" t="n">
        <v>0</v>
      </c>
      <c r="W202" s="13" t="n">
        <v>0</v>
      </c>
      <c r="X202" s="13" t="n">
        <v>0</v>
      </c>
      <c r="Y202" s="13" t="n">
        <v>0</v>
      </c>
      <c r="Z202" s="13" t="n">
        <v>0</v>
      </c>
      <c r="AA202" s="13" t="n">
        <v>0</v>
      </c>
      <c r="AB202" s="13" t="n">
        <v>0</v>
      </c>
      <c r="AC202" s="13" t="n">
        <v>0</v>
      </c>
      <c r="AD202" s="13" t="n">
        <v>0</v>
      </c>
      <c r="AE202" s="13" t="n">
        <v>0</v>
      </c>
      <c r="AF202" s="13" t="n">
        <v>0</v>
      </c>
      <c r="AG202" s="13" t="n">
        <v>264</v>
      </c>
      <c r="AH202" s="13" t="n">
        <v>7684</v>
      </c>
      <c r="AI202" s="51" t="n">
        <v>0</v>
      </c>
      <c r="AJ202" s="51" t="n">
        <v>1929</v>
      </c>
      <c r="AK202" s="51" t="n">
        <v>4305</v>
      </c>
      <c r="AL202" s="51" t="n">
        <v>1516</v>
      </c>
      <c r="AM202" s="51" t="n">
        <v>3843</v>
      </c>
      <c r="AN202" s="51" t="n">
        <v>791</v>
      </c>
      <c r="AO202" s="51" t="n">
        <v>3844</v>
      </c>
      <c r="AP202" s="51" t="n">
        <v>3357</v>
      </c>
      <c r="AQ202" s="51" t="n">
        <v>3842</v>
      </c>
      <c r="AR202" s="51" t="n">
        <v>3811</v>
      </c>
      <c r="AS202" s="51" t="n">
        <v>3843</v>
      </c>
      <c r="AT202" s="51" t="n">
        <v>3451</v>
      </c>
      <c r="AU202" s="51" t="n">
        <v>3623</v>
      </c>
      <c r="AV202" s="51" t="n">
        <v>0</v>
      </c>
      <c r="AW202" s="13" t="n">
        <v>398.2452133</v>
      </c>
      <c r="AX202" s="52" t="n">
        <v>8.3926</v>
      </c>
      <c r="AY202" s="51" t="n">
        <v>1</v>
      </c>
      <c r="AZ202" s="52" t="n">
        <v>0.25</v>
      </c>
      <c r="BA202" s="52" t="n">
        <v>839.26</v>
      </c>
      <c r="BB202" s="54" t="n">
        <v>0.019008894272224</v>
      </c>
      <c r="BC202" s="54" t="n">
        <v>0.0153817970426999</v>
      </c>
      <c r="BD202" s="61" t="n">
        <v>21369.7752240955</v>
      </c>
      <c r="BE202" s="13" t="n">
        <v>21780</v>
      </c>
      <c r="BF202" s="13" t="n">
        <v>45935</v>
      </c>
      <c r="BG202" s="51" t="n">
        <v>13575</v>
      </c>
      <c r="BH202" s="51" t="n">
        <v>10309</v>
      </c>
      <c r="BI202" s="51" t="n">
        <v>5</v>
      </c>
      <c r="BJ202" s="51" t="n">
        <v>8872</v>
      </c>
      <c r="BK202" s="51" t="n">
        <v>10009</v>
      </c>
      <c r="BL202" s="51" t="n">
        <v>49569</v>
      </c>
      <c r="BM202" s="51" t="n">
        <v>51057</v>
      </c>
      <c r="BN202" s="51" t="n">
        <v>0</v>
      </c>
      <c r="BO202" s="51" t="n">
        <v>35452</v>
      </c>
      <c r="BP202" s="51" t="n">
        <v>15188</v>
      </c>
      <c r="BQ202" s="51" t="n">
        <v>15814</v>
      </c>
      <c r="BR202" s="13" t="n">
        <v>555.225836679543</v>
      </c>
      <c r="BS202" s="13" t="n">
        <v>2175.16777550908</v>
      </c>
      <c r="BT202" s="51" t="n">
        <v>0</v>
      </c>
      <c r="BU202" s="51" t="n">
        <v>0</v>
      </c>
      <c r="BV202" s="51"/>
      <c r="BW202" s="51"/>
      <c r="BX202" s="51"/>
      <c r="BY202" s="51"/>
      <c r="BZ202" s="51"/>
      <c r="CA202" s="51"/>
      <c r="CB202" s="51" t="n">
        <v>0</v>
      </c>
      <c r="CC202" s="51" t="n">
        <v>0</v>
      </c>
      <c r="CD202" s="51" t="n">
        <v>0</v>
      </c>
      <c r="CE202" s="51" t="n">
        <v>3040</v>
      </c>
      <c r="CF202" s="51" t="n">
        <v>13409</v>
      </c>
      <c r="CG202" s="51" t="n">
        <v>3000</v>
      </c>
      <c r="CH202" s="51" t="n">
        <v>141000</v>
      </c>
      <c r="CI202" s="51" t="n">
        <v>9000</v>
      </c>
      <c r="CJ202" s="51" t="n">
        <v>1234000</v>
      </c>
      <c r="CK202" s="51" t="n">
        <v>36163000</v>
      </c>
      <c r="CL202" s="51" t="n">
        <v>33</v>
      </c>
      <c r="CM202" s="52" t="n">
        <v>0</v>
      </c>
      <c r="CN202" s="52" t="n">
        <v>66.6666666666667</v>
      </c>
      <c r="CO202" s="58" t="n">
        <v>0</v>
      </c>
      <c r="CP202" s="13" t="n">
        <v>8049722.17</v>
      </c>
      <c r="CQ202" s="13" t="n">
        <v>59220989.92</v>
      </c>
      <c r="CR202" s="13" t="n">
        <v>0</v>
      </c>
      <c r="CS202" s="13" t="n">
        <v>8486242.09</v>
      </c>
      <c r="CT202" s="13" t="n">
        <v>42685025.66</v>
      </c>
      <c r="CU202" s="58" t="n">
        <v>0.175</v>
      </c>
      <c r="CV202" s="53" t="n">
        <v>0</v>
      </c>
      <c r="CW202" s="53" t="n">
        <v>0</v>
      </c>
      <c r="CX202" s="53" t="n">
        <v>0</v>
      </c>
      <c r="CY202" s="53" t="n">
        <v>0</v>
      </c>
      <c r="CZ202" s="53" t="n">
        <v>0</v>
      </c>
      <c r="DA202" s="53" t="n">
        <v>0.5</v>
      </c>
      <c r="DB202" s="53" t="n">
        <v>0.5</v>
      </c>
      <c r="DC202" s="53" t="n">
        <v>0</v>
      </c>
      <c r="DD202" s="53" t="n">
        <v>0</v>
      </c>
      <c r="DE202" s="53" t="n">
        <v>0</v>
      </c>
      <c r="DF202" s="53" t="n">
        <v>0</v>
      </c>
      <c r="DG202" s="53" t="n">
        <v>0</v>
      </c>
      <c r="DH202" s="53" t="n">
        <v>1</v>
      </c>
      <c r="DI202" s="53" t="n">
        <v>0</v>
      </c>
      <c r="DJ202" s="53" t="n">
        <v>0</v>
      </c>
      <c r="DK202" s="53" t="n">
        <v>0</v>
      </c>
      <c r="DL202" s="53" t="n">
        <v>0</v>
      </c>
      <c r="DM202" s="53" t="n">
        <v>0</v>
      </c>
      <c r="DN202" s="53" t="n">
        <v>0</v>
      </c>
      <c r="DO202" s="53" t="n">
        <v>0</v>
      </c>
      <c r="DP202" s="53" t="n">
        <v>0</v>
      </c>
      <c r="DQ202" s="53" t="n">
        <v>1</v>
      </c>
      <c r="DR202" s="51" t="n">
        <v>16415</v>
      </c>
      <c r="DS202" s="51" t="n">
        <v>5419</v>
      </c>
      <c r="DT202" s="51" t="n">
        <v>37252.1702129711</v>
      </c>
      <c r="DU202" s="51" t="n">
        <v>0</v>
      </c>
      <c r="DV202" s="51" t="n">
        <v>0</v>
      </c>
      <c r="DW202" s="51" t="n">
        <v>1320</v>
      </c>
      <c r="DX202" s="51" t="n">
        <v>18260</v>
      </c>
      <c r="DY202" s="51" t="n">
        <v>170142.71</v>
      </c>
      <c r="DZ202" s="51" t="n">
        <v>3400</v>
      </c>
      <c r="EA202" s="51" t="n">
        <v>11560</v>
      </c>
      <c r="EB202" s="51" t="n">
        <v>58</v>
      </c>
      <c r="EC202" s="59" t="n">
        <v>6131.2801</v>
      </c>
      <c r="ED202" s="51" t="n">
        <v>3400</v>
      </c>
      <c r="EE202" s="51" t="n">
        <v>11560</v>
      </c>
      <c r="EF202" s="51" t="n">
        <v>2040</v>
      </c>
      <c r="EG202" s="51" t="n">
        <v>13600</v>
      </c>
      <c r="EH202" s="60" t="n">
        <v>45.8679930409003</v>
      </c>
      <c r="EJ202" s="60" t="n">
        <v>37.9270576631863</v>
      </c>
      <c r="EK202" s="60" t="n">
        <v>21.4795103594581</v>
      </c>
      <c r="EL202" s="60" t="n">
        <v>2.85683990307516</v>
      </c>
      <c r="EM202" s="60" t="n">
        <v>2.3578010631</v>
      </c>
      <c r="EN202" s="60" t="n">
        <v>59.6787502903</v>
      </c>
      <c r="ES202" s="51" t="n">
        <v>540181</v>
      </c>
      <c r="ET202" s="13" t="n">
        <v>66966.05</v>
      </c>
      <c r="EU202" s="13" t="n">
        <v>71993.01</v>
      </c>
      <c r="EV202" s="13" t="n">
        <v>73913.25</v>
      </c>
      <c r="EW202" s="13" t="n">
        <v>75534.58</v>
      </c>
      <c r="EX202" s="13" t="n">
        <v>140234.1</v>
      </c>
      <c r="EY202" s="58" t="n">
        <f aca="false">EX202/SUMIF($E$8:$E$210,E202,$EX$8:$EX$210)</f>
        <v>0.14763827152191</v>
      </c>
      <c r="EZ202" s="13" t="s">
        <v>289</v>
      </c>
      <c r="FA202" s="13" t="s">
        <v>341</v>
      </c>
      <c r="FB202" s="51" t="n">
        <v>38</v>
      </c>
      <c r="FC202" s="13" t="n">
        <v>15188</v>
      </c>
    </row>
    <row r="203" customFormat="false" ht="15" hidden="false" customHeight="false" outlineLevel="0" collapsed="false">
      <c r="A203" s="49" t="n">
        <v>30123</v>
      </c>
      <c r="B203" s="50" t="n">
        <v>30123</v>
      </c>
      <c r="C203" s="9" t="s">
        <v>520</v>
      </c>
      <c r="D203" s="9" t="s">
        <v>516</v>
      </c>
      <c r="E203" s="50" t="n">
        <v>41</v>
      </c>
      <c r="F203" s="9" t="s">
        <v>491</v>
      </c>
      <c r="H203" s="51" t="n">
        <v>417075</v>
      </c>
      <c r="I203" s="51" t="n">
        <v>313216</v>
      </c>
      <c r="J203" s="51" t="n">
        <v>129830</v>
      </c>
      <c r="K203" s="51" t="n">
        <v>428830</v>
      </c>
      <c r="L203" s="51" t="n">
        <v>80584</v>
      </c>
      <c r="M203" s="51" t="n">
        <v>291546</v>
      </c>
      <c r="N203" s="51" t="n">
        <v>2</v>
      </c>
      <c r="O203" s="51" t="n">
        <v>1</v>
      </c>
      <c r="P203" s="51" t="n">
        <v>1</v>
      </c>
      <c r="Q203" s="52" t="n">
        <v>5.25</v>
      </c>
      <c r="R203" s="52" t="n">
        <v>6</v>
      </c>
      <c r="S203" s="13" t="n">
        <v>1523</v>
      </c>
      <c r="T203" s="13" t="n">
        <v>3046</v>
      </c>
      <c r="U203" s="13" t="n">
        <v>1523</v>
      </c>
      <c r="V203" s="13" t="n">
        <v>3046</v>
      </c>
      <c r="W203" s="13" t="n">
        <v>0</v>
      </c>
      <c r="X203" s="13" t="n">
        <v>3046</v>
      </c>
      <c r="Y203" s="13" t="n">
        <v>3046</v>
      </c>
      <c r="Z203" s="13" t="n">
        <v>6092</v>
      </c>
      <c r="AA203" s="13" t="n">
        <v>1523</v>
      </c>
      <c r="AB203" s="13" t="n">
        <v>3046</v>
      </c>
      <c r="AC203" s="13" t="n">
        <v>1523</v>
      </c>
      <c r="AD203" s="13" t="n">
        <v>3046</v>
      </c>
      <c r="AE203" s="13" t="n">
        <v>0</v>
      </c>
      <c r="AF203" s="13" t="n">
        <v>3046</v>
      </c>
      <c r="AG203" s="13" t="n">
        <v>110</v>
      </c>
      <c r="AH203" s="13" t="n">
        <v>9960</v>
      </c>
      <c r="AI203" s="51" t="n">
        <v>0</v>
      </c>
      <c r="AJ203" s="51" t="n">
        <v>3074</v>
      </c>
      <c r="AK203" s="51" t="n">
        <v>5007</v>
      </c>
      <c r="AL203" s="51" t="n">
        <v>2684</v>
      </c>
      <c r="AM203" s="51" t="n">
        <v>4980</v>
      </c>
      <c r="AN203" s="51" t="n">
        <v>1338</v>
      </c>
      <c r="AO203" s="51" t="n">
        <v>4979</v>
      </c>
      <c r="AP203" s="51" t="n">
        <v>4299</v>
      </c>
      <c r="AQ203" s="51" t="n">
        <v>4980</v>
      </c>
      <c r="AR203" s="51" t="n">
        <v>4947</v>
      </c>
      <c r="AS203" s="51" t="n">
        <v>4981</v>
      </c>
      <c r="AT203" s="51" t="n">
        <v>4894</v>
      </c>
      <c r="AU203" s="51" t="n">
        <v>4959</v>
      </c>
      <c r="AV203" s="51" t="n">
        <v>0</v>
      </c>
      <c r="AW203" s="13" t="n">
        <v>853.3509415</v>
      </c>
      <c r="AX203" s="52" t="n">
        <v>21.8</v>
      </c>
      <c r="AY203" s="51" t="n">
        <v>1</v>
      </c>
      <c r="AZ203" s="52" t="n">
        <v>1.75</v>
      </c>
      <c r="BA203" s="52" t="n">
        <v>2180</v>
      </c>
      <c r="BB203" s="54" t="n">
        <v>0.013022395423119</v>
      </c>
      <c r="BC203" s="54" t="n">
        <v>0.000559423146606175</v>
      </c>
      <c r="BD203" s="61" t="n">
        <v>22291.3916287303</v>
      </c>
      <c r="BE203" s="13" t="n">
        <v>12842</v>
      </c>
      <c r="BF203" s="13" t="n">
        <v>53184</v>
      </c>
      <c r="BG203" s="51" t="n">
        <v>25203</v>
      </c>
      <c r="BH203" s="51" t="n">
        <v>11194</v>
      </c>
      <c r="BI203" s="51" t="n">
        <v>4</v>
      </c>
      <c r="BJ203" s="51" t="n">
        <v>14708</v>
      </c>
      <c r="BK203" s="51" t="n">
        <v>11025</v>
      </c>
      <c r="BL203" s="51" t="n">
        <v>58273</v>
      </c>
      <c r="BM203" s="51" t="n">
        <v>59875</v>
      </c>
      <c r="BN203" s="51" t="n">
        <v>14002</v>
      </c>
      <c r="BO203" s="51" t="n">
        <v>50945</v>
      </c>
      <c r="BP203" s="51" t="n">
        <v>26338</v>
      </c>
      <c r="BQ203" s="51" t="n">
        <v>27813</v>
      </c>
      <c r="BR203" s="13" t="n">
        <v>539.018673572892</v>
      </c>
      <c r="BS203" s="13" t="n">
        <v>2231.45283036629</v>
      </c>
      <c r="BT203" s="51" t="n">
        <v>0</v>
      </c>
      <c r="BU203" s="51" t="n">
        <v>0</v>
      </c>
      <c r="BV203" s="51"/>
      <c r="BW203" s="51"/>
      <c r="BX203" s="51"/>
      <c r="BY203" s="51"/>
      <c r="BZ203" s="51"/>
      <c r="CA203" s="51"/>
      <c r="CB203" s="51" t="n">
        <v>0</v>
      </c>
      <c r="CC203" s="51" t="n">
        <v>0</v>
      </c>
      <c r="CD203" s="51" t="n">
        <v>0</v>
      </c>
      <c r="CE203" s="51" t="n">
        <v>3020</v>
      </c>
      <c r="CF203" s="51" t="n">
        <v>22341</v>
      </c>
      <c r="CG203" s="51" t="n">
        <v>3000</v>
      </c>
      <c r="CH203" s="51" t="n">
        <v>174000</v>
      </c>
      <c r="CI203" s="51" t="n">
        <v>11000</v>
      </c>
      <c r="CJ203" s="51" t="n">
        <v>1342000</v>
      </c>
      <c r="CK203" s="51" t="n">
        <v>50444000</v>
      </c>
      <c r="CL203" s="51" t="n">
        <v>0</v>
      </c>
      <c r="CM203" s="52" t="n">
        <v>1.5</v>
      </c>
      <c r="CN203" s="52" t="n">
        <v>8.33333333333333</v>
      </c>
      <c r="CO203" s="58" t="n">
        <v>0</v>
      </c>
      <c r="CP203" s="13" t="n">
        <v>25172914.4</v>
      </c>
      <c r="CQ203" s="13" t="n">
        <v>335640817.22</v>
      </c>
      <c r="CR203" s="13" t="n">
        <v>7096202.56</v>
      </c>
      <c r="CS203" s="13" t="n">
        <v>111007639.35</v>
      </c>
      <c r="CT203" s="13" t="n">
        <v>189311181.91</v>
      </c>
      <c r="CU203" s="58" t="n">
        <v>0.1875</v>
      </c>
      <c r="CV203" s="53" t="n">
        <v>0</v>
      </c>
      <c r="CW203" s="53" t="n">
        <v>0</v>
      </c>
      <c r="CX203" s="53" t="n">
        <v>0</v>
      </c>
      <c r="CY203" s="53" t="n">
        <v>0</v>
      </c>
      <c r="CZ203" s="53" t="n">
        <v>0</v>
      </c>
      <c r="DA203" s="53" t="n">
        <v>0</v>
      </c>
      <c r="DB203" s="53" t="n">
        <v>0</v>
      </c>
      <c r="DC203" s="53" t="n">
        <v>0</v>
      </c>
      <c r="DD203" s="53" t="n">
        <v>0</v>
      </c>
      <c r="DE203" s="53" t="n">
        <v>1</v>
      </c>
      <c r="DF203" s="53" t="n">
        <v>0</v>
      </c>
      <c r="DG203" s="53" t="n">
        <v>0</v>
      </c>
      <c r="DH203" s="53" t="n">
        <v>0</v>
      </c>
      <c r="DI203" s="53" t="n">
        <v>0</v>
      </c>
      <c r="DJ203" s="53" t="n">
        <v>0</v>
      </c>
      <c r="DK203" s="53" t="n">
        <v>0</v>
      </c>
      <c r="DL203" s="53" t="n">
        <v>1</v>
      </c>
      <c r="DM203" s="53" t="n">
        <v>0</v>
      </c>
      <c r="DN203" s="53" t="n">
        <v>0</v>
      </c>
      <c r="DO203" s="53" t="n">
        <v>0</v>
      </c>
      <c r="DP203" s="53" t="n">
        <v>0</v>
      </c>
      <c r="DQ203" s="53" t="n">
        <v>0</v>
      </c>
      <c r="DR203" s="51" t="n">
        <v>63258</v>
      </c>
      <c r="DS203" s="51" t="n">
        <v>12984</v>
      </c>
      <c r="DT203" s="51" t="n">
        <v>40155.9676053178</v>
      </c>
      <c r="DU203" s="51" t="n">
        <v>45604</v>
      </c>
      <c r="DV203" s="51" t="n">
        <v>53801</v>
      </c>
      <c r="DW203" s="51" t="n">
        <v>3057</v>
      </c>
      <c r="DX203" s="51" t="n">
        <v>48550</v>
      </c>
      <c r="DY203" s="51" t="n">
        <v>97655.48</v>
      </c>
      <c r="DZ203" s="51" t="n">
        <v>4591</v>
      </c>
      <c r="EA203" s="51" t="n">
        <v>20339</v>
      </c>
      <c r="EB203" s="51" t="n">
        <v>175</v>
      </c>
      <c r="EC203" s="59" t="n">
        <v>7128.5053</v>
      </c>
      <c r="ED203" s="51" t="n">
        <v>5914</v>
      </c>
      <c r="EE203" s="51" t="n">
        <v>20339</v>
      </c>
      <c r="EF203" s="51" t="n">
        <v>1908</v>
      </c>
      <c r="EG203" s="51" t="n">
        <v>22247</v>
      </c>
      <c r="EH203" s="60" t="n">
        <v>47.9922091455006</v>
      </c>
      <c r="EJ203" s="60" t="n">
        <v>36.2030389152299</v>
      </c>
      <c r="EK203" s="60" t="n">
        <v>17.4698642139302</v>
      </c>
      <c r="EL203" s="60" t="n">
        <v>3.09131986237076</v>
      </c>
      <c r="EM203" s="60" t="n">
        <v>2.4811423237</v>
      </c>
      <c r="EN203" s="60" t="n">
        <v>71.5714558669</v>
      </c>
      <c r="ES203" s="51" t="n">
        <v>572799</v>
      </c>
      <c r="ET203" s="13" t="n">
        <v>99733.3</v>
      </c>
      <c r="EU203" s="13" t="n">
        <v>101041.5</v>
      </c>
      <c r="EV203" s="13" t="n">
        <v>101674.1</v>
      </c>
      <c r="EW203" s="13" t="n">
        <v>102294.1</v>
      </c>
      <c r="EX203" s="13" t="n">
        <v>11019.3</v>
      </c>
      <c r="EY203" s="58" t="n">
        <f aca="false">EX203/SUMIF($E$8:$E$210,E203,$EX$8:$EX$210)</f>
        <v>0.062755229830287</v>
      </c>
      <c r="EZ203" s="13" t="s">
        <v>289</v>
      </c>
      <c r="FA203" s="13" t="s">
        <v>290</v>
      </c>
      <c r="FB203" s="51" t="n">
        <v>7</v>
      </c>
      <c r="FC203" s="13" t="n">
        <v>26338</v>
      </c>
    </row>
    <row r="204" customFormat="false" ht="15" hidden="false" customHeight="false" outlineLevel="0" collapsed="false">
      <c r="A204" s="49" t="n">
        <v>30133</v>
      </c>
      <c r="B204" s="50" t="n">
        <v>30133</v>
      </c>
      <c r="C204" s="9" t="s">
        <v>521</v>
      </c>
      <c r="D204" s="9" t="s">
        <v>516</v>
      </c>
      <c r="E204" s="50" t="n">
        <v>41</v>
      </c>
      <c r="F204" s="9" t="s">
        <v>491</v>
      </c>
      <c r="H204" s="51" t="n">
        <v>417075</v>
      </c>
      <c r="I204" s="51" t="n">
        <v>313216</v>
      </c>
      <c r="J204" s="51" t="n">
        <v>129830</v>
      </c>
      <c r="K204" s="51" t="n">
        <v>428830</v>
      </c>
      <c r="L204" s="51" t="n">
        <v>80584</v>
      </c>
      <c r="M204" s="51" t="n">
        <v>291546</v>
      </c>
      <c r="N204" s="51" t="n">
        <v>3</v>
      </c>
      <c r="O204" s="51" t="n">
        <v>0</v>
      </c>
      <c r="P204" s="51" t="n">
        <v>0</v>
      </c>
      <c r="Q204" s="52" t="n">
        <v>4.74370906583937</v>
      </c>
      <c r="R204" s="52" t="n">
        <v>4.84950591749971</v>
      </c>
      <c r="S204" s="13" t="n">
        <v>18414</v>
      </c>
      <c r="T204" s="13" t="n">
        <v>28345</v>
      </c>
      <c r="U204" s="13" t="n">
        <v>23836</v>
      </c>
      <c r="V204" s="13" t="n">
        <v>28345</v>
      </c>
      <c r="W204" s="13" t="n">
        <v>6977</v>
      </c>
      <c r="X204" s="13" t="n">
        <v>28345</v>
      </c>
      <c r="Y204" s="13" t="n">
        <v>27062</v>
      </c>
      <c r="Z204" s="13" t="n">
        <v>54531</v>
      </c>
      <c r="AA204" s="13" t="n">
        <v>19705</v>
      </c>
      <c r="AB204" s="13" t="n">
        <v>28345</v>
      </c>
      <c r="AC204" s="13" t="n">
        <v>18911</v>
      </c>
      <c r="AD204" s="13" t="n">
        <v>28345</v>
      </c>
      <c r="AE204" s="13" t="n">
        <v>11710</v>
      </c>
      <c r="AF204" s="13" t="n">
        <v>28345</v>
      </c>
      <c r="AG204" s="13" t="n">
        <v>130</v>
      </c>
      <c r="AH204" s="13" t="n">
        <v>10256</v>
      </c>
      <c r="AI204" s="51" t="n">
        <v>0</v>
      </c>
      <c r="AJ204" s="51" t="n">
        <v>3151</v>
      </c>
      <c r="AK204" s="51" t="n">
        <v>5241</v>
      </c>
      <c r="AL204" s="51" t="n">
        <v>3866</v>
      </c>
      <c r="AM204" s="51" t="n">
        <v>5123</v>
      </c>
      <c r="AN204" s="51" t="n">
        <v>1357</v>
      </c>
      <c r="AO204" s="51" t="n">
        <v>5123</v>
      </c>
      <c r="AP204" s="51" t="n">
        <v>5084</v>
      </c>
      <c r="AQ204" s="51" t="n">
        <v>5128</v>
      </c>
      <c r="AR204" s="51" t="n">
        <v>5107</v>
      </c>
      <c r="AS204" s="51" t="n">
        <v>5126</v>
      </c>
      <c r="AT204" s="51" t="n">
        <v>4855</v>
      </c>
      <c r="AU204" s="51" t="n">
        <v>5000</v>
      </c>
      <c r="AV204" s="51" t="n">
        <v>0</v>
      </c>
      <c r="AW204" s="13" t="n">
        <v>299.1621683</v>
      </c>
      <c r="AX204" s="52" t="n">
        <v>12.4521</v>
      </c>
      <c r="AY204" s="51" t="n">
        <v>1</v>
      </c>
      <c r="AZ204" s="52" t="n">
        <v>1.75</v>
      </c>
      <c r="BA204" s="52" t="n">
        <v>1245.21</v>
      </c>
      <c r="BB204" s="54" t="n">
        <v>0.013022395423119</v>
      </c>
      <c r="BC204" s="54" t="n">
        <v>0.000559423146606175</v>
      </c>
      <c r="BD204" s="61" t="n">
        <v>22291.3916287303</v>
      </c>
      <c r="BE204" s="13" t="n">
        <v>12805</v>
      </c>
      <c r="BF204" s="13" t="n">
        <v>32096</v>
      </c>
      <c r="BG204" s="51" t="n">
        <v>17691</v>
      </c>
      <c r="BH204" s="51" t="n">
        <v>2533</v>
      </c>
      <c r="BI204" s="51" t="n">
        <v>4</v>
      </c>
      <c r="BJ204" s="51" t="n">
        <v>11323</v>
      </c>
      <c r="BK204" s="51" t="n">
        <v>2429</v>
      </c>
      <c r="BL204" s="51" t="n">
        <v>33627</v>
      </c>
      <c r="BM204" s="51" t="n">
        <v>35334</v>
      </c>
      <c r="BN204" s="51" t="n">
        <v>2559</v>
      </c>
      <c r="BO204" s="51" t="n">
        <v>50222</v>
      </c>
      <c r="BP204" s="51" t="n">
        <v>15612</v>
      </c>
      <c r="BQ204" s="51" t="n">
        <v>16224</v>
      </c>
      <c r="BR204" s="13" t="n">
        <v>539.018673572892</v>
      </c>
      <c r="BS204" s="13" t="n">
        <v>2231.45283036629</v>
      </c>
      <c r="BT204" s="51" t="n">
        <v>0</v>
      </c>
      <c r="BU204" s="51" t="n">
        <v>0</v>
      </c>
      <c r="BV204" s="51"/>
      <c r="BW204" s="51"/>
      <c r="BX204" s="51"/>
      <c r="BY204" s="51"/>
      <c r="BZ204" s="51"/>
      <c r="CA204" s="51"/>
      <c r="CB204" s="51" t="n">
        <v>0</v>
      </c>
      <c r="CC204" s="51" t="n">
        <v>0</v>
      </c>
      <c r="CD204" s="51" t="n">
        <v>0</v>
      </c>
      <c r="CE204" s="51" t="n">
        <v>1640</v>
      </c>
      <c r="CF204" s="51" t="n">
        <v>13942</v>
      </c>
      <c r="CG204" s="51" t="n">
        <v>2000</v>
      </c>
      <c r="CH204" s="51" t="n">
        <v>106000</v>
      </c>
      <c r="CI204" s="51" t="n">
        <v>7000</v>
      </c>
      <c r="CJ204" s="51" t="n">
        <v>843000</v>
      </c>
      <c r="CK204" s="51" t="n">
        <v>34116000</v>
      </c>
      <c r="CL204" s="51" t="n">
        <v>0</v>
      </c>
      <c r="CM204" s="52" t="n">
        <v>1.88572905894519</v>
      </c>
      <c r="CN204" s="52" t="n">
        <v>8.33333333333333</v>
      </c>
      <c r="CO204" s="58" t="n">
        <v>0</v>
      </c>
      <c r="CP204" s="13" t="n">
        <v>25172914.4</v>
      </c>
      <c r="CQ204" s="13" t="n">
        <v>335640817.22</v>
      </c>
      <c r="CR204" s="13" t="n">
        <v>7096202.56</v>
      </c>
      <c r="CS204" s="13" t="n">
        <v>111007639.35</v>
      </c>
      <c r="CT204" s="13" t="n">
        <v>189311181.91</v>
      </c>
      <c r="CU204" s="58" t="n">
        <v>0.1875</v>
      </c>
      <c r="CV204" s="53" t="n">
        <v>0</v>
      </c>
      <c r="CW204" s="53" t="n">
        <v>0</v>
      </c>
      <c r="CX204" s="53" t="n">
        <v>0</v>
      </c>
      <c r="CY204" s="53" t="n">
        <v>0</v>
      </c>
      <c r="CZ204" s="53" t="n">
        <v>0</v>
      </c>
      <c r="DA204" s="53" t="n">
        <v>0</v>
      </c>
      <c r="DB204" s="53" t="n">
        <v>0</v>
      </c>
      <c r="DC204" s="53" t="n">
        <v>0</v>
      </c>
      <c r="DD204" s="53" t="n">
        <v>0</v>
      </c>
      <c r="DE204" s="53" t="n">
        <v>1</v>
      </c>
      <c r="DF204" s="53" t="n">
        <v>0</v>
      </c>
      <c r="DG204" s="53" t="n">
        <v>0</v>
      </c>
      <c r="DH204" s="53" t="n">
        <v>0</v>
      </c>
      <c r="DI204" s="53" t="n">
        <v>0</v>
      </c>
      <c r="DJ204" s="53" t="n">
        <v>0</v>
      </c>
      <c r="DK204" s="53" t="n">
        <v>0</v>
      </c>
      <c r="DL204" s="53" t="n">
        <v>1</v>
      </c>
      <c r="DM204" s="53" t="n">
        <v>0</v>
      </c>
      <c r="DN204" s="53" t="n">
        <v>0</v>
      </c>
      <c r="DO204" s="53" t="n">
        <v>0</v>
      </c>
      <c r="DP204" s="53" t="n">
        <v>0</v>
      </c>
      <c r="DQ204" s="53" t="n">
        <v>0</v>
      </c>
      <c r="DR204" s="51" t="n">
        <v>5081</v>
      </c>
      <c r="DS204" s="51" t="n">
        <v>1592</v>
      </c>
      <c r="DT204" s="51" t="n">
        <v>316985.294983433</v>
      </c>
      <c r="DU204" s="51" t="n">
        <v>19697</v>
      </c>
      <c r="DV204" s="51" t="n">
        <v>25150</v>
      </c>
      <c r="DW204" s="51" t="n">
        <v>1406</v>
      </c>
      <c r="DX204" s="51" t="n">
        <v>27586</v>
      </c>
      <c r="DY204" s="51" t="n">
        <v>97655.48</v>
      </c>
      <c r="DZ204" s="51" t="n">
        <v>7171</v>
      </c>
      <c r="EA204" s="51" t="n">
        <v>23654</v>
      </c>
      <c r="EB204" s="51" t="n">
        <v>57</v>
      </c>
      <c r="EC204" s="59" t="n">
        <v>7128.5053</v>
      </c>
      <c r="ED204" s="51" t="n">
        <v>3971</v>
      </c>
      <c r="EE204" s="51" t="n">
        <v>23654</v>
      </c>
      <c r="EF204" s="51" t="n">
        <v>580</v>
      </c>
      <c r="EG204" s="51" t="n">
        <v>24234</v>
      </c>
      <c r="EH204" s="60" t="n">
        <v>47.9922091455006</v>
      </c>
      <c r="EJ204" s="60" t="n">
        <v>36.2030389152299</v>
      </c>
      <c r="EK204" s="60" t="n">
        <v>17.4698642139302</v>
      </c>
      <c r="EL204" s="60" t="n">
        <v>3.09131986237076</v>
      </c>
      <c r="EM204" s="60" t="n">
        <v>2.4811423237</v>
      </c>
      <c r="EN204" s="60" t="n">
        <v>71.5714558669</v>
      </c>
      <c r="ES204" s="51" t="n">
        <v>572799</v>
      </c>
      <c r="ET204" s="13" t="n">
        <v>56441.38</v>
      </c>
      <c r="EU204" s="13" t="n">
        <v>57078.68</v>
      </c>
      <c r="EV204" s="13" t="n">
        <v>57424.73</v>
      </c>
      <c r="EW204" s="13" t="n">
        <v>57780.79</v>
      </c>
      <c r="EX204" s="13" t="n">
        <v>76915.18</v>
      </c>
      <c r="EY204" s="58" t="n">
        <f aca="false">EX204/SUMIF($E$8:$E$210,E204,$EX$8:$EX$210)</f>
        <v>0.438034158098781</v>
      </c>
      <c r="EZ204" s="13" t="s">
        <v>289</v>
      </c>
      <c r="FA204" s="13" t="s">
        <v>290</v>
      </c>
      <c r="FB204" s="51" t="n">
        <v>0</v>
      </c>
      <c r="FC204" s="13" t="n">
        <v>15612</v>
      </c>
    </row>
    <row r="205" customFormat="false" ht="15" hidden="false" customHeight="false" outlineLevel="0" collapsed="false">
      <c r="A205" s="49" t="n">
        <v>30193</v>
      </c>
      <c r="B205" s="50" t="n">
        <v>30193</v>
      </c>
      <c r="C205" s="9" t="s">
        <v>516</v>
      </c>
      <c r="D205" s="9" t="s">
        <v>516</v>
      </c>
      <c r="E205" s="50" t="n">
        <v>46</v>
      </c>
      <c r="F205" s="9" t="s">
        <v>516</v>
      </c>
      <c r="H205" s="51" t="n">
        <v>438496</v>
      </c>
      <c r="I205" s="51" t="n">
        <v>303842</v>
      </c>
      <c r="J205" s="51" t="n">
        <v>160111</v>
      </c>
      <c r="K205" s="51" t="n">
        <v>445747</v>
      </c>
      <c r="L205" s="51" t="n">
        <v>39886</v>
      </c>
      <c r="M205" s="51" t="n">
        <v>129830</v>
      </c>
      <c r="N205" s="51" t="n">
        <v>170</v>
      </c>
      <c r="O205" s="51" t="n">
        <v>522</v>
      </c>
      <c r="P205" s="51" t="n">
        <v>87</v>
      </c>
      <c r="Q205" s="52" t="n">
        <v>3.81245505131553</v>
      </c>
      <c r="R205" s="52" t="n">
        <v>3.8817257477449</v>
      </c>
      <c r="S205" s="13" t="n">
        <v>222036</v>
      </c>
      <c r="T205" s="13" t="n">
        <v>305642</v>
      </c>
      <c r="U205" s="13" t="n">
        <v>155192</v>
      </c>
      <c r="V205" s="13" t="n">
        <v>308300</v>
      </c>
      <c r="W205" s="13" t="n">
        <v>40800</v>
      </c>
      <c r="X205" s="13" t="n">
        <v>308300</v>
      </c>
      <c r="Y205" s="13" t="n">
        <v>166627</v>
      </c>
      <c r="Z205" s="13" t="n">
        <v>616600</v>
      </c>
      <c r="AA205" s="13" t="n">
        <v>179815</v>
      </c>
      <c r="AB205" s="13" t="n">
        <v>308300</v>
      </c>
      <c r="AC205" s="13" t="n">
        <v>195401</v>
      </c>
      <c r="AD205" s="13" t="n">
        <v>307456</v>
      </c>
      <c r="AE205" s="13" t="n">
        <v>95181</v>
      </c>
      <c r="AF205" s="13" t="n">
        <v>308300</v>
      </c>
      <c r="AG205" s="13" t="n">
        <v>2633</v>
      </c>
      <c r="AH205" s="13" t="n">
        <v>74683</v>
      </c>
      <c r="AI205" s="51" t="n">
        <v>0</v>
      </c>
      <c r="AJ205" s="51" t="n">
        <v>10855</v>
      </c>
      <c r="AK205" s="51" t="n">
        <v>39770</v>
      </c>
      <c r="AL205" s="51" t="n">
        <v>10260</v>
      </c>
      <c r="AM205" s="51" t="n">
        <v>37392</v>
      </c>
      <c r="AN205" s="51" t="n">
        <v>6000</v>
      </c>
      <c r="AO205" s="51" t="n">
        <v>37384</v>
      </c>
      <c r="AP205" s="51" t="n">
        <v>33978</v>
      </c>
      <c r="AQ205" s="51" t="n">
        <v>37321</v>
      </c>
      <c r="AR205" s="51" t="n">
        <v>37422</v>
      </c>
      <c r="AS205" s="51" t="n">
        <v>38114</v>
      </c>
      <c r="AT205" s="51" t="n">
        <v>32837</v>
      </c>
      <c r="AU205" s="51" t="n">
        <v>35180</v>
      </c>
      <c r="AV205" s="51" t="n">
        <v>0</v>
      </c>
      <c r="AW205" s="13" t="n">
        <v>1883.319123</v>
      </c>
      <c r="AX205" s="52" t="n">
        <v>65.8444</v>
      </c>
      <c r="AY205" s="51" t="n">
        <v>1</v>
      </c>
      <c r="AZ205" s="52" t="n">
        <v>0.25</v>
      </c>
      <c r="BA205" s="52" t="n">
        <v>6584.44</v>
      </c>
      <c r="BB205" s="54" t="n">
        <v>0.019008894272224</v>
      </c>
      <c r="BC205" s="54" t="n">
        <v>0.0153817970426999</v>
      </c>
      <c r="BD205" s="61" t="n">
        <v>21369.7752240955</v>
      </c>
      <c r="BE205" s="13" t="n">
        <v>190175</v>
      </c>
      <c r="BF205" s="13" t="n">
        <v>364191</v>
      </c>
      <c r="BG205" s="51" t="n">
        <v>92893</v>
      </c>
      <c r="BH205" s="51" t="n">
        <v>80472</v>
      </c>
      <c r="BI205" s="51" t="n">
        <v>5</v>
      </c>
      <c r="BJ205" s="51" t="n">
        <v>141137</v>
      </c>
      <c r="BK205" s="51" t="n">
        <v>78072</v>
      </c>
      <c r="BL205" s="51" t="n">
        <v>398915</v>
      </c>
      <c r="BM205" s="51" t="n">
        <v>407000</v>
      </c>
      <c r="BN205" s="51" t="n">
        <v>108002</v>
      </c>
      <c r="BO205" s="51" t="n">
        <v>487627</v>
      </c>
      <c r="BP205" s="51" t="n">
        <v>219615</v>
      </c>
      <c r="BQ205" s="51" t="n">
        <v>227453</v>
      </c>
      <c r="BR205" s="13" t="n">
        <v>555.225836679543</v>
      </c>
      <c r="BS205" s="13" t="n">
        <v>2175.16777550908</v>
      </c>
      <c r="BT205" s="51" t="n">
        <v>2818</v>
      </c>
      <c r="BU205" s="51" t="n">
        <v>7376</v>
      </c>
      <c r="BV205" s="51"/>
      <c r="BW205" s="51"/>
      <c r="BX205" s="51"/>
      <c r="BY205" s="51"/>
      <c r="BZ205" s="51"/>
      <c r="CA205" s="51"/>
      <c r="CB205" s="51" t="n">
        <v>0</v>
      </c>
      <c r="CC205" s="51" t="n">
        <v>0</v>
      </c>
      <c r="CD205" s="51" t="n">
        <v>0</v>
      </c>
      <c r="CE205" s="51" t="n">
        <v>71350</v>
      </c>
      <c r="CF205" s="51" t="n">
        <v>206184</v>
      </c>
      <c r="CG205" s="51" t="n">
        <v>77000</v>
      </c>
      <c r="CH205" s="51" t="n">
        <v>2800000</v>
      </c>
      <c r="CI205" s="51" t="n">
        <v>212000</v>
      </c>
      <c r="CJ205" s="51" t="n">
        <v>23475000</v>
      </c>
      <c r="CK205" s="51" t="n">
        <v>935473000</v>
      </c>
      <c r="CL205" s="51" t="n">
        <v>333</v>
      </c>
      <c r="CM205" s="52" t="n">
        <v>1.73879908222638</v>
      </c>
      <c r="CN205" s="52" t="n">
        <v>66.6666666666667</v>
      </c>
      <c r="CO205" s="58" t="n">
        <v>0.624844212119389</v>
      </c>
      <c r="CP205" s="13" t="n">
        <v>8049722.17</v>
      </c>
      <c r="CQ205" s="13" t="n">
        <v>59220989.92</v>
      </c>
      <c r="CR205" s="13" t="n">
        <v>0</v>
      </c>
      <c r="CS205" s="13" t="n">
        <v>8486242.09</v>
      </c>
      <c r="CT205" s="13" t="n">
        <v>42685025.66</v>
      </c>
      <c r="CU205" s="58" t="n">
        <v>0.2125</v>
      </c>
      <c r="CV205" s="53" t="n">
        <v>0</v>
      </c>
      <c r="CW205" s="53" t="n">
        <v>0</v>
      </c>
      <c r="CX205" s="53" t="n">
        <v>0</v>
      </c>
      <c r="CY205" s="53" t="n">
        <v>0</v>
      </c>
      <c r="CZ205" s="53" t="n">
        <v>0</v>
      </c>
      <c r="DA205" s="53" t="n">
        <v>0.5</v>
      </c>
      <c r="DB205" s="53" t="n">
        <v>0.5</v>
      </c>
      <c r="DC205" s="53" t="n">
        <v>0</v>
      </c>
      <c r="DD205" s="53" t="n">
        <v>0</v>
      </c>
      <c r="DE205" s="53" t="n">
        <v>0</v>
      </c>
      <c r="DF205" s="53" t="n">
        <v>0</v>
      </c>
      <c r="DG205" s="53" t="n">
        <v>0</v>
      </c>
      <c r="DH205" s="53" t="n">
        <v>1</v>
      </c>
      <c r="DI205" s="53" t="n">
        <v>0</v>
      </c>
      <c r="DJ205" s="53" t="n">
        <v>0</v>
      </c>
      <c r="DK205" s="53" t="n">
        <v>0</v>
      </c>
      <c r="DL205" s="53" t="n">
        <v>0</v>
      </c>
      <c r="DM205" s="53" t="n">
        <v>0</v>
      </c>
      <c r="DN205" s="53" t="n">
        <v>0</v>
      </c>
      <c r="DO205" s="53" t="n">
        <v>0</v>
      </c>
      <c r="DP205" s="53" t="n">
        <v>0</v>
      </c>
      <c r="DQ205" s="53" t="n">
        <v>1</v>
      </c>
      <c r="DR205" s="51" t="n">
        <v>643475</v>
      </c>
      <c r="DS205" s="51" t="n">
        <v>179511</v>
      </c>
      <c r="DT205" s="51" t="n">
        <v>114352.609404274</v>
      </c>
      <c r="DU205" s="51" t="n">
        <v>150945</v>
      </c>
      <c r="DV205" s="51" t="n">
        <v>173841</v>
      </c>
      <c r="DW205" s="51" t="n">
        <v>26668</v>
      </c>
      <c r="DX205" s="51" t="n">
        <v>243249</v>
      </c>
      <c r="DY205" s="51" t="n">
        <v>170142.71</v>
      </c>
      <c r="DZ205" s="51" t="n">
        <v>79100</v>
      </c>
      <c r="EA205" s="51" t="n">
        <v>259403</v>
      </c>
      <c r="EB205" s="51" t="n">
        <v>2054</v>
      </c>
      <c r="EC205" s="59" t="n">
        <v>6131.2801</v>
      </c>
      <c r="ED205" s="51" t="n">
        <v>97481</v>
      </c>
      <c r="EE205" s="51" t="n">
        <v>259403</v>
      </c>
      <c r="EF205" s="51" t="n">
        <v>14972</v>
      </c>
      <c r="EG205" s="51" t="n">
        <v>274375</v>
      </c>
      <c r="EH205" s="60" t="n">
        <v>45.8679930409003</v>
      </c>
      <c r="EJ205" s="60" t="n">
        <v>37.9270576631863</v>
      </c>
      <c r="EK205" s="60" t="n">
        <v>21.4795103594581</v>
      </c>
      <c r="EL205" s="60" t="n">
        <v>2.85683990307516</v>
      </c>
      <c r="EM205" s="60" t="n">
        <v>2.3578010631</v>
      </c>
      <c r="EN205" s="60" t="n">
        <v>59.6787502903</v>
      </c>
      <c r="ES205" s="51" t="n">
        <v>540181</v>
      </c>
      <c r="ET205" s="13" t="n">
        <v>569873.8</v>
      </c>
      <c r="EU205" s="13" t="n">
        <v>580325.9</v>
      </c>
      <c r="EV205" s="13" t="n">
        <v>585019.3</v>
      </c>
      <c r="EW205" s="13" t="n">
        <v>589403.5</v>
      </c>
      <c r="EX205" s="13" t="n">
        <v>593507.8</v>
      </c>
      <c r="EY205" s="58" t="n">
        <f aca="false">EX205/SUMIF($E$8:$E$210,E205,$EX$8:$EX$210)</f>
        <v>0.624844212119389</v>
      </c>
      <c r="EZ205" s="13" t="s">
        <v>289</v>
      </c>
      <c r="FA205" s="13" t="s">
        <v>341</v>
      </c>
      <c r="FB205" s="51" t="n">
        <v>1103</v>
      </c>
      <c r="FC205" s="13" t="n">
        <v>219615</v>
      </c>
    </row>
    <row r="206" customFormat="false" ht="15" hidden="false" customHeight="false" outlineLevel="0" collapsed="false">
      <c r="A206" s="49" t="n">
        <v>31013</v>
      </c>
      <c r="B206" s="50" t="n">
        <v>31013</v>
      </c>
      <c r="C206" s="9" t="s">
        <v>522</v>
      </c>
      <c r="D206" s="9" t="s">
        <v>523</v>
      </c>
      <c r="E206" s="50" t="n">
        <v>53</v>
      </c>
      <c r="F206" s="9" t="s">
        <v>524</v>
      </c>
      <c r="H206" s="51" t="n">
        <v>312147</v>
      </c>
      <c r="I206" s="51" t="n">
        <v>245617</v>
      </c>
      <c r="J206" s="51" t="n">
        <v>120688</v>
      </c>
      <c r="K206" s="51" t="n">
        <v>411880</v>
      </c>
      <c r="L206" s="51" t="n">
        <v>39419</v>
      </c>
      <c r="M206" s="51" t="n">
        <v>110335</v>
      </c>
      <c r="N206" s="51" t="n">
        <v>0</v>
      </c>
      <c r="O206" s="51" t="n">
        <v>4</v>
      </c>
      <c r="P206" s="51" t="n">
        <v>6</v>
      </c>
      <c r="Q206" s="52" t="n">
        <v>0</v>
      </c>
      <c r="R206" s="52" t="n">
        <v>0</v>
      </c>
      <c r="S206" s="13" t="n">
        <v>0</v>
      </c>
      <c r="T206" s="13" t="n">
        <v>0</v>
      </c>
      <c r="U206" s="13" t="n">
        <v>0</v>
      </c>
      <c r="V206" s="13" t="n">
        <v>0</v>
      </c>
      <c r="W206" s="13" t="n">
        <v>0</v>
      </c>
      <c r="X206" s="13" t="n">
        <v>0</v>
      </c>
      <c r="Y206" s="13" t="n">
        <v>0</v>
      </c>
      <c r="Z206" s="13" t="n">
        <v>0</v>
      </c>
      <c r="AA206" s="13" t="n">
        <v>0</v>
      </c>
      <c r="AB206" s="13" t="n">
        <v>0</v>
      </c>
      <c r="AC206" s="13" t="n">
        <v>0</v>
      </c>
      <c r="AD206" s="13" t="n">
        <v>0</v>
      </c>
      <c r="AE206" s="13" t="n">
        <v>0</v>
      </c>
      <c r="AF206" s="13" t="n">
        <v>0</v>
      </c>
      <c r="AG206" s="13" t="n">
        <v>14</v>
      </c>
      <c r="AH206" s="13" t="n">
        <v>1301</v>
      </c>
      <c r="AI206" s="51" t="n">
        <v>0</v>
      </c>
      <c r="AJ206" s="51" t="n">
        <v>180</v>
      </c>
      <c r="AK206" s="51" t="n">
        <v>769</v>
      </c>
      <c r="AL206" s="51" t="n">
        <v>479</v>
      </c>
      <c r="AM206" s="51" t="n">
        <v>651</v>
      </c>
      <c r="AN206" s="51" t="n">
        <v>131</v>
      </c>
      <c r="AO206" s="51" t="n">
        <v>652</v>
      </c>
      <c r="AP206" s="51" t="n">
        <v>648</v>
      </c>
      <c r="AQ206" s="51" t="n">
        <v>649</v>
      </c>
      <c r="AR206" s="51" t="n">
        <v>641</v>
      </c>
      <c r="AS206" s="51" t="n">
        <v>654</v>
      </c>
      <c r="AT206" s="51" t="n">
        <v>611</v>
      </c>
      <c r="AU206" s="51" t="n">
        <v>653</v>
      </c>
      <c r="AV206" s="51" t="n">
        <v>31.67</v>
      </c>
      <c r="AW206" s="13" t="n">
        <v>85.39242591</v>
      </c>
      <c r="AX206" s="52" t="n">
        <v>5.5843</v>
      </c>
      <c r="AY206" s="51" t="n">
        <v>1</v>
      </c>
      <c r="AZ206" s="52" t="n">
        <v>1.75</v>
      </c>
      <c r="BA206" s="52" t="n">
        <v>558.43</v>
      </c>
      <c r="BB206" s="54" t="n">
        <v>0.0170285834214281</v>
      </c>
      <c r="BC206" s="54" t="n">
        <v>0.00896194394802419</v>
      </c>
      <c r="BD206" s="61" t="n">
        <v>22570.311177338</v>
      </c>
      <c r="BE206" s="13" t="n">
        <v>2122</v>
      </c>
      <c r="BF206" s="13" t="n">
        <v>7268</v>
      </c>
      <c r="BG206" s="51" t="n">
        <v>2247</v>
      </c>
      <c r="BH206" s="51" t="n">
        <v>2295</v>
      </c>
      <c r="BI206" s="51" t="n">
        <v>4</v>
      </c>
      <c r="BJ206" s="51" t="n">
        <v>1640</v>
      </c>
      <c r="BK206" s="51" t="n">
        <v>2262</v>
      </c>
      <c r="BL206" s="51" t="n">
        <v>7506</v>
      </c>
      <c r="BM206" s="51" t="n">
        <v>7954</v>
      </c>
      <c r="BN206" s="51" t="n">
        <v>0</v>
      </c>
      <c r="BO206" s="51" t="n">
        <v>7173</v>
      </c>
      <c r="BP206" s="51" t="n">
        <v>3000</v>
      </c>
      <c r="BQ206" s="51" t="n">
        <v>3365</v>
      </c>
      <c r="BR206" s="13" t="n">
        <v>600.651076188839</v>
      </c>
      <c r="BS206" s="13" t="n">
        <v>2241.28815085296</v>
      </c>
      <c r="BT206" s="51" t="n">
        <v>0</v>
      </c>
      <c r="BU206" s="51" t="n">
        <v>192</v>
      </c>
      <c r="BV206" s="51"/>
      <c r="BW206" s="51"/>
      <c r="BX206" s="51"/>
      <c r="BY206" s="51"/>
      <c r="BZ206" s="51"/>
      <c r="CA206" s="51"/>
      <c r="CB206" s="51" t="n">
        <v>0</v>
      </c>
      <c r="CC206" s="51" t="n">
        <v>0</v>
      </c>
      <c r="CD206" s="51" t="n">
        <v>0</v>
      </c>
      <c r="CE206" s="51" t="n">
        <v>530</v>
      </c>
      <c r="CF206" s="51" t="n">
        <v>2516</v>
      </c>
      <c r="CG206" s="51" t="n">
        <v>1000</v>
      </c>
      <c r="CH206" s="51" t="n">
        <v>19000</v>
      </c>
      <c r="CI206" s="51" t="n">
        <v>2000</v>
      </c>
      <c r="CJ206" s="51" t="n">
        <v>220000</v>
      </c>
      <c r="CK206" s="51" t="n">
        <v>6672000</v>
      </c>
      <c r="CL206" s="51" t="n">
        <v>0</v>
      </c>
      <c r="CM206" s="52" t="n">
        <v>0</v>
      </c>
      <c r="CN206" s="52" t="n">
        <v>33.3333333333333</v>
      </c>
      <c r="CO206" s="58" t="n">
        <v>0</v>
      </c>
      <c r="CP206" s="13" t="n">
        <v>7252118.13</v>
      </c>
      <c r="CQ206" s="13" t="n">
        <v>50217760.04</v>
      </c>
      <c r="CR206" s="13" t="n">
        <v>0</v>
      </c>
      <c r="CS206" s="13" t="n">
        <v>9790956.65</v>
      </c>
      <c r="CT206" s="13" t="n">
        <v>32804685.26</v>
      </c>
      <c r="CU206" s="58" t="n">
        <v>0.1625</v>
      </c>
      <c r="CV206" s="53" t="n">
        <v>0</v>
      </c>
      <c r="CW206" s="53" t="n">
        <v>0.5</v>
      </c>
      <c r="CX206" s="53" t="n">
        <v>0</v>
      </c>
      <c r="CY206" s="53" t="n">
        <v>0</v>
      </c>
      <c r="CZ206" s="53" t="n">
        <v>0</v>
      </c>
      <c r="DA206" s="53" t="n">
        <v>0</v>
      </c>
      <c r="DB206" s="53" t="n">
        <v>0</v>
      </c>
      <c r="DC206" s="53" t="n">
        <v>0</v>
      </c>
      <c r="DD206" s="53" t="n">
        <v>0</v>
      </c>
      <c r="DE206" s="53" t="n">
        <v>0</v>
      </c>
      <c r="DF206" s="53" t="n">
        <v>0</v>
      </c>
      <c r="DG206" s="53" t="n">
        <v>0</v>
      </c>
      <c r="DH206" s="53" t="n">
        <v>0</v>
      </c>
      <c r="DI206" s="53" t="n">
        <v>0</v>
      </c>
      <c r="DJ206" s="53" t="n">
        <v>0</v>
      </c>
      <c r="DK206" s="53" t="n">
        <v>0</v>
      </c>
      <c r="DL206" s="53" t="n">
        <v>0</v>
      </c>
      <c r="DM206" s="53" t="n">
        <v>0</v>
      </c>
      <c r="DN206" s="53" t="n">
        <v>1</v>
      </c>
      <c r="DO206" s="53" t="n">
        <v>2</v>
      </c>
      <c r="DP206" s="53" t="n">
        <v>2</v>
      </c>
      <c r="DQ206" s="53" t="n">
        <v>1</v>
      </c>
      <c r="DR206" s="51" t="n">
        <v>3088</v>
      </c>
      <c r="DS206" s="51" t="n">
        <v>654</v>
      </c>
      <c r="DT206" s="51" t="n">
        <v>439063.751002406</v>
      </c>
      <c r="DU206" s="51" t="n">
        <v>0</v>
      </c>
      <c r="DV206" s="51" t="n">
        <v>0</v>
      </c>
      <c r="DW206" s="51" t="n">
        <v>367</v>
      </c>
      <c r="DX206" s="51" t="n">
        <v>0</v>
      </c>
      <c r="DY206" s="51" t="n">
        <v>196067.63</v>
      </c>
      <c r="DZ206" s="51" t="n">
        <v>1160</v>
      </c>
      <c r="EA206" s="51" t="n">
        <v>5800</v>
      </c>
      <c r="EB206" s="51" t="n">
        <v>22</v>
      </c>
      <c r="EC206" s="59" t="n">
        <v>6855.9497</v>
      </c>
      <c r="ED206" s="51" t="n">
        <v>1160</v>
      </c>
      <c r="EE206" s="51" t="n">
        <v>5800</v>
      </c>
      <c r="EF206" s="51" t="n">
        <v>0</v>
      </c>
      <c r="EG206" s="51" t="n">
        <v>5800</v>
      </c>
      <c r="EH206" s="60" t="n">
        <v>48.3662110807626</v>
      </c>
      <c r="EJ206" s="60" t="n">
        <v>45.5565340430808</v>
      </c>
      <c r="EK206" s="60" t="n">
        <v>21.2654660379442</v>
      </c>
      <c r="EL206" s="60" t="n">
        <v>2.36328851703161</v>
      </c>
      <c r="EM206" s="60" t="n">
        <v>2.3583154097</v>
      </c>
      <c r="EN206" s="60" t="n">
        <v>95.2277695791</v>
      </c>
      <c r="ES206" s="51" t="n">
        <v>711240</v>
      </c>
      <c r="ET206" s="13" t="n">
        <v>9508.756</v>
      </c>
      <c r="EU206" s="13" t="n">
        <v>9761.445</v>
      </c>
      <c r="EV206" s="13" t="n">
        <v>9885.375</v>
      </c>
      <c r="EW206" s="13" t="n">
        <v>10007.67</v>
      </c>
      <c r="EX206" s="13" t="n">
        <v>10128.28</v>
      </c>
      <c r="EY206" s="58" t="n">
        <f aca="false">EX206/SUMIF($E$8:$E$210,E206,$EX$8:$EX$210)</f>
        <v>0.00927292311303397</v>
      </c>
      <c r="EZ206" s="13" t="s">
        <v>271</v>
      </c>
      <c r="FA206" s="13" t="s">
        <v>341</v>
      </c>
      <c r="FB206" s="51" t="n">
        <v>30</v>
      </c>
      <c r="FC206" s="13" t="n">
        <v>3000</v>
      </c>
    </row>
    <row r="207" customFormat="false" ht="15" hidden="false" customHeight="false" outlineLevel="0" collapsed="false">
      <c r="A207" s="49" t="n">
        <v>31041</v>
      </c>
      <c r="B207" s="50" t="n">
        <v>31041</v>
      </c>
      <c r="C207" s="9" t="s">
        <v>525</v>
      </c>
      <c r="D207" s="9" t="s">
        <v>523</v>
      </c>
      <c r="E207" s="50" t="n">
        <v>53</v>
      </c>
      <c r="F207" s="9" t="s">
        <v>524</v>
      </c>
      <c r="H207" s="51" t="n">
        <v>312147</v>
      </c>
      <c r="I207" s="51" t="n">
        <v>245617</v>
      </c>
      <c r="J207" s="51" t="n">
        <v>120688</v>
      </c>
      <c r="K207" s="51" t="n">
        <v>411880</v>
      </c>
      <c r="L207" s="51" t="n">
        <v>39419</v>
      </c>
      <c r="M207" s="51" t="n">
        <v>110335</v>
      </c>
      <c r="N207" s="51" t="n">
        <v>13</v>
      </c>
      <c r="O207" s="51" t="n">
        <v>20</v>
      </c>
      <c r="P207" s="51" t="n">
        <v>13</v>
      </c>
      <c r="Q207" s="52" t="n">
        <v>4.34122316177128</v>
      </c>
      <c r="R207" s="52" t="n">
        <v>4.61989828010711</v>
      </c>
      <c r="S207" s="13" t="n">
        <v>37703</v>
      </c>
      <c r="T207" s="13" t="n">
        <v>52516</v>
      </c>
      <c r="U207" s="13" t="n">
        <v>24851</v>
      </c>
      <c r="V207" s="13" t="n">
        <v>52516</v>
      </c>
      <c r="W207" s="13" t="n">
        <v>18479</v>
      </c>
      <c r="X207" s="13" t="n">
        <v>52149</v>
      </c>
      <c r="Y207" s="13" t="n">
        <v>29364</v>
      </c>
      <c r="Z207" s="13" t="n">
        <v>105032</v>
      </c>
      <c r="AA207" s="13" t="n">
        <v>24532</v>
      </c>
      <c r="AB207" s="13" t="n">
        <v>52516</v>
      </c>
      <c r="AC207" s="13" t="n">
        <v>29889</v>
      </c>
      <c r="AD207" s="13" t="n">
        <v>52516</v>
      </c>
      <c r="AE207" s="13" t="n">
        <v>18746</v>
      </c>
      <c r="AF207" s="13" t="n">
        <v>52516</v>
      </c>
      <c r="AG207" s="13" t="n">
        <v>209</v>
      </c>
      <c r="AH207" s="13" t="n">
        <v>13061</v>
      </c>
      <c r="AI207" s="51" t="n">
        <v>1</v>
      </c>
      <c r="AJ207" s="51" t="n">
        <v>2166</v>
      </c>
      <c r="AK207" s="51" t="n">
        <v>6868</v>
      </c>
      <c r="AL207" s="51" t="n">
        <v>3579</v>
      </c>
      <c r="AM207" s="51" t="n">
        <v>6536</v>
      </c>
      <c r="AN207" s="51" t="n">
        <v>1444</v>
      </c>
      <c r="AO207" s="51" t="n">
        <v>6523</v>
      </c>
      <c r="AP207" s="51" t="n">
        <v>6098</v>
      </c>
      <c r="AQ207" s="51" t="n">
        <v>6542</v>
      </c>
      <c r="AR207" s="51" t="n">
        <v>6517</v>
      </c>
      <c r="AS207" s="51" t="n">
        <v>6546</v>
      </c>
      <c r="AT207" s="51" t="n">
        <v>6160</v>
      </c>
      <c r="AU207" s="51" t="n">
        <v>6516</v>
      </c>
      <c r="AV207" s="51" t="n">
        <v>31.67</v>
      </c>
      <c r="AW207" s="13" t="n">
        <v>428.3885939</v>
      </c>
      <c r="AX207" s="52" t="n">
        <v>19.9332</v>
      </c>
      <c r="AY207" s="51" t="n">
        <v>1</v>
      </c>
      <c r="AZ207" s="52" t="n">
        <v>1.75</v>
      </c>
      <c r="BA207" s="52" t="n">
        <v>1993.32</v>
      </c>
      <c r="BB207" s="54" t="n">
        <v>0.0170285834214281</v>
      </c>
      <c r="BC207" s="54" t="n">
        <v>0.00896194394802419</v>
      </c>
      <c r="BD207" s="61" t="n">
        <v>22570.311177338</v>
      </c>
      <c r="BE207" s="13" t="n">
        <v>32314</v>
      </c>
      <c r="BF207" s="13" t="n">
        <v>61576</v>
      </c>
      <c r="BG207" s="51" t="n">
        <v>14376</v>
      </c>
      <c r="BH207" s="51" t="n">
        <v>13731</v>
      </c>
      <c r="BI207" s="51" t="n">
        <v>4</v>
      </c>
      <c r="BJ207" s="51" t="n">
        <v>8487</v>
      </c>
      <c r="BK207" s="51" t="n">
        <v>12953</v>
      </c>
      <c r="BL207" s="51" t="n">
        <v>65532</v>
      </c>
      <c r="BM207" s="51" t="n">
        <v>67092</v>
      </c>
      <c r="BN207" s="51" t="n">
        <v>4833</v>
      </c>
      <c r="BO207" s="51" t="n">
        <v>77240</v>
      </c>
      <c r="BP207" s="51" t="n">
        <v>19549</v>
      </c>
      <c r="BQ207" s="51" t="n">
        <v>21295</v>
      </c>
      <c r="BR207" s="13" t="n">
        <v>600.651076188839</v>
      </c>
      <c r="BS207" s="13" t="n">
        <v>2241.28815085296</v>
      </c>
      <c r="BT207" s="51" t="n">
        <v>0</v>
      </c>
      <c r="BU207" s="51" t="n">
        <v>0</v>
      </c>
      <c r="BV207" s="51"/>
      <c r="BW207" s="51"/>
      <c r="BX207" s="51"/>
      <c r="BY207" s="51"/>
      <c r="BZ207" s="51"/>
      <c r="CA207" s="51"/>
      <c r="CB207" s="51" t="n">
        <v>0</v>
      </c>
      <c r="CC207" s="51" t="n">
        <v>0</v>
      </c>
      <c r="CD207" s="51" t="n">
        <v>0</v>
      </c>
      <c r="CE207" s="51" t="n">
        <v>5200</v>
      </c>
      <c r="CF207" s="51" t="n">
        <v>16768</v>
      </c>
      <c r="CG207" s="51" t="n">
        <v>6000</v>
      </c>
      <c r="CH207" s="51" t="n">
        <v>156000</v>
      </c>
      <c r="CI207" s="51" t="n">
        <v>11000</v>
      </c>
      <c r="CJ207" s="51" t="n">
        <v>1848000</v>
      </c>
      <c r="CK207" s="51" t="n">
        <v>46486000</v>
      </c>
      <c r="CL207" s="51" t="n">
        <v>0</v>
      </c>
      <c r="CM207" s="52" t="n">
        <v>2.00630807109609</v>
      </c>
      <c r="CN207" s="52" t="n">
        <v>33.3333333333333</v>
      </c>
      <c r="CO207" s="58" t="n">
        <v>0.0964229166334285</v>
      </c>
      <c r="CP207" s="13" t="n">
        <v>7252118.13</v>
      </c>
      <c r="CQ207" s="13" t="n">
        <v>50217760.04</v>
      </c>
      <c r="CR207" s="13" t="n">
        <v>0</v>
      </c>
      <c r="CS207" s="13" t="n">
        <v>9790956.65</v>
      </c>
      <c r="CT207" s="13" t="n">
        <v>32804685.26</v>
      </c>
      <c r="CU207" s="58" t="n">
        <v>0.15</v>
      </c>
      <c r="CV207" s="53" t="n">
        <v>0</v>
      </c>
      <c r="CW207" s="53" t="n">
        <v>0.5</v>
      </c>
      <c r="CX207" s="53" t="n">
        <v>0</v>
      </c>
      <c r="CY207" s="53" t="n">
        <v>0</v>
      </c>
      <c r="CZ207" s="53" t="n">
        <v>0</v>
      </c>
      <c r="DA207" s="53" t="n">
        <v>0</v>
      </c>
      <c r="DB207" s="53" t="n">
        <v>0</v>
      </c>
      <c r="DC207" s="53" t="n">
        <v>0</v>
      </c>
      <c r="DD207" s="53" t="n">
        <v>0</v>
      </c>
      <c r="DE207" s="53" t="n">
        <v>0</v>
      </c>
      <c r="DF207" s="53" t="n">
        <v>0</v>
      </c>
      <c r="DG207" s="53" t="n">
        <v>0</v>
      </c>
      <c r="DH207" s="53" t="n">
        <v>0</v>
      </c>
      <c r="DI207" s="53" t="n">
        <v>0</v>
      </c>
      <c r="DJ207" s="53" t="n">
        <v>0</v>
      </c>
      <c r="DK207" s="53" t="n">
        <v>0</v>
      </c>
      <c r="DL207" s="53" t="n">
        <v>0</v>
      </c>
      <c r="DM207" s="53" t="n">
        <v>0</v>
      </c>
      <c r="DN207" s="53" t="n">
        <v>1</v>
      </c>
      <c r="DO207" s="53" t="n">
        <v>2</v>
      </c>
      <c r="DP207" s="53" t="n">
        <v>2</v>
      </c>
      <c r="DQ207" s="53" t="n">
        <v>1</v>
      </c>
      <c r="DR207" s="51" t="n">
        <v>10541</v>
      </c>
      <c r="DS207" s="51" t="n">
        <v>2788</v>
      </c>
      <c r="DT207" s="51" t="n">
        <v>72074.0142813274</v>
      </c>
      <c r="DU207" s="51" t="n">
        <v>28190</v>
      </c>
      <c r="DV207" s="51" t="n">
        <v>31807</v>
      </c>
      <c r="DW207" s="51" t="n">
        <v>2553</v>
      </c>
      <c r="DX207" s="51" t="n">
        <v>44635</v>
      </c>
      <c r="DY207" s="51" t="n">
        <v>196067.63</v>
      </c>
      <c r="DZ207" s="51" t="n">
        <v>18471</v>
      </c>
      <c r="EA207" s="51" t="n">
        <v>43790</v>
      </c>
      <c r="EB207" s="51" t="n">
        <v>145</v>
      </c>
      <c r="EC207" s="59" t="n">
        <v>6855.9497</v>
      </c>
      <c r="ED207" s="51" t="n">
        <v>5998</v>
      </c>
      <c r="EE207" s="51" t="n">
        <v>43790</v>
      </c>
      <c r="EF207" s="51" t="n">
        <v>305</v>
      </c>
      <c r="EG207" s="51" t="n">
        <v>44095</v>
      </c>
      <c r="EH207" s="60" t="n">
        <v>48.3662110807626</v>
      </c>
      <c r="EJ207" s="60" t="n">
        <v>45.5565340430808</v>
      </c>
      <c r="EK207" s="60" t="n">
        <v>21.2654660379442</v>
      </c>
      <c r="EL207" s="60" t="n">
        <v>2.36328851703161</v>
      </c>
      <c r="EM207" s="60" t="n">
        <v>2.3583154097</v>
      </c>
      <c r="EN207" s="60" t="n">
        <v>95.2277695791</v>
      </c>
      <c r="ES207" s="51" t="n">
        <v>711240</v>
      </c>
      <c r="ET207" s="13" t="n">
        <v>89685.5</v>
      </c>
      <c r="EU207" s="13" t="n">
        <v>97054.72</v>
      </c>
      <c r="EV207" s="13" t="n">
        <v>100102.7</v>
      </c>
      <c r="EW207" s="13" t="n">
        <v>102835.3</v>
      </c>
      <c r="EX207" s="13" t="n">
        <v>105317.2</v>
      </c>
      <c r="EY207" s="58" t="n">
        <f aca="false">EX207/SUMIF($E$8:$E$210,E207,$EX$8:$EX$210)</f>
        <v>0.0964229166334285</v>
      </c>
      <c r="EZ207" s="13" t="s">
        <v>271</v>
      </c>
      <c r="FA207" s="13" t="s">
        <v>341</v>
      </c>
      <c r="FB207" s="51" t="n">
        <v>133</v>
      </c>
      <c r="FC207" s="13" t="n">
        <v>19549</v>
      </c>
    </row>
    <row r="208" customFormat="false" ht="15" hidden="false" customHeight="false" outlineLevel="0" collapsed="false">
      <c r="A208" s="49" t="n">
        <v>31050</v>
      </c>
      <c r="B208" s="50" t="n">
        <v>31050</v>
      </c>
      <c r="C208" s="9" t="s">
        <v>524</v>
      </c>
      <c r="D208" s="9" t="s">
        <v>523</v>
      </c>
      <c r="E208" s="50" t="n">
        <v>53</v>
      </c>
      <c r="F208" s="9" t="s">
        <v>524</v>
      </c>
      <c r="H208" s="51" t="n">
        <v>312147</v>
      </c>
      <c r="I208" s="51" t="n">
        <v>245617</v>
      </c>
      <c r="J208" s="51" t="n">
        <v>120688</v>
      </c>
      <c r="K208" s="51" t="n">
        <v>411880</v>
      </c>
      <c r="L208" s="51" t="n">
        <v>39419</v>
      </c>
      <c r="M208" s="51" t="n">
        <v>110335</v>
      </c>
      <c r="N208" s="51" t="n">
        <v>125</v>
      </c>
      <c r="O208" s="51" t="n">
        <v>358</v>
      </c>
      <c r="P208" s="51" t="n">
        <v>104</v>
      </c>
      <c r="Q208" s="52" t="n">
        <v>3.18155367320591</v>
      </c>
      <c r="R208" s="52" t="n">
        <v>2.89773335600607</v>
      </c>
      <c r="S208" s="13" t="n">
        <v>378245</v>
      </c>
      <c r="T208" s="13" t="n">
        <v>525258</v>
      </c>
      <c r="U208" s="13" t="n">
        <v>227035</v>
      </c>
      <c r="V208" s="13" t="n">
        <v>530240</v>
      </c>
      <c r="W208" s="13" t="n">
        <v>134643</v>
      </c>
      <c r="X208" s="13" t="n">
        <v>506336</v>
      </c>
      <c r="Y208" s="13" t="n">
        <v>392937</v>
      </c>
      <c r="Z208" s="13" t="n">
        <v>1062701</v>
      </c>
      <c r="AA208" s="13" t="n">
        <v>295020</v>
      </c>
      <c r="AB208" s="13" t="n">
        <v>527256</v>
      </c>
      <c r="AC208" s="13" t="n">
        <v>265166</v>
      </c>
      <c r="AD208" s="13" t="n">
        <v>530723</v>
      </c>
      <c r="AE208" s="13" t="n">
        <v>158312</v>
      </c>
      <c r="AF208" s="13" t="n">
        <v>530133</v>
      </c>
      <c r="AG208" s="13" t="n">
        <v>1607</v>
      </c>
      <c r="AH208" s="13" t="n">
        <v>122621</v>
      </c>
      <c r="AI208" s="51" t="n">
        <v>16</v>
      </c>
      <c r="AJ208" s="51" t="n">
        <v>6930</v>
      </c>
      <c r="AK208" s="51" t="n">
        <v>65908</v>
      </c>
      <c r="AL208" s="51" t="n">
        <v>12564</v>
      </c>
      <c r="AM208" s="51" t="n">
        <v>61366</v>
      </c>
      <c r="AN208" s="51" t="n">
        <v>5974</v>
      </c>
      <c r="AO208" s="51" t="n">
        <v>61359</v>
      </c>
      <c r="AP208" s="51" t="n">
        <v>52667</v>
      </c>
      <c r="AQ208" s="51" t="n">
        <v>61233</v>
      </c>
      <c r="AR208" s="51" t="n">
        <v>60862</v>
      </c>
      <c r="AS208" s="51" t="n">
        <v>61334</v>
      </c>
      <c r="AT208" s="51" t="n">
        <v>59229</v>
      </c>
      <c r="AU208" s="51" t="n">
        <v>60897</v>
      </c>
      <c r="AV208" s="51" t="n">
        <v>31.67</v>
      </c>
      <c r="AW208" s="13" t="n">
        <v>4132.697764</v>
      </c>
      <c r="AX208" s="52" t="n">
        <v>211.024</v>
      </c>
      <c r="AY208" s="51" t="n">
        <v>1</v>
      </c>
      <c r="AZ208" s="52" t="n">
        <v>1.75</v>
      </c>
      <c r="BA208" s="52" t="n">
        <v>21102.4</v>
      </c>
      <c r="BB208" s="54" t="n">
        <v>0.0170285834214281</v>
      </c>
      <c r="BC208" s="54" t="n">
        <v>0.00896194394802419</v>
      </c>
      <c r="BD208" s="61" t="n">
        <v>22570.311177338</v>
      </c>
      <c r="BE208" s="13" t="n">
        <v>219965</v>
      </c>
      <c r="BF208" s="13" t="n">
        <v>576403</v>
      </c>
      <c r="BG208" s="51" t="n">
        <v>135522</v>
      </c>
      <c r="BH208" s="51" t="n">
        <v>229326</v>
      </c>
      <c r="BI208" s="51" t="n">
        <v>4</v>
      </c>
      <c r="BJ208" s="51" t="n">
        <v>325250</v>
      </c>
      <c r="BK208" s="51" t="n">
        <v>218078</v>
      </c>
      <c r="BL208" s="51" t="n">
        <v>628695</v>
      </c>
      <c r="BM208" s="51" t="n">
        <v>643565</v>
      </c>
      <c r="BN208" s="51" t="n">
        <v>177961</v>
      </c>
      <c r="BO208" s="51" t="n">
        <v>790483</v>
      </c>
      <c r="BP208" s="51" t="n">
        <v>492268</v>
      </c>
      <c r="BQ208" s="51" t="n">
        <v>528794</v>
      </c>
      <c r="BR208" s="13" t="n">
        <v>600.651076188839</v>
      </c>
      <c r="BS208" s="13" t="n">
        <v>2241.28815085296</v>
      </c>
      <c r="BT208" s="51" t="n">
        <v>0</v>
      </c>
      <c r="BU208" s="51" t="n">
        <v>0</v>
      </c>
      <c r="BV208" s="51" t="n">
        <v>358</v>
      </c>
      <c r="BW208" s="51" t="n">
        <v>365</v>
      </c>
      <c r="BX208" s="51"/>
      <c r="BY208" s="51"/>
      <c r="BZ208" s="51" t="n">
        <v>269</v>
      </c>
      <c r="CA208" s="51" t="n">
        <v>365</v>
      </c>
      <c r="CB208" s="51" t="n">
        <v>0</v>
      </c>
      <c r="CC208" s="51" t="n">
        <v>0</v>
      </c>
      <c r="CD208" s="51" t="n">
        <v>0</v>
      </c>
      <c r="CE208" s="51" t="n">
        <v>165010</v>
      </c>
      <c r="CF208" s="51" t="n">
        <v>442080</v>
      </c>
      <c r="CG208" s="51" t="n">
        <v>176000</v>
      </c>
      <c r="CH208" s="51" t="n">
        <v>5225000</v>
      </c>
      <c r="CI208" s="51" t="n">
        <v>380000</v>
      </c>
      <c r="CJ208" s="51" t="n">
        <v>41427000</v>
      </c>
      <c r="CK208" s="51" t="n">
        <v>1696976000</v>
      </c>
      <c r="CL208" s="51" t="n">
        <v>570</v>
      </c>
      <c r="CM208" s="52" t="n">
        <v>1.95350638106843</v>
      </c>
      <c r="CN208" s="52" t="n">
        <v>33.3333333333333</v>
      </c>
      <c r="CO208" s="58" t="n">
        <v>0.841550539958793</v>
      </c>
      <c r="CP208" s="13" t="n">
        <v>7252118.13</v>
      </c>
      <c r="CQ208" s="13" t="n">
        <v>50217760.04</v>
      </c>
      <c r="CR208" s="13" t="n">
        <v>0</v>
      </c>
      <c r="CS208" s="13" t="n">
        <v>9790956.65</v>
      </c>
      <c r="CT208" s="13" t="n">
        <v>32804685.26</v>
      </c>
      <c r="CU208" s="58" t="n">
        <v>1</v>
      </c>
      <c r="CV208" s="53" t="n">
        <v>0</v>
      </c>
      <c r="CW208" s="53" t="n">
        <v>0.5</v>
      </c>
      <c r="CX208" s="53" t="n">
        <v>0</v>
      </c>
      <c r="CY208" s="53" t="n">
        <v>0</v>
      </c>
      <c r="CZ208" s="53" t="n">
        <v>0</v>
      </c>
      <c r="DA208" s="53" t="n">
        <v>0</v>
      </c>
      <c r="DB208" s="53" t="n">
        <v>0</v>
      </c>
      <c r="DC208" s="53" t="n">
        <v>0</v>
      </c>
      <c r="DD208" s="53" t="n">
        <v>0</v>
      </c>
      <c r="DE208" s="53" t="n">
        <v>0</v>
      </c>
      <c r="DF208" s="53" t="n">
        <v>0</v>
      </c>
      <c r="DG208" s="53" t="n">
        <v>0</v>
      </c>
      <c r="DH208" s="53" t="n">
        <v>0</v>
      </c>
      <c r="DI208" s="53" t="n">
        <v>0</v>
      </c>
      <c r="DJ208" s="53" t="n">
        <v>0</v>
      </c>
      <c r="DK208" s="53" t="n">
        <v>0</v>
      </c>
      <c r="DL208" s="53" t="n">
        <v>0</v>
      </c>
      <c r="DM208" s="53" t="n">
        <v>0</v>
      </c>
      <c r="DN208" s="53" t="n">
        <v>1</v>
      </c>
      <c r="DO208" s="53" t="n">
        <v>2</v>
      </c>
      <c r="DP208" s="53" t="n">
        <v>2</v>
      </c>
      <c r="DQ208" s="53" t="n">
        <v>1</v>
      </c>
      <c r="DR208" s="51" t="n">
        <v>1164226</v>
      </c>
      <c r="DS208" s="51" t="n">
        <v>357358</v>
      </c>
      <c r="DT208" s="51" t="n">
        <v>14781.6409527221</v>
      </c>
      <c r="DU208" s="51" t="n">
        <v>250233</v>
      </c>
      <c r="DV208" s="51" t="n">
        <v>279706</v>
      </c>
      <c r="DW208" s="51" t="n">
        <v>49682</v>
      </c>
      <c r="DX208" s="51" t="n">
        <v>444182</v>
      </c>
      <c r="DY208" s="51" t="n">
        <v>196067.63</v>
      </c>
      <c r="DZ208" s="51" t="n">
        <v>127117</v>
      </c>
      <c r="EA208" s="51" t="n">
        <v>437056</v>
      </c>
      <c r="EB208" s="51" t="n">
        <v>4569</v>
      </c>
      <c r="EC208" s="59" t="n">
        <v>6855.9497</v>
      </c>
      <c r="ED208" s="51" t="n">
        <v>87530</v>
      </c>
      <c r="EE208" s="51" t="n">
        <v>437056</v>
      </c>
      <c r="EF208" s="51" t="n">
        <v>12461</v>
      </c>
      <c r="EG208" s="51" t="n">
        <v>449517</v>
      </c>
      <c r="EH208" s="60" t="n">
        <v>48.3662110807626</v>
      </c>
      <c r="EJ208" s="60" t="n">
        <v>45.5565340430808</v>
      </c>
      <c r="EK208" s="60" t="n">
        <v>21.2654660379442</v>
      </c>
      <c r="EL208" s="60" t="n">
        <v>2.36328851703161</v>
      </c>
      <c r="EM208" s="60" t="n">
        <v>2.3583154097</v>
      </c>
      <c r="EN208" s="60" t="n">
        <v>95.2277695791</v>
      </c>
      <c r="ES208" s="51" t="n">
        <v>711240</v>
      </c>
      <c r="ET208" s="13" t="n">
        <v>864128</v>
      </c>
      <c r="EU208" s="13" t="n">
        <v>886676.7</v>
      </c>
      <c r="EV208" s="13" t="n">
        <v>897686.1</v>
      </c>
      <c r="EW208" s="13" t="n">
        <v>908521.7</v>
      </c>
      <c r="EX208" s="13" t="n">
        <v>919177.2</v>
      </c>
      <c r="EY208" s="58" t="n">
        <f aca="false">EX208/SUMIF($E$8:$E$210,E208,$EX$8:$EX$210)</f>
        <v>0.841550539958793</v>
      </c>
      <c r="EZ208" s="13" t="s">
        <v>271</v>
      </c>
      <c r="FA208" s="13" t="s">
        <v>341</v>
      </c>
      <c r="FB208" s="51" t="n">
        <v>1346</v>
      </c>
      <c r="FC208" s="13" t="n">
        <v>492268</v>
      </c>
    </row>
    <row r="209" customFormat="false" ht="15" hidden="false" customHeight="false" outlineLevel="0" collapsed="false">
      <c r="A209" s="49" t="n">
        <v>31100</v>
      </c>
      <c r="B209" s="50" t="n">
        <v>31100</v>
      </c>
      <c r="C209" s="9" t="s">
        <v>526</v>
      </c>
      <c r="D209" s="9" t="s">
        <v>523</v>
      </c>
      <c r="E209" s="50" t="n">
        <v>53</v>
      </c>
      <c r="F209" s="9" t="s">
        <v>524</v>
      </c>
      <c r="H209" s="51" t="n">
        <v>312147</v>
      </c>
      <c r="I209" s="51" t="n">
        <v>245617</v>
      </c>
      <c r="J209" s="51" t="n">
        <v>120688</v>
      </c>
      <c r="K209" s="51" t="n">
        <v>411880</v>
      </c>
      <c r="L209" s="51" t="n">
        <v>39419</v>
      </c>
      <c r="M209" s="51" t="n">
        <v>110335</v>
      </c>
      <c r="N209" s="51" t="n">
        <v>0</v>
      </c>
      <c r="O209" s="51" t="n">
        <v>0</v>
      </c>
      <c r="P209" s="51" t="n">
        <v>0</v>
      </c>
      <c r="Q209" s="52" t="n">
        <v>0</v>
      </c>
      <c r="R209" s="52" t="n">
        <v>0</v>
      </c>
      <c r="S209" s="13" t="n">
        <v>0</v>
      </c>
      <c r="T209" s="13" t="n">
        <v>0</v>
      </c>
      <c r="U209" s="13" t="n">
        <v>0</v>
      </c>
      <c r="V209" s="13" t="n">
        <v>0</v>
      </c>
      <c r="W209" s="13" t="n">
        <v>0</v>
      </c>
      <c r="X209" s="13" t="n">
        <v>0</v>
      </c>
      <c r="Y209" s="13" t="n">
        <v>0</v>
      </c>
      <c r="Z209" s="13" t="n">
        <v>0</v>
      </c>
      <c r="AA209" s="13" t="n">
        <v>0</v>
      </c>
      <c r="AB209" s="13" t="n">
        <v>0</v>
      </c>
      <c r="AC209" s="13" t="n">
        <v>0</v>
      </c>
      <c r="AD209" s="13" t="n">
        <v>0</v>
      </c>
      <c r="AE209" s="13" t="n">
        <v>0</v>
      </c>
      <c r="AF209" s="13" t="n">
        <v>0</v>
      </c>
      <c r="AG209" s="13" t="n">
        <v>1</v>
      </c>
      <c r="AH209" s="13" t="n">
        <v>862</v>
      </c>
      <c r="AI209" s="51" t="n">
        <v>0</v>
      </c>
      <c r="AJ209" s="51" t="n">
        <v>246</v>
      </c>
      <c r="AK209" s="51" t="n">
        <v>431</v>
      </c>
      <c r="AL209" s="51" t="n">
        <v>403</v>
      </c>
      <c r="AM209" s="51" t="n">
        <v>431</v>
      </c>
      <c r="AN209" s="51" t="n">
        <v>119</v>
      </c>
      <c r="AO209" s="51" t="n">
        <v>431</v>
      </c>
      <c r="AP209" s="51" t="n">
        <v>428</v>
      </c>
      <c r="AQ209" s="51" t="n">
        <v>431</v>
      </c>
      <c r="AR209" s="51" t="n">
        <v>431</v>
      </c>
      <c r="AS209" s="51" t="n">
        <v>431</v>
      </c>
      <c r="AT209" s="51" t="n">
        <v>429</v>
      </c>
      <c r="AU209" s="51" t="n">
        <v>431</v>
      </c>
      <c r="AV209" s="51" t="n">
        <v>31.67</v>
      </c>
      <c r="AW209" s="13" t="n">
        <v>45.80846982</v>
      </c>
      <c r="AX209" s="52" t="n">
        <v>0</v>
      </c>
      <c r="AY209" s="51" t="n">
        <v>1</v>
      </c>
      <c r="AZ209" s="52" t="n">
        <v>1.75</v>
      </c>
      <c r="BA209" s="52" t="n">
        <v>0</v>
      </c>
      <c r="BB209" s="54" t="n">
        <v>0.0170285834214281</v>
      </c>
      <c r="BC209" s="54" t="n">
        <v>0.00896194394802419</v>
      </c>
      <c r="BD209" s="61" t="n">
        <v>22570.311177338</v>
      </c>
      <c r="BE209" s="13" t="n">
        <v>862</v>
      </c>
      <c r="BF209" s="13" t="n">
        <v>2286</v>
      </c>
      <c r="BG209" s="51" t="n">
        <v>942</v>
      </c>
      <c r="BH209" s="51" t="n">
        <v>337</v>
      </c>
      <c r="BI209" s="51" t="n">
        <v>4</v>
      </c>
      <c r="BJ209" s="51" t="n">
        <v>442</v>
      </c>
      <c r="BK209" s="51" t="n">
        <v>329</v>
      </c>
      <c r="BL209" s="51" t="n">
        <v>2416</v>
      </c>
      <c r="BM209" s="51" t="n">
        <v>2518</v>
      </c>
      <c r="BN209" s="51" t="n">
        <v>0</v>
      </c>
      <c r="BO209" s="51" t="n">
        <v>0</v>
      </c>
      <c r="BP209" s="51" t="n">
        <v>1003</v>
      </c>
      <c r="BQ209" s="51" t="n">
        <v>1087</v>
      </c>
      <c r="BR209" s="13" t="n">
        <v>600.651076188839</v>
      </c>
      <c r="BS209" s="13" t="n">
        <v>2241.28815085296</v>
      </c>
      <c r="BT209" s="51" t="n">
        <v>0</v>
      </c>
      <c r="BU209" s="51" t="n">
        <v>0</v>
      </c>
      <c r="BV209" s="51"/>
      <c r="BW209" s="51"/>
      <c r="BX209" s="51"/>
      <c r="BY209" s="51"/>
      <c r="BZ209" s="51"/>
      <c r="CA209" s="51"/>
      <c r="CB209" s="51" t="n">
        <v>0</v>
      </c>
      <c r="CC209" s="51" t="n">
        <v>0</v>
      </c>
      <c r="CD209" s="51" t="n">
        <v>0</v>
      </c>
      <c r="CE209" s="51" t="n">
        <v>170</v>
      </c>
      <c r="CF209" s="51" t="n">
        <v>916</v>
      </c>
      <c r="CG209" s="51" t="n">
        <v>0</v>
      </c>
      <c r="CH209" s="51" t="n">
        <v>7000</v>
      </c>
      <c r="CI209" s="51" t="n">
        <v>1000</v>
      </c>
      <c r="CJ209" s="51" t="n">
        <v>83000</v>
      </c>
      <c r="CK209" s="51" t="n">
        <v>2594000</v>
      </c>
      <c r="CL209" s="51" t="n">
        <v>0</v>
      </c>
      <c r="CM209" s="52" t="n">
        <v>0</v>
      </c>
      <c r="CN209" s="52" t="n">
        <v>33.3333333333333</v>
      </c>
      <c r="CO209" s="58" t="n">
        <v>0</v>
      </c>
      <c r="CP209" s="13" t="n">
        <v>7252118.13</v>
      </c>
      <c r="CQ209" s="13" t="n">
        <v>50217760.04</v>
      </c>
      <c r="CR209" s="13" t="n">
        <v>0</v>
      </c>
      <c r="CS209" s="13" t="n">
        <v>9790956.65</v>
      </c>
      <c r="CT209" s="13" t="n">
        <v>32804685.26</v>
      </c>
      <c r="CU209" s="58" t="n">
        <v>0.1625</v>
      </c>
      <c r="CV209" s="53" t="n">
        <v>0</v>
      </c>
      <c r="CW209" s="53" t="n">
        <v>0.5</v>
      </c>
      <c r="CX209" s="53" t="n">
        <v>0</v>
      </c>
      <c r="CY209" s="53" t="n">
        <v>0</v>
      </c>
      <c r="CZ209" s="53" t="n">
        <v>0</v>
      </c>
      <c r="DA209" s="53" t="n">
        <v>0</v>
      </c>
      <c r="DB209" s="53" t="n">
        <v>0</v>
      </c>
      <c r="DC209" s="53" t="n">
        <v>0</v>
      </c>
      <c r="DD209" s="53" t="n">
        <v>0</v>
      </c>
      <c r="DE209" s="53" t="n">
        <v>0</v>
      </c>
      <c r="DF209" s="53" t="n">
        <v>0</v>
      </c>
      <c r="DG209" s="53" t="n">
        <v>0</v>
      </c>
      <c r="DH209" s="53" t="n">
        <v>0</v>
      </c>
      <c r="DI209" s="53" t="n">
        <v>0</v>
      </c>
      <c r="DJ209" s="53" t="n">
        <v>0</v>
      </c>
      <c r="DK209" s="53" t="n">
        <v>0</v>
      </c>
      <c r="DL209" s="53" t="n">
        <v>0</v>
      </c>
      <c r="DM209" s="53" t="n">
        <v>0</v>
      </c>
      <c r="DN209" s="53" t="n">
        <v>1</v>
      </c>
      <c r="DO209" s="53" t="n">
        <v>2</v>
      </c>
      <c r="DP209" s="53" t="n">
        <v>2</v>
      </c>
      <c r="DQ209" s="53" t="n">
        <v>1</v>
      </c>
      <c r="DR209" s="51" t="n">
        <v>259</v>
      </c>
      <c r="DS209" s="51" t="n">
        <v>57</v>
      </c>
      <c r="DT209" s="51" t="n">
        <v>129851.541838275</v>
      </c>
      <c r="DU209" s="51" t="n">
        <v>0</v>
      </c>
      <c r="DV209" s="51" t="n">
        <v>0</v>
      </c>
      <c r="DW209" s="51" t="n">
        <v>97</v>
      </c>
      <c r="DX209" s="51" t="n">
        <v>7004</v>
      </c>
      <c r="DY209" s="51" t="n">
        <v>196067.63</v>
      </c>
      <c r="DZ209" s="51" t="n">
        <v>3800</v>
      </c>
      <c r="EA209" s="51" t="n">
        <v>8170</v>
      </c>
      <c r="EB209" s="51" t="n">
        <v>4</v>
      </c>
      <c r="EC209" s="59" t="n">
        <v>6855.9497</v>
      </c>
      <c r="ED209" s="51" t="n">
        <v>570</v>
      </c>
      <c r="EE209" s="51" t="n">
        <v>8170</v>
      </c>
      <c r="EF209" s="51" t="n">
        <v>0</v>
      </c>
      <c r="EG209" s="51" t="n">
        <v>8170</v>
      </c>
      <c r="EH209" s="60" t="n">
        <v>48.3662110807626</v>
      </c>
      <c r="EJ209" s="60" t="n">
        <v>45.5565340430808</v>
      </c>
      <c r="EK209" s="60" t="n">
        <v>21.2654660379442</v>
      </c>
      <c r="EL209" s="60" t="n">
        <v>2.36328851703161</v>
      </c>
      <c r="EM209" s="60" t="n">
        <v>2.3583154097</v>
      </c>
      <c r="EN209" s="60" t="n">
        <v>95.2277695791</v>
      </c>
      <c r="ES209" s="51" t="n">
        <v>711240</v>
      </c>
      <c r="ET209" s="13" t="n">
        <v>3663.998</v>
      </c>
      <c r="EU209" s="13" t="n">
        <v>3793.194</v>
      </c>
      <c r="EV209" s="13" t="n">
        <v>3853.565</v>
      </c>
      <c r="EW209" s="13" t="n">
        <v>3911.937</v>
      </c>
      <c r="EX209" s="13" t="n">
        <v>3968.722</v>
      </c>
      <c r="EY209" s="58" t="n">
        <f aca="false">EX209/SUMIF($E$8:$E$210,E209,$EX$8:$EX$210)</f>
        <v>0.00363355416349137</v>
      </c>
      <c r="EZ209" s="13" t="s">
        <v>271</v>
      </c>
      <c r="FA209" s="13" t="s">
        <v>341</v>
      </c>
      <c r="FB209" s="51" t="n">
        <v>0</v>
      </c>
      <c r="FC209" s="13" t="n">
        <v>1003</v>
      </c>
    </row>
    <row r="210" customFormat="false" ht="15" hidden="false" customHeight="false" outlineLevel="0" collapsed="false">
      <c r="A210" s="49" t="n">
        <v>31101</v>
      </c>
      <c r="B210" s="50" t="n">
        <v>31101</v>
      </c>
      <c r="C210" s="9" t="s">
        <v>527</v>
      </c>
      <c r="D210" s="9" t="s">
        <v>523</v>
      </c>
      <c r="E210" s="50" t="n">
        <v>53</v>
      </c>
      <c r="F210" s="9" t="s">
        <v>524</v>
      </c>
      <c r="H210" s="51" t="n">
        <v>312147</v>
      </c>
      <c r="I210" s="51" t="n">
        <v>245617</v>
      </c>
      <c r="J210" s="51" t="n">
        <v>120688</v>
      </c>
      <c r="K210" s="51" t="n">
        <v>411880</v>
      </c>
      <c r="L210" s="51" t="n">
        <v>39419</v>
      </c>
      <c r="M210" s="51" t="n">
        <v>110335</v>
      </c>
      <c r="N210" s="51" t="n">
        <v>11</v>
      </c>
      <c r="O210" s="51" t="n">
        <v>11</v>
      </c>
      <c r="P210" s="51" t="n">
        <v>15</v>
      </c>
      <c r="Q210" s="52" t="n">
        <v>3.56284283329358</v>
      </c>
      <c r="R210" s="52" t="n">
        <v>3.58792431830829</v>
      </c>
      <c r="S210" s="13" t="n">
        <v>30831</v>
      </c>
      <c r="T210" s="13" t="n">
        <v>43522</v>
      </c>
      <c r="U210" s="13" t="n">
        <v>25319</v>
      </c>
      <c r="V210" s="13" t="n">
        <v>43522</v>
      </c>
      <c r="W210" s="13" t="n">
        <v>22916</v>
      </c>
      <c r="X210" s="13" t="n">
        <v>43522</v>
      </c>
      <c r="Y210" s="13" t="n">
        <v>50592</v>
      </c>
      <c r="Z210" s="13" t="n">
        <v>87044</v>
      </c>
      <c r="AA210" s="13" t="n">
        <v>16152</v>
      </c>
      <c r="AB210" s="13" t="n">
        <v>43522</v>
      </c>
      <c r="AC210" s="13" t="n">
        <v>29405</v>
      </c>
      <c r="AD210" s="13" t="n">
        <v>43522</v>
      </c>
      <c r="AE210" s="13" t="n">
        <v>17589</v>
      </c>
      <c r="AF210" s="13" t="n">
        <v>43522</v>
      </c>
      <c r="AG210" s="13" t="n">
        <v>114</v>
      </c>
      <c r="AH210" s="13" t="n">
        <v>6065</v>
      </c>
      <c r="AI210" s="51" t="n">
        <v>1</v>
      </c>
      <c r="AJ210" s="51" t="n">
        <v>482</v>
      </c>
      <c r="AK210" s="51" t="n">
        <v>3248</v>
      </c>
      <c r="AL210" s="51" t="n">
        <v>1068</v>
      </c>
      <c r="AM210" s="51" t="n">
        <v>3033</v>
      </c>
      <c r="AN210" s="51" t="n">
        <v>517</v>
      </c>
      <c r="AO210" s="51" t="n">
        <v>3034</v>
      </c>
      <c r="AP210" s="51" t="n">
        <v>2599</v>
      </c>
      <c r="AQ210" s="51" t="n">
        <v>3029</v>
      </c>
      <c r="AR210" s="51" t="n">
        <v>3005</v>
      </c>
      <c r="AS210" s="51" t="n">
        <v>3027</v>
      </c>
      <c r="AT210" s="51" t="n">
        <v>2856</v>
      </c>
      <c r="AU210" s="51" t="n">
        <v>2993</v>
      </c>
      <c r="AV210" s="51" t="n">
        <v>31.67</v>
      </c>
      <c r="AW210" s="13" t="n">
        <v>318.2784824</v>
      </c>
      <c r="AX210" s="52" t="n">
        <v>14.4817</v>
      </c>
      <c r="AY210" s="51" t="n">
        <v>1</v>
      </c>
      <c r="AZ210" s="52" t="n">
        <v>1.75</v>
      </c>
      <c r="BA210" s="52" t="n">
        <v>1448.17</v>
      </c>
      <c r="BB210" s="54" t="n">
        <v>0.0170285834214281</v>
      </c>
      <c r="BC210" s="54" t="n">
        <v>0.00896194394802419</v>
      </c>
      <c r="BD210" s="61" t="n">
        <v>22570.311177338</v>
      </c>
      <c r="BE210" s="13" t="n">
        <v>13308</v>
      </c>
      <c r="BF210" s="13" t="n">
        <v>34697</v>
      </c>
      <c r="BG210" s="51" t="n">
        <v>12266</v>
      </c>
      <c r="BH210" s="51" t="n">
        <v>6078</v>
      </c>
      <c r="BI210" s="51" t="n">
        <v>4</v>
      </c>
      <c r="BJ210" s="51" t="n">
        <v>6924</v>
      </c>
      <c r="BK210" s="51" t="n">
        <v>5859</v>
      </c>
      <c r="BL210" s="51" t="n">
        <v>37609</v>
      </c>
      <c r="BM210" s="51" t="n">
        <v>38517</v>
      </c>
      <c r="BN210" s="51" t="n">
        <v>6144</v>
      </c>
      <c r="BO210" s="51" t="n">
        <v>39611</v>
      </c>
      <c r="BP210" s="51" t="n">
        <v>14512</v>
      </c>
      <c r="BQ210" s="51" t="n">
        <v>15510</v>
      </c>
      <c r="BR210" s="13" t="n">
        <v>600.651076188839</v>
      </c>
      <c r="BS210" s="13" t="n">
        <v>2241.28815085296</v>
      </c>
      <c r="BT210" s="51" t="n">
        <v>0</v>
      </c>
      <c r="BU210" s="51" t="n">
        <v>0</v>
      </c>
      <c r="BV210" s="51"/>
      <c r="BW210" s="51"/>
      <c r="BX210" s="51"/>
      <c r="BY210" s="51"/>
      <c r="BZ210" s="51"/>
      <c r="CA210" s="51"/>
      <c r="CB210" s="51" t="n">
        <v>0</v>
      </c>
      <c r="CC210" s="51" t="n">
        <v>0</v>
      </c>
      <c r="CD210" s="51" t="n">
        <v>0</v>
      </c>
      <c r="CE210" s="51" t="n">
        <v>3220</v>
      </c>
      <c r="CF210" s="51" t="n">
        <v>12853</v>
      </c>
      <c r="CG210" s="51" t="n">
        <v>4000</v>
      </c>
      <c r="CH210" s="51" t="n">
        <v>120000</v>
      </c>
      <c r="CI210" s="51" t="n">
        <v>10000</v>
      </c>
      <c r="CJ210" s="51" t="n">
        <v>1506000</v>
      </c>
      <c r="CK210" s="51" t="n">
        <v>41461000</v>
      </c>
      <c r="CL210" s="51" t="n">
        <v>37</v>
      </c>
      <c r="CM210" s="52" t="n">
        <v>1.89899833055092</v>
      </c>
      <c r="CN210" s="52" t="n">
        <v>33.3333333333333</v>
      </c>
      <c r="CO210" s="58" t="n">
        <v>0.0491200661312531</v>
      </c>
      <c r="CP210" s="13" t="n">
        <v>7252118.13</v>
      </c>
      <c r="CQ210" s="13" t="n">
        <v>50217760.04</v>
      </c>
      <c r="CR210" s="13" t="n">
        <v>0</v>
      </c>
      <c r="CS210" s="13" t="n">
        <v>9790956.65</v>
      </c>
      <c r="CT210" s="13" t="n">
        <v>32804685.26</v>
      </c>
      <c r="CU210" s="58" t="n">
        <v>0.175</v>
      </c>
      <c r="CV210" s="53" t="n">
        <v>0</v>
      </c>
      <c r="CW210" s="53" t="n">
        <v>0.5</v>
      </c>
      <c r="CX210" s="53" t="n">
        <v>0</v>
      </c>
      <c r="CY210" s="53" t="n">
        <v>0</v>
      </c>
      <c r="CZ210" s="53" t="n">
        <v>0</v>
      </c>
      <c r="DA210" s="53" t="n">
        <v>0</v>
      </c>
      <c r="DB210" s="53" t="n">
        <v>0</v>
      </c>
      <c r="DC210" s="53" t="n">
        <v>0</v>
      </c>
      <c r="DD210" s="53" t="n">
        <v>0</v>
      </c>
      <c r="DE210" s="53" t="n">
        <v>0</v>
      </c>
      <c r="DF210" s="53" t="n">
        <v>0</v>
      </c>
      <c r="DG210" s="53" t="n">
        <v>0</v>
      </c>
      <c r="DH210" s="53" t="n">
        <v>0</v>
      </c>
      <c r="DI210" s="53" t="n">
        <v>0</v>
      </c>
      <c r="DJ210" s="53" t="n">
        <v>0</v>
      </c>
      <c r="DK210" s="53" t="n">
        <v>0</v>
      </c>
      <c r="DL210" s="53" t="n">
        <v>0</v>
      </c>
      <c r="DM210" s="53" t="n">
        <v>0</v>
      </c>
      <c r="DN210" s="53" t="n">
        <v>1</v>
      </c>
      <c r="DO210" s="53" t="n">
        <v>2</v>
      </c>
      <c r="DP210" s="53" t="n">
        <v>2</v>
      </c>
      <c r="DQ210" s="53" t="n">
        <v>1</v>
      </c>
      <c r="DR210" s="51" t="n">
        <v>23193</v>
      </c>
      <c r="DS210" s="51" t="n">
        <v>3370</v>
      </c>
      <c r="DT210" s="51" t="n">
        <v>103851.117491212</v>
      </c>
      <c r="DU210" s="51" t="n">
        <v>13300</v>
      </c>
      <c r="DV210" s="51" t="n">
        <v>15020</v>
      </c>
      <c r="DW210" s="51" t="n">
        <v>2191</v>
      </c>
      <c r="DX210" s="51" t="n">
        <v>45202</v>
      </c>
      <c r="DY210" s="51" t="n">
        <v>196067.63</v>
      </c>
      <c r="DZ210" s="51" t="n">
        <v>8540</v>
      </c>
      <c r="EA210" s="51" t="n">
        <v>27264</v>
      </c>
      <c r="EB210" s="51" t="n">
        <v>204</v>
      </c>
      <c r="EC210" s="59" t="n">
        <v>6855.9497</v>
      </c>
      <c r="ED210" s="51" t="n">
        <v>4216</v>
      </c>
      <c r="EE210" s="51" t="n">
        <v>27264</v>
      </c>
      <c r="EF210" s="51" t="n">
        <v>342</v>
      </c>
      <c r="EG210" s="51" t="n">
        <v>27606</v>
      </c>
      <c r="EH210" s="60" t="n">
        <v>48.3662110807626</v>
      </c>
      <c r="EJ210" s="60" t="n">
        <v>45.5565340430808</v>
      </c>
      <c r="EK210" s="60" t="n">
        <v>21.2654660379442</v>
      </c>
      <c r="EL210" s="60" t="n">
        <v>2.36328851703161</v>
      </c>
      <c r="EM210" s="60" t="n">
        <v>2.3583154097</v>
      </c>
      <c r="EN210" s="60" t="n">
        <v>95.2277695791</v>
      </c>
      <c r="ES210" s="51" t="n">
        <v>711240</v>
      </c>
      <c r="ET210" s="13" t="n">
        <v>51580.41</v>
      </c>
      <c r="EU210" s="13" t="n">
        <v>52147.01</v>
      </c>
      <c r="EV210" s="13" t="n">
        <v>52585.93</v>
      </c>
      <c r="EW210" s="13" t="n">
        <v>53093.35</v>
      </c>
      <c r="EX210" s="13" t="n">
        <v>53651.02</v>
      </c>
      <c r="EY210" s="58" t="n">
        <f aca="false">EX210/SUMIF($E$8:$E$210,E210,$EX$8:$EX$210)</f>
        <v>0.0491200661312531</v>
      </c>
      <c r="EZ210" s="13" t="s">
        <v>271</v>
      </c>
      <c r="FA210" s="13" t="s">
        <v>341</v>
      </c>
      <c r="FB210" s="51" t="n">
        <v>137</v>
      </c>
      <c r="FC210" s="13" t="n">
        <v>14512</v>
      </c>
    </row>
  </sheetData>
  <mergeCells count="121">
    <mergeCell ref="EJ1:EN1"/>
    <mergeCell ref="A2:A6"/>
    <mergeCell ref="B2:B6"/>
    <mergeCell ref="C2:C6"/>
    <mergeCell ref="D2:D6"/>
    <mergeCell ref="E2:E6"/>
    <mergeCell ref="F2:F6"/>
    <mergeCell ref="H2:P2"/>
    <mergeCell ref="Q2:AZ2"/>
    <mergeCell ref="BA2:BU2"/>
    <mergeCell ref="BV2:CL2"/>
    <mergeCell ref="CM2:CU2"/>
    <mergeCell ref="CV2:DQ2"/>
    <mergeCell ref="DR2:EH2"/>
    <mergeCell ref="EJ2:EL2"/>
    <mergeCell ref="EM2:EN2"/>
    <mergeCell ref="ES2:FC2"/>
    <mergeCell ref="S3:T3"/>
    <mergeCell ref="U3:V3"/>
    <mergeCell ref="W3:X3"/>
    <mergeCell ref="Y3:Z3"/>
    <mergeCell ref="AA3:AB3"/>
    <mergeCell ref="AC3:AD3"/>
    <mergeCell ref="AE3:AF3"/>
    <mergeCell ref="AG3:AH3"/>
    <mergeCell ref="AJ3:AK3"/>
    <mergeCell ref="AL3:AM3"/>
    <mergeCell ref="AN3:AO3"/>
    <mergeCell ref="AP3:AQ3"/>
    <mergeCell ref="AR3:AS3"/>
    <mergeCell ref="AT3:AU3"/>
    <mergeCell ref="AW3:AX3"/>
    <mergeCell ref="BB3:BC3"/>
    <mergeCell ref="BE3:BF3"/>
    <mergeCell ref="BJ3:BK3"/>
    <mergeCell ref="BL3:BM3"/>
    <mergeCell ref="BN3:BO3"/>
    <mergeCell ref="BP3:BQ3"/>
    <mergeCell ref="BT3:BU3"/>
    <mergeCell ref="BV3:BW3"/>
    <mergeCell ref="BX3:BY3"/>
    <mergeCell ref="BZ3:CA3"/>
    <mergeCell ref="CE3:CF3"/>
    <mergeCell ref="CP3:CQ3"/>
    <mergeCell ref="DN3:DP3"/>
    <mergeCell ref="DR3:DT3"/>
    <mergeCell ref="DU3:DV3"/>
    <mergeCell ref="DW3:DX3"/>
    <mergeCell ref="DZ3:EA3"/>
    <mergeCell ref="ED3:EE3"/>
    <mergeCell ref="EF3:EG3"/>
    <mergeCell ref="ET3:EX3"/>
    <mergeCell ref="BP4:BQ4"/>
    <mergeCell ref="ET4:EX4"/>
    <mergeCell ref="S5:T5"/>
    <mergeCell ref="U5:V5"/>
    <mergeCell ref="W5:X5"/>
    <mergeCell ref="Y5:Z5"/>
    <mergeCell ref="AA5:AB5"/>
    <mergeCell ref="AC5:AD5"/>
    <mergeCell ref="AE5:AF5"/>
    <mergeCell ref="AG5:AH5"/>
    <mergeCell ref="AJ5:AK5"/>
    <mergeCell ref="AL5:AM5"/>
    <mergeCell ref="AN5:AO5"/>
    <mergeCell ref="AP5:AQ5"/>
    <mergeCell ref="AR5:AS5"/>
    <mergeCell ref="AT5:AU5"/>
    <mergeCell ref="AW5:AX5"/>
    <mergeCell ref="BB5:BC5"/>
    <mergeCell ref="BE5:BF5"/>
    <mergeCell ref="BL5:BM5"/>
    <mergeCell ref="BN5:BO5"/>
    <mergeCell ref="BP5:BQ5"/>
    <mergeCell ref="BT5:BU5"/>
    <mergeCell ref="BV5:BW5"/>
    <mergeCell ref="BX5:BY5"/>
    <mergeCell ref="BZ5:CA5"/>
    <mergeCell ref="CP5:CQ5"/>
    <mergeCell ref="DN5:DP5"/>
    <mergeCell ref="DR5:DT5"/>
    <mergeCell ref="DU5:DV5"/>
    <mergeCell ref="DZ5:EA5"/>
    <mergeCell ref="ED5:EE5"/>
    <mergeCell ref="EF5:EG5"/>
    <mergeCell ref="EJ5:EN5"/>
    <mergeCell ref="ET5:EX5"/>
    <mergeCell ref="S6:T6"/>
    <mergeCell ref="U6:V6"/>
    <mergeCell ref="W6:X6"/>
    <mergeCell ref="Y6:Z6"/>
    <mergeCell ref="AA6:AB6"/>
    <mergeCell ref="AC6:AD6"/>
    <mergeCell ref="AE6:AF6"/>
    <mergeCell ref="AG6:AH6"/>
    <mergeCell ref="AJ6:AK6"/>
    <mergeCell ref="AL6:AM6"/>
    <mergeCell ref="AN6:AO6"/>
    <mergeCell ref="AP6:AQ6"/>
    <mergeCell ref="AR6:AS6"/>
    <mergeCell ref="AT6:AU6"/>
    <mergeCell ref="AW6:AX6"/>
    <mergeCell ref="BB6:BC6"/>
    <mergeCell ref="BE6:BF6"/>
    <mergeCell ref="BJ6:BK6"/>
    <mergeCell ref="BL6:BM6"/>
    <mergeCell ref="BN6:BO6"/>
    <mergeCell ref="BT6:BU6"/>
    <mergeCell ref="BV6:BW6"/>
    <mergeCell ref="BX6:BY6"/>
    <mergeCell ref="BZ6:CA6"/>
    <mergeCell ref="CE6:CF6"/>
    <mergeCell ref="CP6:CQ6"/>
    <mergeCell ref="DN6:DP6"/>
    <mergeCell ref="DR6:DT6"/>
    <mergeCell ref="DU6:DV6"/>
    <mergeCell ref="DW6:DX6"/>
    <mergeCell ref="DZ6:EA6"/>
    <mergeCell ref="ED6:EE6"/>
    <mergeCell ref="EF6:EG6"/>
    <mergeCell ref="EJ6:EN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M28"/>
  <sheetViews>
    <sheetView showFormulas="false" showGridLines="true" showRowColHeaders="true" showZeros="true" rightToLeft="false" tabSelected="false" showOutlineSymbols="true" defaultGridColor="true" view="normal" topLeftCell="A1" colorId="64" zoomScale="62" zoomScaleNormal="62" zoomScalePageLayoutView="100" workbookViewId="0">
      <pane xSplit="3" ySplit="7" topLeftCell="BP8" activePane="bottomRight" state="frozen"/>
      <selection pane="topLeft" activeCell="A1" activeCellId="0" sqref="A1"/>
      <selection pane="topRight" activeCell="BP1" activeCellId="0" sqref="BP1"/>
      <selection pane="bottomLeft" activeCell="A8" activeCellId="0" sqref="A8"/>
      <selection pane="bottomRight" activeCell="BR3" activeCellId="0" sqref="BR3"/>
    </sheetView>
  </sheetViews>
  <sheetFormatPr defaultRowHeight="15" zeroHeight="false" outlineLevelRow="0" outlineLevelCol="0"/>
  <cols>
    <col collapsed="false" customWidth="true" hidden="false" outlineLevel="0" max="1" min="1" style="9" width="16.85"/>
    <col collapsed="false" customWidth="true" hidden="false" outlineLevel="0" max="2" min="2" style="9" width="10.85"/>
    <col collapsed="false" customWidth="true" hidden="false" outlineLevel="0" max="3" min="3" style="9" width="22"/>
    <col collapsed="false" customWidth="true" hidden="false" outlineLevel="0" max="4" min="4" style="9" width="13.14"/>
    <col collapsed="false" customWidth="true" hidden="false" outlineLevel="0" max="5" min="5" style="11" width="12.28"/>
    <col collapsed="false" customWidth="true" hidden="false" outlineLevel="0" max="1025" min="6" style="11" width="10.85"/>
  </cols>
  <sheetData>
    <row r="1" s="43" customFormat="true" ht="15" hidden="false" customHeight="true" outlineLevel="0" collapsed="false">
      <c r="A1" s="16" t="s">
        <v>28</v>
      </c>
      <c r="B1" s="16" t="s">
        <v>27</v>
      </c>
      <c r="C1" s="16" t="s">
        <v>26</v>
      </c>
      <c r="D1" s="63" t="s">
        <v>528</v>
      </c>
      <c r="E1" s="30" t="s">
        <v>529</v>
      </c>
      <c r="F1" s="30" t="s">
        <v>529</v>
      </c>
      <c r="G1" s="30" t="s">
        <v>529</v>
      </c>
      <c r="H1" s="30" t="s">
        <v>529</v>
      </c>
      <c r="I1" s="30" t="s">
        <v>529</v>
      </c>
      <c r="J1" s="30" t="s">
        <v>529</v>
      </c>
      <c r="K1" s="64" t="s">
        <v>529</v>
      </c>
      <c r="L1" s="64" t="s">
        <v>529</v>
      </c>
      <c r="M1" s="64" t="s">
        <v>529</v>
      </c>
      <c r="N1" s="64" t="s">
        <v>529</v>
      </c>
      <c r="O1" s="64" t="s">
        <v>529</v>
      </c>
      <c r="P1" s="64" t="s">
        <v>530</v>
      </c>
      <c r="Q1" s="64" t="s">
        <v>530</v>
      </c>
      <c r="R1" s="64" t="s">
        <v>530</v>
      </c>
      <c r="S1" s="64" t="s">
        <v>530</v>
      </c>
      <c r="T1" s="64" t="s">
        <v>530</v>
      </c>
      <c r="U1" s="64" t="s">
        <v>530</v>
      </c>
      <c r="V1" s="64" t="s">
        <v>530</v>
      </c>
      <c r="W1" s="64" t="s">
        <v>529</v>
      </c>
      <c r="X1" s="64" t="s">
        <v>529</v>
      </c>
      <c r="Y1" s="64" t="s">
        <v>529</v>
      </c>
      <c r="Z1" s="64" t="s">
        <v>529</v>
      </c>
      <c r="AA1" s="64" t="s">
        <v>529</v>
      </c>
      <c r="AB1" s="64" t="s">
        <v>529</v>
      </c>
      <c r="AC1" s="64" t="s">
        <v>530</v>
      </c>
      <c r="AD1" s="64" t="s">
        <v>530</v>
      </c>
      <c r="AE1" s="64" t="s">
        <v>530</v>
      </c>
      <c r="AF1" s="64" t="s">
        <v>530</v>
      </c>
      <c r="AG1" s="64" t="s">
        <v>530</v>
      </c>
      <c r="AH1" s="64" t="s">
        <v>530</v>
      </c>
      <c r="AI1" s="64" t="s">
        <v>530</v>
      </c>
      <c r="AJ1" s="64" t="s">
        <v>529</v>
      </c>
      <c r="AK1" s="64" t="s">
        <v>529</v>
      </c>
      <c r="AL1" s="64" t="s">
        <v>530</v>
      </c>
      <c r="AM1" s="64" t="s">
        <v>530</v>
      </c>
      <c r="AN1" s="64" t="s">
        <v>529</v>
      </c>
      <c r="AO1" s="64" t="s">
        <v>530</v>
      </c>
      <c r="AP1" s="64" t="s">
        <v>529</v>
      </c>
      <c r="AQ1" s="64" t="s">
        <v>530</v>
      </c>
      <c r="AR1" s="64" t="s">
        <v>530</v>
      </c>
      <c r="AS1" s="64" t="s">
        <v>529</v>
      </c>
      <c r="AT1" s="64" t="s">
        <v>529</v>
      </c>
      <c r="AU1" s="64" t="s">
        <v>529</v>
      </c>
      <c r="AV1" s="64" t="s">
        <v>530</v>
      </c>
      <c r="AW1" s="64" t="s">
        <v>530</v>
      </c>
      <c r="AX1" s="64" t="s">
        <v>530</v>
      </c>
      <c r="AY1" s="64" t="s">
        <v>530</v>
      </c>
      <c r="AZ1" s="64" t="s">
        <v>530</v>
      </c>
      <c r="BA1" s="64" t="s">
        <v>530</v>
      </c>
      <c r="BB1" s="64" t="s">
        <v>530</v>
      </c>
      <c r="BC1" s="64" t="s">
        <v>529</v>
      </c>
      <c r="BD1" s="64" t="s">
        <v>529</v>
      </c>
      <c r="BE1" s="64" t="s">
        <v>529</v>
      </c>
      <c r="BF1" s="64" t="s">
        <v>529</v>
      </c>
      <c r="BG1" s="64" t="s">
        <v>529</v>
      </c>
      <c r="BH1" s="64" t="s">
        <v>529</v>
      </c>
      <c r="BI1" s="64" t="s">
        <v>529</v>
      </c>
      <c r="BJ1" s="30" t="s">
        <v>530</v>
      </c>
      <c r="BK1" s="30" t="s">
        <v>530</v>
      </c>
      <c r="BL1" s="30" t="s">
        <v>530</v>
      </c>
      <c r="BM1" s="30" t="s">
        <v>530</v>
      </c>
      <c r="BN1" s="30" t="s">
        <v>530</v>
      </c>
      <c r="BO1" s="30" t="s">
        <v>529</v>
      </c>
      <c r="BP1" s="64" t="s">
        <v>530</v>
      </c>
      <c r="BQ1" s="64" t="s">
        <v>530</v>
      </c>
      <c r="BR1" s="64" t="s">
        <v>530</v>
      </c>
      <c r="BS1" s="64" t="s">
        <v>530</v>
      </c>
      <c r="BT1" s="64" t="s">
        <v>530</v>
      </c>
      <c r="BU1" s="64" t="s">
        <v>530</v>
      </c>
      <c r="BV1" s="64" t="s">
        <v>530</v>
      </c>
      <c r="BW1" s="64" t="s">
        <v>530</v>
      </c>
      <c r="BX1" s="64" t="s">
        <v>530</v>
      </c>
      <c r="BY1" s="64" t="s">
        <v>530</v>
      </c>
      <c r="BZ1" s="64" t="s">
        <v>530</v>
      </c>
      <c r="CA1" s="64" t="s">
        <v>530</v>
      </c>
      <c r="CB1" s="64" t="s">
        <v>530</v>
      </c>
      <c r="CC1" s="64" t="s">
        <v>530</v>
      </c>
      <c r="CD1" s="64" t="s">
        <v>530</v>
      </c>
      <c r="CE1" s="64" t="s">
        <v>530</v>
      </c>
      <c r="CF1" s="64" t="s">
        <v>530</v>
      </c>
      <c r="CG1" s="64" t="s">
        <v>530</v>
      </c>
      <c r="CH1" s="64" t="s">
        <v>530</v>
      </c>
      <c r="CI1" s="64" t="s">
        <v>530</v>
      </c>
      <c r="CJ1" s="64" t="s">
        <v>530</v>
      </c>
      <c r="CK1" s="64" t="s">
        <v>530</v>
      </c>
      <c r="CL1" s="64" t="s">
        <v>530</v>
      </c>
      <c r="CM1" s="64" t="s">
        <v>530</v>
      </c>
      <c r="CN1" s="64" t="s">
        <v>530</v>
      </c>
      <c r="CO1" s="64" t="s">
        <v>530</v>
      </c>
      <c r="CP1" s="64" t="s">
        <v>529</v>
      </c>
      <c r="CQ1" s="64" t="s">
        <v>530</v>
      </c>
      <c r="CR1" s="64" t="s">
        <v>530</v>
      </c>
      <c r="CS1" s="64" t="s">
        <v>529</v>
      </c>
      <c r="CT1" s="64" t="s">
        <v>529</v>
      </c>
      <c r="CU1" s="64" t="s">
        <v>530</v>
      </c>
      <c r="CV1" s="65"/>
      <c r="CW1" s="66" t="s">
        <v>530</v>
      </c>
      <c r="CX1" s="64" t="s">
        <v>529</v>
      </c>
      <c r="CY1" s="64" t="s">
        <v>529</v>
      </c>
      <c r="CZ1" s="64" t="s">
        <v>530</v>
      </c>
      <c r="DA1" s="67" t="s">
        <v>530</v>
      </c>
      <c r="DB1" s="65"/>
      <c r="DC1" s="65"/>
      <c r="DD1" s="65"/>
      <c r="DE1" s="65"/>
      <c r="DF1" s="65"/>
      <c r="DG1" s="65"/>
      <c r="DH1" s="65"/>
      <c r="DI1" s="65"/>
      <c r="DJ1" s="65"/>
      <c r="DK1" s="65"/>
      <c r="DL1" s="65"/>
      <c r="DM1" s="65"/>
    </row>
    <row r="2" customFormat="false" ht="15" hidden="false" customHeight="false" outlineLevel="0" collapsed="false">
      <c r="A2" s="16"/>
      <c r="B2" s="16"/>
      <c r="C2" s="16"/>
      <c r="D2" s="63" t="s">
        <v>531</v>
      </c>
      <c r="E2" s="30" t="n">
        <v>0.5</v>
      </c>
      <c r="F2" s="30" t="n">
        <v>0.5</v>
      </c>
      <c r="G2" s="30" t="n">
        <v>0.5</v>
      </c>
      <c r="H2" s="30" t="n">
        <v>0.1</v>
      </c>
      <c r="I2" s="30" t="n">
        <v>1</v>
      </c>
      <c r="J2" s="30" t="n">
        <v>0.5</v>
      </c>
      <c r="K2" s="30" t="n">
        <v>1</v>
      </c>
      <c r="L2" s="30" t="n">
        <v>0.5</v>
      </c>
      <c r="M2" s="30" t="n">
        <v>1</v>
      </c>
      <c r="N2" s="30" t="n">
        <v>0.5</v>
      </c>
      <c r="O2" s="30" t="n">
        <v>0.5</v>
      </c>
      <c r="P2" s="30" t="n">
        <v>1</v>
      </c>
      <c r="Q2" s="30" t="n">
        <v>0.5</v>
      </c>
      <c r="R2" s="30" t="n">
        <v>0.5</v>
      </c>
      <c r="S2" s="30" t="n">
        <v>0.5</v>
      </c>
      <c r="T2" s="30" t="n">
        <v>0.5</v>
      </c>
      <c r="U2" s="30" t="n">
        <v>0.5</v>
      </c>
      <c r="V2" s="30" t="n">
        <v>0.5</v>
      </c>
      <c r="W2" s="30" t="n">
        <v>0.5</v>
      </c>
      <c r="X2" s="30" t="n">
        <v>0.1</v>
      </c>
      <c r="Y2" s="30" t="n">
        <v>0.1</v>
      </c>
      <c r="Z2" s="30" t="n">
        <v>0.5</v>
      </c>
      <c r="AA2" s="30" t="n">
        <v>0.5</v>
      </c>
      <c r="AB2" s="30" t="n">
        <v>1</v>
      </c>
      <c r="AC2" s="30" t="n">
        <v>0.5</v>
      </c>
      <c r="AD2" s="30" t="n">
        <v>0.1</v>
      </c>
      <c r="AE2" s="30" t="n">
        <v>0.5</v>
      </c>
      <c r="AF2" s="30" t="n">
        <v>0.1</v>
      </c>
      <c r="AG2" s="30" t="n">
        <v>1</v>
      </c>
      <c r="AH2" s="30" t="n">
        <v>0.1</v>
      </c>
      <c r="AI2" s="30" t="n">
        <v>0.5</v>
      </c>
      <c r="AJ2" s="30" t="n">
        <v>1</v>
      </c>
      <c r="AK2" s="30" t="n">
        <v>1</v>
      </c>
      <c r="AL2" s="30" t="n">
        <v>0.5</v>
      </c>
      <c r="AM2" s="30" t="n">
        <v>0.5</v>
      </c>
      <c r="AN2" s="30" t="n">
        <v>1</v>
      </c>
      <c r="AO2" s="30" t="n">
        <v>0.5</v>
      </c>
      <c r="AP2" s="30" t="n">
        <v>1</v>
      </c>
      <c r="AQ2" s="30" t="n">
        <v>1</v>
      </c>
      <c r="AR2" s="30" t="n">
        <v>0.5</v>
      </c>
      <c r="AS2" s="30" t="n">
        <v>0.5</v>
      </c>
      <c r="AT2" s="30" t="n">
        <v>0.5</v>
      </c>
      <c r="AU2" s="30" t="n">
        <v>0.5</v>
      </c>
      <c r="AV2" s="30" t="n">
        <v>0.5</v>
      </c>
      <c r="AW2" s="30" t="n">
        <v>1</v>
      </c>
      <c r="AX2" s="30" t="n">
        <v>1</v>
      </c>
      <c r="AY2" s="30" t="n">
        <v>1</v>
      </c>
      <c r="AZ2" s="30" t="n">
        <v>0.1</v>
      </c>
      <c r="BA2" s="30" t="n">
        <v>0.1</v>
      </c>
      <c r="BB2" s="30" t="n">
        <v>0.1</v>
      </c>
      <c r="BC2" s="30" t="n">
        <v>1</v>
      </c>
      <c r="BD2" s="30" t="n">
        <v>1</v>
      </c>
      <c r="BE2" s="30" t="n">
        <v>1</v>
      </c>
      <c r="BF2" s="30" t="n">
        <v>1</v>
      </c>
      <c r="BG2" s="30" t="n">
        <v>1</v>
      </c>
      <c r="BH2" s="30" t="n">
        <v>1</v>
      </c>
      <c r="BI2" s="30" t="n">
        <v>0.5</v>
      </c>
      <c r="BJ2" s="30" t="n">
        <v>0.5</v>
      </c>
      <c r="BK2" s="30" t="n">
        <v>0.5</v>
      </c>
      <c r="BL2" s="30" t="n">
        <v>0.5</v>
      </c>
      <c r="BM2" s="30" t="n">
        <v>1</v>
      </c>
      <c r="BN2" s="30" t="n">
        <v>1</v>
      </c>
      <c r="BO2" s="30" t="n">
        <v>0.1</v>
      </c>
      <c r="BP2" s="30" t="n">
        <v>0.1</v>
      </c>
      <c r="BQ2" s="30" t="n">
        <v>0.5</v>
      </c>
      <c r="BR2" s="30" t="n">
        <v>1</v>
      </c>
      <c r="BS2" s="30" t="n">
        <v>0.1</v>
      </c>
      <c r="BT2" s="30" t="n">
        <v>0.5</v>
      </c>
      <c r="BU2" s="30" t="n">
        <v>0.5</v>
      </c>
      <c r="BV2" s="30" t="n">
        <v>0.1</v>
      </c>
      <c r="BW2" s="30" t="n">
        <v>0.5</v>
      </c>
      <c r="BX2" s="30" t="n">
        <v>1</v>
      </c>
      <c r="BY2" s="30" t="n">
        <v>1</v>
      </c>
      <c r="BZ2" s="30" t="n">
        <v>0.5</v>
      </c>
      <c r="CA2" s="30" t="n">
        <v>1</v>
      </c>
      <c r="CB2" s="30" t="n">
        <v>1</v>
      </c>
      <c r="CC2" s="30" t="n">
        <v>0.5</v>
      </c>
      <c r="CD2" s="30" t="n">
        <v>1</v>
      </c>
      <c r="CE2" s="30" t="n">
        <v>0.1</v>
      </c>
      <c r="CF2" s="30" t="n">
        <v>0.1</v>
      </c>
      <c r="CG2" s="30" t="n">
        <v>0.5</v>
      </c>
      <c r="CH2" s="30" t="n">
        <v>0.5</v>
      </c>
      <c r="CI2" s="30" t="n">
        <v>0.1</v>
      </c>
      <c r="CJ2" s="30" t="n">
        <v>1</v>
      </c>
      <c r="CK2" s="30" t="n">
        <v>0.5</v>
      </c>
      <c r="CL2" s="30" t="n">
        <v>0.5</v>
      </c>
      <c r="CM2" s="30" t="n">
        <v>0.1</v>
      </c>
      <c r="CN2" s="30" t="n">
        <v>0.5</v>
      </c>
      <c r="CO2" s="30" t="n">
        <v>0.5</v>
      </c>
      <c r="CP2" s="30" t="n">
        <v>0.5</v>
      </c>
      <c r="CQ2" s="30" t="n">
        <v>0.1</v>
      </c>
      <c r="CR2" s="30" t="n">
        <v>1</v>
      </c>
      <c r="CS2" s="30" t="n">
        <v>0.5</v>
      </c>
      <c r="CT2" s="30" t="n">
        <v>1</v>
      </c>
      <c r="CU2" s="30" t="n">
        <v>1</v>
      </c>
      <c r="CW2" s="68" t="n">
        <f aca="false">0.25/3</f>
        <v>0.0833333333333333</v>
      </c>
      <c r="CX2" s="68" t="n">
        <f aca="false">0.25/3</f>
        <v>0.0833333333333333</v>
      </c>
      <c r="CY2" s="68" t="n">
        <f aca="false">0.25/3</f>
        <v>0.0833333333333333</v>
      </c>
      <c r="CZ2" s="30" t="n">
        <f aca="false">0.75/2</f>
        <v>0.375</v>
      </c>
      <c r="DA2" s="30" t="n">
        <f aca="false">0.75/2</f>
        <v>0.375</v>
      </c>
    </row>
    <row r="3" customFormat="false" ht="15" hidden="false" customHeight="true" outlineLevel="0" collapsed="false">
      <c r="A3" s="16"/>
      <c r="B3" s="16"/>
      <c r="C3" s="16"/>
      <c r="D3" s="17" t="s">
        <v>29</v>
      </c>
      <c r="E3" s="18" t="s">
        <v>30</v>
      </c>
      <c r="F3" s="18"/>
      <c r="G3" s="18"/>
      <c r="H3" s="18"/>
      <c r="I3" s="18"/>
      <c r="J3" s="18"/>
      <c r="K3" s="18"/>
      <c r="L3" s="18"/>
      <c r="M3" s="18"/>
      <c r="N3" s="69" t="s">
        <v>31</v>
      </c>
      <c r="O3" s="69"/>
      <c r="P3" s="69"/>
      <c r="Q3" s="69"/>
      <c r="R3" s="69"/>
      <c r="S3" s="69"/>
      <c r="T3" s="69"/>
      <c r="U3" s="69"/>
      <c r="V3" s="69"/>
      <c r="W3" s="69"/>
      <c r="X3" s="69"/>
      <c r="Y3" s="69"/>
      <c r="Z3" s="69"/>
      <c r="AA3" s="69"/>
      <c r="AB3" s="69"/>
      <c r="AC3" s="69"/>
      <c r="AD3" s="69"/>
      <c r="AE3" s="69"/>
      <c r="AF3" s="69"/>
      <c r="AG3" s="69"/>
      <c r="AH3" s="69"/>
      <c r="AI3" s="70" t="s">
        <v>32</v>
      </c>
      <c r="AJ3" s="70"/>
      <c r="AK3" s="70"/>
      <c r="AL3" s="70"/>
      <c r="AM3" s="70"/>
      <c r="AN3" s="70"/>
      <c r="AO3" s="70"/>
      <c r="AP3" s="70"/>
      <c r="AQ3" s="70"/>
      <c r="AR3" s="70"/>
      <c r="AS3" s="70"/>
      <c r="AT3" s="70"/>
      <c r="AU3" s="70"/>
      <c r="AV3" s="70"/>
      <c r="AW3" s="71" t="s">
        <v>33</v>
      </c>
      <c r="AX3" s="71"/>
      <c r="AY3" s="71"/>
      <c r="AZ3" s="71"/>
      <c r="BA3" s="71"/>
      <c r="BB3" s="71"/>
      <c r="BC3" s="71"/>
      <c r="BD3" s="71"/>
      <c r="BE3" s="71"/>
      <c r="BF3" s="71"/>
      <c r="BG3" s="71"/>
      <c r="BH3" s="71"/>
      <c r="BI3" s="71"/>
      <c r="BJ3" s="72" t="s">
        <v>34</v>
      </c>
      <c r="BK3" s="72"/>
      <c r="BL3" s="72"/>
      <c r="BM3" s="72"/>
      <c r="BN3" s="72"/>
      <c r="BO3" s="72"/>
      <c r="BP3" s="72"/>
      <c r="BQ3" s="72"/>
      <c r="BR3" s="73" t="s">
        <v>35</v>
      </c>
      <c r="BS3" s="73"/>
      <c r="BT3" s="73"/>
      <c r="BU3" s="73"/>
      <c r="BV3" s="73"/>
      <c r="BW3" s="73"/>
      <c r="BX3" s="73"/>
      <c r="BY3" s="73"/>
      <c r="BZ3" s="73"/>
      <c r="CA3" s="73"/>
      <c r="CB3" s="73"/>
      <c r="CC3" s="73"/>
      <c r="CD3" s="73"/>
      <c r="CE3" s="73"/>
      <c r="CF3" s="73"/>
      <c r="CG3" s="73"/>
      <c r="CH3" s="73"/>
      <c r="CI3" s="73"/>
      <c r="CJ3" s="73"/>
      <c r="CK3" s="73"/>
      <c r="CL3" s="74" t="s">
        <v>36</v>
      </c>
      <c r="CM3" s="74"/>
      <c r="CN3" s="74"/>
      <c r="CO3" s="74"/>
      <c r="CP3" s="74"/>
      <c r="CQ3" s="74"/>
      <c r="CR3" s="74"/>
      <c r="CS3" s="74"/>
      <c r="CT3" s="74"/>
      <c r="CU3" s="74"/>
      <c r="CW3" s="26" t="str">
        <f aca="false">'Munis 2018'!EJ2</f>
        <v>Movilidad en vías</v>
      </c>
      <c r="CX3" s="26"/>
      <c r="CY3" s="26"/>
      <c r="CZ3" s="75" t="str">
        <f aca="false">'Munis 2018'!EM2</f>
        <v>Accesibilidad sustentable</v>
      </c>
      <c r="DA3" s="75"/>
      <c r="DC3" s="29" t="s">
        <v>39</v>
      </c>
      <c r="DD3" s="29"/>
      <c r="DE3" s="29"/>
      <c r="DF3" s="29"/>
      <c r="DG3" s="29"/>
      <c r="DH3" s="29"/>
      <c r="DI3" s="29"/>
      <c r="DJ3" s="29"/>
      <c r="DK3" s="29"/>
    </row>
    <row r="4" s="9" customFormat="true" ht="83.25" hidden="false" customHeight="true" outlineLevel="0" collapsed="false">
      <c r="A4" s="16"/>
      <c r="B4" s="16"/>
      <c r="C4" s="16"/>
      <c r="D4" s="17" t="s">
        <v>40</v>
      </c>
      <c r="E4" s="16" t="str">
        <f aca="false">'Munis 2018'!H3</f>
        <v>Percepción de inseguridad en la calle</v>
      </c>
      <c r="F4" s="16" t="str">
        <f aca="false">'Munis 2018'!I3</f>
        <v>Percepción de inseguridad en el transporte público</v>
      </c>
      <c r="G4" s="16" t="str">
        <f aca="false">'Munis 2018'!J3</f>
        <v>Percepción de inseguridad en el automóvil</v>
      </c>
      <c r="H4" s="16" t="str">
        <f aca="false">'Munis 2018'!K3</f>
        <v>Percepción de riesgo de asalto en la calle o transporte público</v>
      </c>
      <c r="I4" s="16" t="str">
        <f aca="false">'Munis 2018'!L3</f>
        <v>Población que dejó de usar el transporte público por inseguridad</v>
      </c>
      <c r="J4" s="16" t="str">
        <f aca="false">'Munis 2018'!M3</f>
        <v>Población que dejó de usar taxis por inseguridad</v>
      </c>
      <c r="K4" s="16" t="str">
        <f aca="false">'Munis 2018'!N3</f>
        <v>Robo a transeúnte</v>
      </c>
      <c r="L4" s="16" t="str">
        <f aca="false">'Munis 2018'!O3</f>
        <v>Siniestros viales con transporte público</v>
      </c>
      <c r="M4" s="16" t="str">
        <f aca="false">'Munis 2018'!P3</f>
        <v>Siniestros viales con peatones o ciclistas</v>
      </c>
      <c r="N4" s="16" t="str">
        <f aca="false">'Munis 2018'!Q3</f>
        <v>Satisfacción con el alumbrado público</v>
      </c>
      <c r="O4" s="16" t="str">
        <f aca="false">'Munis 2018'!R3</f>
        <v>Satisfacción con el estado de la infraestructura vial</v>
      </c>
      <c r="P4" s="16" t="str">
        <f aca="false">'Munis 2018'!S3</f>
        <v>Percepción de cobertura suficiente de la red de transporte público</v>
      </c>
      <c r="Q4" s="16" t="str">
        <f aca="false">'Munis 2018'!U3</f>
        <v>Percepción de un trato respetuoso de los operadores de transporte público hacia los usuarios</v>
      </c>
      <c r="R4" s="16" t="str">
        <f aca="false">'Munis 2018'!W3</f>
        <v>Percepción de disponibilidad de información con horarios, paradas y recorridos de las unidades de transporte público</v>
      </c>
      <c r="S4" s="16" t="str">
        <f aca="false">'Munis 2018'!Y3</f>
        <v>Percepción de respeto a los señalamientos y paradas establecidas por parte de los operadores de transporte público</v>
      </c>
      <c r="T4" s="16" t="str">
        <f aca="false">'Munis 2018'!AA3</f>
        <v>Percepción de suficiente espacio en las unidades de transporte público para viajar cómodo</v>
      </c>
      <c r="U4" s="16" t="str">
        <f aca="false">'Munis 2018'!AC3</f>
        <v>Percepción de poco tiempo de espera entre cada unidad de transporte público</v>
      </c>
      <c r="V4" s="16" t="str">
        <f aca="false">'Munis 2018'!AE3</f>
        <v>Percepción de unidades de transporte público en buen estado</v>
      </c>
      <c r="W4" s="16" t="str">
        <f aca="false">'Munis 2018'!AG3</f>
        <v>Presencia de puestos ambulantes o semifijos en la vía pública</v>
      </c>
      <c r="X4" s="16" t="str">
        <f aca="false">'Munis 2018'!AI3</f>
        <v>Siniestros viales donde la mala condición del camino fue la causa del choque</v>
      </c>
      <c r="Y4" s="16" t="str">
        <f aca="false">'Munis 2018'!AJ3</f>
        <v>Vialidades sin recubrimiento</v>
      </c>
      <c r="Z4" s="16" t="str">
        <f aca="false">'Munis 2018'!AL3</f>
        <v>Vialidades sin banqueta</v>
      </c>
      <c r="AA4" s="16" t="str">
        <f aca="false">'Munis 2018'!AN3</f>
        <v>Vialidades sin alumbrado público</v>
      </c>
      <c r="AB4" s="16" t="str">
        <f aca="false">'Munis 2018'!AP3</f>
        <v>Vialidades sin rampas para discapacitados</v>
      </c>
      <c r="AC4" s="16" t="str">
        <f aca="false">'Munis 2018'!AR3</f>
        <v>Vialidades sin restricciones al paso peatonal</v>
      </c>
      <c r="AD4" s="16" t="str">
        <f aca="false">'Munis 2018'!AT3</f>
        <v>Vialidades sin restricciones al paso vehicular</v>
      </c>
      <c r="AE4" s="16" t="str">
        <f aca="false">'Munis 2018'!AV3</f>
        <v>Infraestructura de ciclovías</v>
      </c>
      <c r="AF4" s="16" t="str">
        <f aca="false">'Munis 2018'!AW3</f>
        <v>Suficiencia vial</v>
      </c>
      <c r="AG4" s="16" t="str">
        <f aca="false">'Munis 2018'!AY3</f>
        <v>Sistema de transporte masivo</v>
      </c>
      <c r="AH4" s="16" t="str">
        <f aca="false">'Munis 2018'!AZ3</f>
        <v>Tiempo de operación de nuevas plataformas de transporte privado</v>
      </c>
      <c r="AI4" s="16" t="s">
        <v>532</v>
      </c>
      <c r="AJ4" s="16" t="str">
        <f aca="false">'Munis 2018'!BB3</f>
        <v>Crecimiento urbano</v>
      </c>
      <c r="AK4" s="16" t="str">
        <f aca="false">'Munis 2018'!BD3</f>
        <v>Gasto en transporte de los usuarios para llegar a su destino</v>
      </c>
      <c r="AL4" s="16" t="str">
        <f aca="false">'Munis 2018'!BE3</f>
        <v>Uso del transporte público como medio de transporte</v>
      </c>
      <c r="AM4" s="16" t="str">
        <f aca="false">'Munis 2018'!BG3</f>
        <v>Caminar o bicicleta como medio de transporte</v>
      </c>
      <c r="AN4" s="16" t="str">
        <f aca="false">'Munis 2018'!BH3</f>
        <v>Uso del vehículo privado como medio de transporte</v>
      </c>
      <c r="AO4" s="16" t="str">
        <f aca="false">'Munis 2018'!BI3</f>
        <v>Distribución modal</v>
      </c>
      <c r="AP4" s="16" t="str">
        <f aca="false">'Munis 2018'!BJ3</f>
        <v>Vehículos particulares por usuario</v>
      </c>
      <c r="AQ4" s="16" t="str">
        <f aca="false">'Munis 2018'!BL3</f>
        <v>Viajes intramunicipales o a municipios vecinos</v>
      </c>
      <c r="AR4" s="16" t="str">
        <f aca="false">'Munis 2018'!BN3</f>
        <v>Población que vive en zonas urbanas consolidadas</v>
      </c>
      <c r="AS4" s="16" t="s">
        <v>533</v>
      </c>
      <c r="AT4" s="16" t="str">
        <f aca="false">'Munis 2018'!BR3</f>
        <v>Consumo de combustibles per cápita</v>
      </c>
      <c r="AU4" s="16" t="str">
        <f aca="false">'Munis 2018'!BS3</f>
        <v>Emisiones de CO2 por transporte de los usuarios para llegar a su destino</v>
      </c>
      <c r="AV4" s="16" t="str">
        <f aca="false">'Munis 2018'!BT3</f>
        <v>Viviendas verticales nuevas</v>
      </c>
      <c r="AW4" s="16" t="str">
        <f aca="false">'Munis 2018'!BV3</f>
        <v>Días al año con bajos niveles de O3</v>
      </c>
      <c r="AX4" s="16" t="str">
        <f aca="false">'Munis 2018'!BX3</f>
        <v>Días al año con bajos niveles de PM10</v>
      </c>
      <c r="AY4" s="16" t="str">
        <f aca="false">'Munis 2018'!BZ3</f>
        <v>Días al año con bajos niveles de PM2.5</v>
      </c>
      <c r="AZ4" s="16" t="str">
        <f aca="false">'Munis 2018'!CB3</f>
        <v>Cumplimiento de las normas de calidad del aire para O3</v>
      </c>
      <c r="BA4" s="16" t="str">
        <f aca="false">'Munis 2018'!CC3</f>
        <v>Cumplimiento de las normas de calidad del aire para PM10</v>
      </c>
      <c r="BB4" s="16" t="str">
        <f aca="false">'Munis 2018'!CD3</f>
        <v>Cumplimiento de las normas de calidad del aire para PM2.5</v>
      </c>
      <c r="BC4" s="16" t="str">
        <f aca="false">'Munis 2018'!CE3</f>
        <v>Emisiones de PM 2.5 de fuentes móviles por vehículo</v>
      </c>
      <c r="BD4" s="16" t="str">
        <f aca="false">'Munis 2018'!CG3</f>
        <v>Emisiones de PM 10 de fuentes móviles por vehículo</v>
      </c>
      <c r="BE4" s="16" t="str">
        <f aca="false">'Munis 2018'!CH3</f>
        <v>Emisiones de NOx de fuentes móviles por vehículo</v>
      </c>
      <c r="BF4" s="16" t="str">
        <f aca="false">'Munis 2018'!CI3</f>
        <v>Emisiones de SO2 de fuentes móviles por vehículo</v>
      </c>
      <c r="BG4" s="16" t="str">
        <f aca="false">'Munis 2018'!CJ3</f>
        <v>Emisiones de CO de fuentes móviles por vehículo</v>
      </c>
      <c r="BH4" s="16" t="str">
        <f aca="false">'Munis 2018'!CK3</f>
        <v>Emisiones de CO2 de fuentes móviles por vehículo</v>
      </c>
      <c r="BI4" s="16" t="str">
        <f aca="false">'Munis 2018'!CL3</f>
        <v>Muertes por Infecciones respiratorias y  fallas cardiacas</v>
      </c>
      <c r="BJ4" s="16" t="str">
        <f aca="false">'Munis 2018'!CM3</f>
        <v>Corrupción en los funcionarios locales públicos</v>
      </c>
      <c r="BK4" s="16" t="str">
        <f aca="false">'Munis 2018'!CN3</f>
        <v>Gestión de calidad del aire</v>
      </c>
      <c r="BL4" s="16" t="str">
        <f aca="false">'Munis 2018'!CO3</f>
        <v>Operativos para detección de alcoholemia</v>
      </c>
      <c r="BM4" s="16" t="str">
        <f aca="false">'Munis 2018'!CP3</f>
        <v>Presupuesto de movilidad destinado a infraestructura peatonal y ciclista</v>
      </c>
      <c r="BN4" s="16" t="str">
        <f aca="false">'Munis 2018'!CR3</f>
        <v>Presupuesto de movilidad destinado a transporte público</v>
      </c>
      <c r="BO4" s="16" t="str">
        <f aca="false">'Munis 2018'!CS3</f>
        <v>Presupuesto de movilidad destinado a infraestructura vehicular</v>
      </c>
      <c r="BP4" s="16" t="str">
        <f aca="false">'Munis 2018'!CT3</f>
        <v>Presupuesto de movilidad destinado a pavimentación</v>
      </c>
      <c r="BQ4" s="16" t="str">
        <f aca="false">'Munis 2018'!CU3</f>
        <v>Transparencia presupuestal</v>
      </c>
      <c r="BR4" s="16" t="str">
        <f aca="false">'Munis 2018'!CV3</f>
        <v>Ley específica de sobre movilidad</v>
      </c>
      <c r="BS4" s="16" t="str">
        <f aca="false">'Munis 2018'!CW3</f>
        <v>Derecho a la movilidad</v>
      </c>
      <c r="BT4" s="16" t="str">
        <f aca="false">'Munis 2018'!CX3</f>
        <v>Existencia de una jerarquía de movilidad</v>
      </c>
      <c r="BU4" s="16" t="str">
        <f aca="false">'Munis 2018'!CY3</f>
        <v>Asignación del espacio público</v>
      </c>
      <c r="BV4" s="16" t="str">
        <f aca="false">'Munis 2018'!CZ3</f>
        <v>Principios de movilidad</v>
      </c>
      <c r="BW4" s="16" t="str">
        <f aca="false">'Munis 2018'!DA3</f>
        <v>Estudios origen-destino</v>
      </c>
      <c r="BX4" s="16" t="str">
        <f aca="false">'Munis 2018'!DB3</f>
        <v>Coordinación metropolitana</v>
      </c>
      <c r="BY4" s="16" t="str">
        <f aca="false">'Munis 2018'!DC3</f>
        <v>Prioridad de transporte público y no motorizado</v>
      </c>
      <c r="BZ4" s="16" t="str">
        <f aca="false">'Munis 2018'!DD3</f>
        <v>Sistema de información sobre movilidad</v>
      </c>
      <c r="CA4" s="16" t="str">
        <f aca="false">'Munis 2018'!DE3</f>
        <v>Registro de trasporte público</v>
      </c>
      <c r="CB4" s="16" t="str">
        <f aca="false">'Munis 2018'!DF3</f>
        <v>Estudios de impacto de movilidad</v>
      </c>
      <c r="CC4" s="16" t="str">
        <f aca="false">'Munis 2018'!DG3</f>
        <v>Obras sujetas a estudio de impacto de movilidad</v>
      </c>
      <c r="CD4" s="16" t="str">
        <f aca="false">'Munis 2018'!DH3</f>
        <v>Parquímetros</v>
      </c>
      <c r="CE4" s="16" t="str">
        <f aca="false">'Munis 2018'!DI3</f>
        <v>Comité Estatal de Movilidad</v>
      </c>
      <c r="CF4" s="16" t="str">
        <f aca="false">'Munis 2018'!DJ3</f>
        <v>Ayuntamiento y OSC en comité de movilidad</v>
      </c>
      <c r="CG4" s="16" t="str">
        <f aca="false">'Munis 2018'!DK3</f>
        <v>Programa de Movilidad en Plan de Desarrollo</v>
      </c>
      <c r="CH4" s="16" t="str">
        <f aca="false">'Munis 2018'!DL3</f>
        <v>Registro Público disponible</v>
      </c>
      <c r="CI4" s="16" t="str">
        <f aca="false">'Munis 2018'!DM3</f>
        <v>Informe anual programa de movilidad</v>
      </c>
      <c r="CJ4" s="16" t="str">
        <f aca="false">'Munis 2018'!DN3</f>
        <v>Apertura a empresas de transporte a través de plataformas</v>
      </c>
      <c r="CK4" s="16" t="str">
        <f aca="false">'Munis 2018'!DQ3</f>
        <v>Alcoholímetros para prevención de accidentes</v>
      </c>
      <c r="CL4" s="16" t="str">
        <f aca="false">'Munis 2018'!DR3</f>
        <v>Personas con tarjeta de débito y crédito</v>
      </c>
      <c r="CM4" s="16" t="str">
        <f aca="false">'Munis 2018'!DU3</f>
        <v>Hogares con teléfono celular</v>
      </c>
      <c r="CN4" s="16" t="str">
        <f aca="false">'Munis 2018'!DW3</f>
        <v>Empresas</v>
      </c>
      <c r="CO4" s="16" t="str">
        <f aca="false">'Munis 2018'!DY3</f>
        <v>Actividad económica per cápita</v>
      </c>
      <c r="CP4" s="16" t="str">
        <f aca="false">'Munis 2018'!DZ3</f>
        <v>Jornadas laborales muy largas</v>
      </c>
      <c r="CQ4" s="16" t="str">
        <f aca="false">'Munis 2018'!EB3</f>
        <v>Empresas con más de 10 empleados</v>
      </c>
      <c r="CR4" s="16" t="str">
        <f aca="false">'Munis 2018'!EC3</f>
        <v>Salario promedio mensual para trabajadores de tiempo completo</v>
      </c>
      <c r="CS4" s="16" t="str">
        <f aca="false">'Munis 2018'!ED3</f>
        <v>Población ocupada sin ingresos</v>
      </c>
      <c r="CT4" s="16" t="str">
        <f aca="false">'Munis 2018'!EF3</f>
        <v>Tasa de desempleo</v>
      </c>
      <c r="CU4" s="16" t="s">
        <v>534</v>
      </c>
      <c r="CW4" s="34" t="str">
        <f aca="false">'Munis 2018'!EJ3</f>
        <v>Velocidad promedio</v>
      </c>
      <c r="CX4" s="34" t="str">
        <f aca="false">'Munis 2018'!EK3</f>
        <v>Tiempos de traslado</v>
      </c>
      <c r="CY4" s="34" t="str">
        <f aca="false">'Munis 2018'!EL3</f>
        <v>Índice de congestión</v>
      </c>
      <c r="CZ4" s="34" t="str">
        <f aca="false">'Munis 2018'!EM3</f>
        <v>Accesibilidad peatonal</v>
      </c>
      <c r="DA4" s="34" t="str">
        <f aca="false">'Munis 2018'!EN3</f>
        <v>Accesibilidad ciclista</v>
      </c>
      <c r="DC4" s="30" t="str">
        <f aca="false">'Munis 2018'!ES3</f>
        <v>Total de personas encuestadas</v>
      </c>
      <c r="DD4" s="30" t="str">
        <f aca="false">'Munis 2018'!ET3</f>
        <v>Población general</v>
      </c>
      <c r="DE4" s="30"/>
      <c r="DF4" s="30"/>
      <c r="DG4" s="30"/>
      <c r="DH4" s="30" t="str">
        <f aca="false">'Munis 2018'!EZ3</f>
        <v>Tamaño de la ciudad</v>
      </c>
      <c r="DI4" s="30" t="str">
        <f aca="false">'Munis 2018'!FA3</f>
        <v>Región</v>
      </c>
      <c r="DJ4" s="30" t="str">
        <f aca="false">'Munis 2018'!FB3</f>
        <v>Hechos viales en zonas urbanas</v>
      </c>
      <c r="DK4" s="30" t="str">
        <f aca="false">'Munis 2018'!FC3</f>
        <v>Vehículos de motor registrados en circulación</v>
      </c>
    </row>
    <row r="5" s="9" customFormat="true" ht="146.25" hidden="false" customHeight="false" outlineLevel="0" collapsed="false">
      <c r="A5" s="16"/>
      <c r="B5" s="16"/>
      <c r="C5" s="16"/>
      <c r="D5" s="17" t="s">
        <v>148</v>
      </c>
      <c r="E5" s="16" t="s">
        <v>535</v>
      </c>
      <c r="F5" s="16" t="s">
        <v>536</v>
      </c>
      <c r="G5" s="16" t="s">
        <v>537</v>
      </c>
      <c r="H5" s="16" t="s">
        <v>538</v>
      </c>
      <c r="I5" s="16" t="s">
        <v>539</v>
      </c>
      <c r="J5" s="16" t="s">
        <v>540</v>
      </c>
      <c r="K5" s="16" t="s">
        <v>541</v>
      </c>
      <c r="L5" s="16" t="s">
        <v>542</v>
      </c>
      <c r="M5" s="16" t="s">
        <v>543</v>
      </c>
      <c r="N5" s="16" t="s">
        <v>155</v>
      </c>
      <c r="O5" s="16" t="str">
        <f aca="false">'Munis 2018'!R4</f>
        <v>Nivel (muy satisfecho:1, muy insatisfecho:6)</v>
      </c>
      <c r="P5" s="16" t="s">
        <v>544</v>
      </c>
      <c r="Q5" s="16" t="s">
        <v>544</v>
      </c>
      <c r="R5" s="16" t="s">
        <v>544</v>
      </c>
      <c r="S5" s="16" t="s">
        <v>544</v>
      </c>
      <c r="T5" s="16" t="s">
        <v>544</v>
      </c>
      <c r="U5" s="16" t="s">
        <v>544</v>
      </c>
      <c r="V5" s="16" t="s">
        <v>544</v>
      </c>
      <c r="W5" s="16" t="s">
        <v>545</v>
      </c>
      <c r="X5" s="16" t="s">
        <v>542</v>
      </c>
      <c r="Y5" s="16" t="s">
        <v>545</v>
      </c>
      <c r="Z5" s="16" t="s">
        <v>545</v>
      </c>
      <c r="AA5" s="16" t="s">
        <v>545</v>
      </c>
      <c r="AB5" s="16" t="s">
        <v>545</v>
      </c>
      <c r="AC5" s="16" t="s">
        <v>545</v>
      </c>
      <c r="AD5" s="16" t="s">
        <v>545</v>
      </c>
      <c r="AE5" s="16" t="s">
        <v>546</v>
      </c>
      <c r="AF5" s="16" t="s">
        <v>547</v>
      </c>
      <c r="AG5" s="16" t="s">
        <v>548</v>
      </c>
      <c r="AH5" s="16" t="str">
        <f aca="false">'Munis 2018'!AZ4</f>
        <v>Años desde la llegada de la primera plataforma</v>
      </c>
      <c r="AI5" s="16" t="s">
        <v>549</v>
      </c>
      <c r="AJ5" s="16" t="s">
        <v>550</v>
      </c>
      <c r="AK5" s="16" t="str">
        <f aca="false">'Munis 2018'!BD4</f>
        <v>Pesos anuales por familia</v>
      </c>
      <c r="AL5" s="16" t="s">
        <v>551</v>
      </c>
      <c r="AM5" s="16" t="s">
        <v>551</v>
      </c>
      <c r="AN5" s="16" t="s">
        <v>551</v>
      </c>
      <c r="AO5" s="16" t="str">
        <f aca="false">'Munis 2018'!BI4</f>
        <v>Puntos de 0 a 8</v>
      </c>
      <c r="AP5" s="16" t="s">
        <v>552</v>
      </c>
      <c r="AQ5" s="16" t="s">
        <v>553</v>
      </c>
      <c r="AR5" s="16" t="s">
        <v>554</v>
      </c>
      <c r="AS5" s="16" t="s">
        <v>555</v>
      </c>
      <c r="AT5" s="16" t="str">
        <f aca="false">'Munis 2018'!BR4</f>
        <v>lt/hab anual</v>
      </c>
      <c r="AU5" s="16" t="str">
        <f aca="false">'Munis 2018'!BS4</f>
        <v>kgCO2eq anuales por familia</v>
      </c>
      <c r="AV5" s="16" t="s">
        <v>556</v>
      </c>
      <c r="AW5" s="16" t="s">
        <v>557</v>
      </c>
      <c r="AX5" s="16" t="s">
        <v>557</v>
      </c>
      <c r="AY5" s="16" t="s">
        <v>557</v>
      </c>
      <c r="AZ5" s="16" t="s">
        <v>558</v>
      </c>
      <c r="BA5" s="16" t="s">
        <v>558</v>
      </c>
      <c r="BB5" s="16" t="s">
        <v>558</v>
      </c>
      <c r="BC5" s="16" t="s">
        <v>559</v>
      </c>
      <c r="BD5" s="16" t="s">
        <v>559</v>
      </c>
      <c r="BE5" s="16" t="s">
        <v>559</v>
      </c>
      <c r="BF5" s="16" t="s">
        <v>559</v>
      </c>
      <c r="BG5" s="16" t="s">
        <v>559</v>
      </c>
      <c r="BH5" s="16" t="s">
        <v>559</v>
      </c>
      <c r="BI5" s="16" t="s">
        <v>560</v>
      </c>
      <c r="BJ5" s="16" t="s">
        <v>561</v>
      </c>
      <c r="BK5" s="16" t="str">
        <f aca="false">'Munis 2018'!CN4</f>
        <v>Índice (0-100)</v>
      </c>
      <c r="BL5" s="16" t="s">
        <v>562</v>
      </c>
      <c r="BM5" s="16" t="s">
        <v>563</v>
      </c>
      <c r="BN5" s="16" t="s">
        <v>563</v>
      </c>
      <c r="BO5" s="16" t="s">
        <v>563</v>
      </c>
      <c r="BP5" s="16" t="s">
        <v>563</v>
      </c>
      <c r="BQ5" s="16" t="str">
        <f aca="false">'Munis 2018'!CU4</f>
        <v>Índice de Información Presupuestal Municipal</v>
      </c>
      <c r="BR5" s="16" t="str">
        <f aca="false">'Munis 2018'!CV4</f>
        <v>Índice de 0 a 1 ponderada por población</v>
      </c>
      <c r="BS5" s="16" t="str">
        <f aca="false">'Munis 2018'!CW4</f>
        <v>Índice de 0 a 1 ponderada por población</v>
      </c>
      <c r="BT5" s="16" t="str">
        <f aca="false">'Munis 2018'!CX4</f>
        <v>Índice de 0 a 1 ponderada por población</v>
      </c>
      <c r="BU5" s="16" t="str">
        <f aca="false">'Munis 2018'!CY4</f>
        <v>Índice de 0 a 1 ponderada por población</v>
      </c>
      <c r="BV5" s="16" t="str">
        <f aca="false">'Munis 2018'!CZ4</f>
        <v>Índice de 0 a 7 ponderada por población</v>
      </c>
      <c r="BW5" s="16" t="str">
        <f aca="false">'Munis 2018'!DA4</f>
        <v>Índice de 0 a 1 ponderada por población</v>
      </c>
      <c r="BX5" s="16" t="str">
        <f aca="false">'Munis 2018'!DB4</f>
        <v>Índice de 0 a 1 ponderada por población</v>
      </c>
      <c r="BY5" s="16" t="str">
        <f aca="false">'Munis 2018'!DC4</f>
        <v>Índice de 0 a 1 ponderada por población</v>
      </c>
      <c r="BZ5" s="16" t="str">
        <f aca="false">'Munis 2018'!DD4</f>
        <v>Índice de 0 a 1 ponderada por población</v>
      </c>
      <c r="CA5" s="16" t="str">
        <f aca="false">'Munis 2018'!DE4</f>
        <v>Índice de 0 a 1 ponderada por población</v>
      </c>
      <c r="CB5" s="16" t="str">
        <f aca="false">'Munis 2018'!DF4</f>
        <v>Índice de 0 a 1 ponderada por población</v>
      </c>
      <c r="CC5" s="16" t="str">
        <f aca="false">'Munis 2018'!DG4</f>
        <v>Índice de 0 a 1 ponderada por población</v>
      </c>
      <c r="CD5" s="16" t="str">
        <f aca="false">'Munis 2018'!DH4</f>
        <v>Índice de 0 a 1 ponderada por población</v>
      </c>
      <c r="CE5" s="16" t="str">
        <f aca="false">'Munis 2018'!DI4</f>
        <v>Índice de 0 a 1 ponderada por población</v>
      </c>
      <c r="CF5" s="16" t="str">
        <f aca="false">'Munis 2018'!DJ4</f>
        <v>Índice de 0 a 1 ponderada por población</v>
      </c>
      <c r="CG5" s="16" t="str">
        <f aca="false">'Munis 2018'!DK4</f>
        <v>Índice de 0 a 1 ponderada por población</v>
      </c>
      <c r="CH5" s="16" t="str">
        <f aca="false">'Munis 2018'!DL4</f>
        <v>Índice de 0 a 1 ponderada por población</v>
      </c>
      <c r="CI5" s="16" t="str">
        <f aca="false">'Munis 2018'!DM4</f>
        <v>Índice de 0 a 1 ponderada por población</v>
      </c>
      <c r="CJ5" s="16" t="s">
        <v>564</v>
      </c>
      <c r="CK5" s="16" t="str">
        <f aca="false">'Munis 2018'!DQ4</f>
        <v>Índice de 0 a 1 ponderada por población</v>
      </c>
      <c r="CL5" s="16" t="s">
        <v>565</v>
      </c>
      <c r="CM5" s="16" t="s">
        <v>566</v>
      </c>
      <c r="CN5" s="16" t="s">
        <v>567</v>
      </c>
      <c r="CO5" s="16" t="s">
        <v>568</v>
      </c>
      <c r="CP5" s="16" t="s">
        <v>569</v>
      </c>
      <c r="CQ5" s="16" t="s">
        <v>570</v>
      </c>
      <c r="CR5" s="16" t="s">
        <v>226</v>
      </c>
      <c r="CS5" s="16" t="s">
        <v>569</v>
      </c>
      <c r="CT5" s="16" t="s">
        <v>571</v>
      </c>
      <c r="CU5" s="16" t="s">
        <v>229</v>
      </c>
      <c r="CW5" s="34" t="str">
        <f aca="false">'Munis 2018'!EJ4</f>
        <v>Velocidad promedio general (km/hr) en automóviles</v>
      </c>
      <c r="CX5" s="34" t="str">
        <f aca="false">'Munis 2018'!EK4</f>
        <v>Minutos en recorrer 5 Km del polo económico</v>
      </c>
      <c r="CY5" s="34" t="s">
        <v>572</v>
      </c>
      <c r="CZ5" s="34" t="str">
        <f aca="false">'Munis 2018'!EM4</f>
        <v>Superficie (km2) en 30 min</v>
      </c>
      <c r="DA5" s="34" t="str">
        <f aca="false">'Munis 2018'!EN4</f>
        <v>Superficie (km2) en 30 min</v>
      </c>
      <c r="DC5" s="30" t="str">
        <f aca="false">'Munis 2018'!ES4</f>
        <v>Personas de 18 años o más</v>
      </c>
      <c r="DD5" s="30" t="str">
        <f aca="false">'Munis 2018'!ET4</f>
        <v>Personas</v>
      </c>
      <c r="DE5" s="30"/>
      <c r="DF5" s="30"/>
      <c r="DG5" s="30"/>
      <c r="DH5" s="30" t="str">
        <f aca="false">'Munis 2018'!EZ4</f>
        <v>Tamaño
 (según población)</v>
      </c>
      <c r="DI5" s="30" t="str">
        <f aca="false">'Munis 2018'!FA4</f>
        <v>Región</v>
      </c>
      <c r="DJ5" s="30" t="str">
        <f aca="false">'Munis 2018'!FB4</f>
        <v>Número de hechos viales reportados</v>
      </c>
      <c r="DK5" s="30" t="str">
        <f aca="false">'Munis 2018'!FC4</f>
        <v>Número de vehículos</v>
      </c>
    </row>
    <row r="6" s="9" customFormat="true" ht="27" hidden="false" customHeight="true" outlineLevel="0" collapsed="false">
      <c r="A6" s="16"/>
      <c r="B6" s="16"/>
      <c r="C6" s="16"/>
      <c r="D6" s="17" t="s">
        <v>239</v>
      </c>
      <c r="E6" s="16" t="s">
        <v>240</v>
      </c>
      <c r="F6" s="16" t="s">
        <v>240</v>
      </c>
      <c r="G6" s="16" t="s">
        <v>240</v>
      </c>
      <c r="H6" s="16" t="s">
        <v>240</v>
      </c>
      <c r="I6" s="16" t="s">
        <v>240</v>
      </c>
      <c r="J6" s="16" t="s">
        <v>240</v>
      </c>
      <c r="K6" s="16" t="str">
        <f aca="false">'Munis 2018'!N5</f>
        <v>Secretariado Ejecutivo del Sistema Nacional de Seguridad Pública</v>
      </c>
      <c r="L6" s="16" t="str">
        <f aca="false">'Munis 2018'!O5</f>
        <v>INEGI</v>
      </c>
      <c r="M6" s="16" t="str">
        <f aca="false">'Munis 2018'!P5</f>
        <v>INEGI</v>
      </c>
      <c r="N6" s="16" t="s">
        <v>573</v>
      </c>
      <c r="O6" s="16" t="str">
        <f aca="false">'Munis 2018'!R5</f>
        <v>INEGI                 (ENCIG)</v>
      </c>
      <c r="P6" s="16" t="str">
        <f aca="false">'Munis 2018'!S5</f>
        <v>INEGI                                               (ENCIG)</v>
      </c>
      <c r="Q6" s="16" t="str">
        <f aca="false">'Munis 2018'!U5</f>
        <v>INEGI                                               (ENCIG)</v>
      </c>
      <c r="R6" s="16" t="str">
        <f aca="false">'Munis 2018'!W5</f>
        <v>INEGI                                               (ENCIG)</v>
      </c>
      <c r="S6" s="16" t="str">
        <f aca="false">'Munis 2018'!Y5</f>
        <v>INEGI                                               (ENCIG)</v>
      </c>
      <c r="T6" s="16" t="str">
        <f aca="false">'Munis 2018'!AA5</f>
        <v>INEGI                                               (ENCIG)</v>
      </c>
      <c r="U6" s="16" t="str">
        <f aca="false">'Munis 2018'!AC5</f>
        <v>INEGI                                               (ENCIG)</v>
      </c>
      <c r="V6" s="16" t="str">
        <f aca="false">'Munis 2018'!AE5</f>
        <v>INEGI                                               (ENCIG)</v>
      </c>
      <c r="W6" s="16" t="str">
        <f aca="false">'Munis 2018'!AG5</f>
        <v>INEGI</v>
      </c>
      <c r="X6" s="16" t="str">
        <f aca="false">'Munis 2018'!AI5</f>
        <v>INEGI</v>
      </c>
      <c r="Y6" s="16" t="str">
        <f aca="false">'Munis 2018'!AJ5</f>
        <v>INEGI</v>
      </c>
      <c r="Z6" s="39" t="str">
        <f aca="false">'Munis 2018'!AL5</f>
        <v>INEGI</v>
      </c>
      <c r="AA6" s="39" t="str">
        <f aca="false">'Munis 2018'!AN5</f>
        <v>INEGI</v>
      </c>
      <c r="AB6" s="16" t="str">
        <f aca="false">'Munis 2018'!AP5</f>
        <v>INEGI</v>
      </c>
      <c r="AC6" s="16" t="str">
        <f aca="false">'Munis 2018'!AR5</f>
        <v>INEGI</v>
      </c>
      <c r="AD6" s="16" t="str">
        <f aca="false">'Munis 2018'!AT5</f>
        <v>INEGI</v>
      </c>
      <c r="AE6" s="16" t="str">
        <f aca="false">'Munis 2018'!AV5</f>
        <v>ITDP</v>
      </c>
      <c r="AF6" s="16" t="str">
        <f aca="false">'Munis 2018'!AW5</f>
        <v>INEGI</v>
      </c>
      <c r="AG6" s="16" t="str">
        <f aca="false">'Munis 2018'!AY5</f>
        <v>Banobras / El Poder del Consumidor</v>
      </c>
      <c r="AH6" s="16" t="str">
        <f aca="false">'Munis 2018'!AZ5</f>
        <v>IMCO</v>
      </c>
      <c r="AI6" s="16" t="s">
        <v>574</v>
      </c>
      <c r="AJ6" s="16" t="str">
        <f aca="false">'Munis 2018'!BB5</f>
        <v>INEGI</v>
      </c>
      <c r="AK6" s="16" t="str">
        <f aca="false">'Munis 2018'!BD5</f>
        <v>CMM</v>
      </c>
      <c r="AL6" s="16" t="str">
        <f aca="false">'Munis 2018'!BE5</f>
        <v>INEGI                                                 (Encuesta intercensal)</v>
      </c>
      <c r="AM6" s="16" t="str">
        <f aca="false">'Munis 2018'!BG5</f>
        <v>INEGI                                                 (Encuesta intercensal)</v>
      </c>
      <c r="AN6" s="16" t="str">
        <f aca="false">'Munis 2018'!BH5</f>
        <v>INEGI                                                 (Encuesta intercensal)</v>
      </c>
      <c r="AO6" s="16" t="str">
        <f aca="false">'Munis 2018'!BI5</f>
        <v>CMM</v>
      </c>
      <c r="AP6" s="16" t="s">
        <v>242</v>
      </c>
      <c r="AQ6" s="16" t="str">
        <f aca="false">'Munis 2018'!BL5</f>
        <v>INEGI                                                 (Encuesta intercensal)</v>
      </c>
      <c r="AR6" s="16" t="str">
        <f aca="false">'Munis 2018'!BN5</f>
        <v>INEGI (CENSO 2010)</v>
      </c>
      <c r="AS6" s="16" t="str">
        <f aca="false">'Munis 2018'!BP5</f>
        <v>INEGI    (Reg. Admón.)</v>
      </c>
      <c r="AT6" s="16" t="s">
        <v>249</v>
      </c>
      <c r="AU6" s="16" t="str">
        <f aca="false">'Munis 2018'!BS5</f>
        <v>CMM</v>
      </c>
      <c r="AV6" s="16" t="str">
        <f aca="false">'Munis 2018'!BT5</f>
        <v>Comisión Nacional de Vivienda</v>
      </c>
      <c r="AW6" s="16" t="str">
        <f aca="false">'Munis 2018'!BV5</f>
        <v>INECC</v>
      </c>
      <c r="AX6" s="16" t="str">
        <f aca="false">'Munis 2018'!BX5</f>
        <v>INECC</v>
      </c>
      <c r="AY6" s="16" t="str">
        <f aca="false">'Munis 2018'!BZ5</f>
        <v>INECC</v>
      </c>
      <c r="AZ6" s="16" t="str">
        <f aca="false">'Munis 2018'!CB5</f>
        <v>INECC</v>
      </c>
      <c r="BA6" s="16" t="str">
        <f aca="false">'Munis 2018'!CC5</f>
        <v>INECC</v>
      </c>
      <c r="BB6" s="16" t="str">
        <f aca="false">'Munis 2018'!CD5</f>
        <v>INECC</v>
      </c>
      <c r="BC6" s="16" t="str">
        <f aca="false">'Munis 2018'!CE5</f>
        <v>INECC</v>
      </c>
      <c r="BD6" s="16" t="str">
        <f aca="false">'Munis 2018'!CG5</f>
        <v>INECC</v>
      </c>
      <c r="BE6" s="16" t="str">
        <f aca="false">'Munis 2018'!CH5</f>
        <v>INECC</v>
      </c>
      <c r="BF6" s="16" t="str">
        <f aca="false">'Munis 2018'!CI5</f>
        <v>INECC</v>
      </c>
      <c r="BG6" s="16" t="str">
        <f aca="false">'Munis 2018'!CJ5</f>
        <v>INECC</v>
      </c>
      <c r="BH6" s="16" t="str">
        <f aca="false">'Munis 2018'!CK5</f>
        <v>INECC</v>
      </c>
      <c r="BI6" s="16" t="str">
        <f aca="false">'Munis 2018'!CL5</f>
        <v>INEGI                  (Reg. Admón..)</v>
      </c>
      <c r="BJ6" s="16" t="str">
        <f aca="false">'Munis 2018'!CM5</f>
        <v>INEGI                 (ENCIG)</v>
      </c>
      <c r="BK6" s="16" t="str">
        <f aca="false">'Munis 2018'!CN5</f>
        <v>CMM</v>
      </c>
      <c r="BL6" s="16" t="str">
        <f aca="false">'Munis 2018'!CO5</f>
        <v>IMCO</v>
      </c>
      <c r="BM6" s="16" t="str">
        <f aca="false">'Munis 2018'!CP5</f>
        <v>ITDP</v>
      </c>
      <c r="BN6" s="16" t="str">
        <f aca="false">'Munis 2018'!CP5</f>
        <v>ITDP</v>
      </c>
      <c r="BO6" s="16" t="str">
        <f aca="false">'Munis 2018'!CR5</f>
        <v>ITDP</v>
      </c>
      <c r="BP6" s="16" t="str">
        <f aca="false">'Munis 2018'!CS5</f>
        <v>ITDP</v>
      </c>
      <c r="BQ6" s="16" t="s">
        <v>247</v>
      </c>
      <c r="BR6" s="16" t="str">
        <f aca="false">'Munis 2018'!CU5</f>
        <v>IMCO</v>
      </c>
      <c r="BS6" s="16" t="str">
        <f aca="false">'Munis 2018'!CV5</f>
        <v>IMCO</v>
      </c>
      <c r="BT6" s="16" t="str">
        <f aca="false">'Munis 2018'!CW5</f>
        <v>IMCO</v>
      </c>
      <c r="BU6" s="16" t="str">
        <f aca="false">'Munis 2018'!CY5</f>
        <v>IMCO</v>
      </c>
      <c r="BV6" s="16" t="str">
        <f aca="false">'Munis 2018'!CZ5</f>
        <v>IMCO</v>
      </c>
      <c r="BW6" s="16" t="str">
        <f aca="false">'Munis 2018'!DA5</f>
        <v>IMCO</v>
      </c>
      <c r="BX6" s="16" t="str">
        <f aca="false">'Munis 2018'!DB5</f>
        <v>IMCO</v>
      </c>
      <c r="BY6" s="16" t="str">
        <f aca="false">'Munis 2018'!DC5</f>
        <v>IMCO</v>
      </c>
      <c r="BZ6" s="16" t="str">
        <f aca="false">'Munis 2018'!DD5</f>
        <v>IMCO</v>
      </c>
      <c r="CA6" s="16" t="str">
        <f aca="false">'Munis 2018'!DE5</f>
        <v>IMCO</v>
      </c>
      <c r="CB6" s="16" t="str">
        <f aca="false">'Munis 2018'!DF5</f>
        <v>IMCO</v>
      </c>
      <c r="CC6" s="16" t="str">
        <f aca="false">'Munis 2018'!DG5</f>
        <v>IMCO</v>
      </c>
      <c r="CD6" s="16" t="str">
        <f aca="false">'Munis 2018'!DH5</f>
        <v>IMCO</v>
      </c>
      <c r="CE6" s="16" t="str">
        <f aca="false">'Munis 2018'!DI5</f>
        <v>IMCO</v>
      </c>
      <c r="CF6" s="16" t="str">
        <f aca="false">'Munis 2018'!DJ5</f>
        <v>IMCO</v>
      </c>
      <c r="CG6" s="16" t="str">
        <f aca="false">'Munis 2018'!DK5</f>
        <v>IMCO</v>
      </c>
      <c r="CH6" s="16" t="str">
        <f aca="false">'Munis 2018'!DL5</f>
        <v>IMCO</v>
      </c>
      <c r="CI6" s="16" t="str">
        <f aca="false">'Munis 2018'!DM5</f>
        <v>IMCO</v>
      </c>
      <c r="CJ6" s="16" t="str">
        <f aca="false">'Munis 2018'!DN5</f>
        <v>IMCO</v>
      </c>
      <c r="CK6" s="16" t="str">
        <f aca="false">'Munis 2018'!DQ5</f>
        <v>IMCO</v>
      </c>
      <c r="CL6" s="16" t="str">
        <f aca="false">'Munis 2018'!DR5</f>
        <v>CNBV</v>
      </c>
      <c r="CM6" s="16" t="str">
        <f aca="false">'Munis 2018'!DU5</f>
        <v>MCS</v>
      </c>
      <c r="CN6" s="16" t="s">
        <v>242</v>
      </c>
      <c r="CO6" s="16" t="str">
        <f aca="false">'Munis 2018'!DY5</f>
        <v>IMCO
(MAGDA)</v>
      </c>
      <c r="CP6" s="16" t="str">
        <f aca="false">'Munis 2018'!DZ5</f>
        <v>INEGI                                                   (ENOE)</v>
      </c>
      <c r="CQ6" s="16" t="str">
        <f aca="false">'Munis 2018'!EB5</f>
        <v>DENUE</v>
      </c>
      <c r="CR6" s="16" t="str">
        <f aca="false">'Munis 2018'!EC5</f>
        <v>INEGI         (ENOE)</v>
      </c>
      <c r="CS6" s="16" t="str">
        <f aca="false">'Munis 2018'!ED5</f>
        <v>INEGI                                                   (ENOE)</v>
      </c>
      <c r="CT6" s="16" t="str">
        <f aca="false">'Munis 2018'!EF5</f>
        <v>INEGI                                                   (ENOE)</v>
      </c>
      <c r="CU6" s="16" t="str">
        <f aca="false">'Munis 2018'!EH5</f>
        <v>IMCO 
(ICU)</v>
      </c>
      <c r="CW6" s="16" t="s">
        <v>264</v>
      </c>
      <c r="CX6" s="16"/>
      <c r="CY6" s="16"/>
      <c r="CZ6" s="16"/>
      <c r="DA6" s="16"/>
      <c r="DC6" s="30" t="str">
        <f aca="false">'Munis 2018'!ES5</f>
        <v>INEGI 
(ENVIPE)</v>
      </c>
      <c r="DD6" s="30" t="str">
        <f aca="false">'Munis 2018'!ET5</f>
        <v>CONAPO</v>
      </c>
      <c r="DE6" s="30"/>
      <c r="DF6" s="30"/>
      <c r="DG6" s="30"/>
      <c r="DH6" s="30" t="str">
        <f aca="false">'Munis 2018'!EZ5</f>
        <v>IMCO</v>
      </c>
      <c r="DI6" s="30" t="str">
        <f aca="false">'Munis 2018'!FA5</f>
        <v>IMCO</v>
      </c>
      <c r="DJ6" s="30" t="str">
        <f aca="false">'Munis 2018'!FB5</f>
        <v>INEGI</v>
      </c>
      <c r="DK6" s="30" t="str">
        <f aca="false">'Munis 2018'!FC5</f>
        <v>INEGI                 (Reg. Admón..)</v>
      </c>
    </row>
    <row r="7" s="9" customFormat="true" ht="15" hidden="false" customHeight="false" outlineLevel="0" collapsed="false">
      <c r="A7" s="16"/>
      <c r="B7" s="16"/>
      <c r="C7" s="16"/>
      <c r="D7" s="38" t="s">
        <v>267</v>
      </c>
      <c r="E7" s="39" t="n">
        <v>2017</v>
      </c>
      <c r="F7" s="39" t="n">
        <v>2017</v>
      </c>
      <c r="G7" s="39" t="n">
        <v>2017</v>
      </c>
      <c r="H7" s="39" t="n">
        <v>2017</v>
      </c>
      <c r="I7" s="39" t="n">
        <v>2017</v>
      </c>
      <c r="J7" s="39" t="n">
        <v>2017</v>
      </c>
      <c r="K7" s="16" t="n">
        <f aca="false">'Munis 2018'!N6</f>
        <v>2016</v>
      </c>
      <c r="L7" s="16" t="n">
        <f aca="false">'Munis 2018'!O6</f>
        <v>2015</v>
      </c>
      <c r="M7" s="16" t="n">
        <f aca="false">'Munis 2018'!P6</f>
        <v>2015</v>
      </c>
      <c r="N7" s="16" t="n">
        <f aca="false">'Munis 2018'!Q6</f>
        <v>2015</v>
      </c>
      <c r="O7" s="16" t="n">
        <f aca="false">'Munis 2018'!R6</f>
        <v>2015</v>
      </c>
      <c r="P7" s="16" t="n">
        <f aca="false">'Munis 2018'!S6</f>
        <v>2015</v>
      </c>
      <c r="Q7" s="16" t="n">
        <f aca="false">'Munis 2018'!U6</f>
        <v>2015</v>
      </c>
      <c r="R7" s="16" t="n">
        <f aca="false">'Munis 2018'!W6</f>
        <v>2015</v>
      </c>
      <c r="S7" s="16" t="n">
        <f aca="false">'Munis 2018'!Y6</f>
        <v>2015</v>
      </c>
      <c r="T7" s="16" t="n">
        <f aca="false">'Munis 2018'!AA6</f>
        <v>2015</v>
      </c>
      <c r="U7" s="16" t="n">
        <f aca="false">'Munis 2018'!AC6</f>
        <v>2015</v>
      </c>
      <c r="V7" s="16" t="n">
        <f aca="false">'Munis 2018'!AE6</f>
        <v>2015</v>
      </c>
      <c r="W7" s="16" t="n">
        <f aca="false">'Munis 2018'!AG6</f>
        <v>2014</v>
      </c>
      <c r="X7" s="16" t="n">
        <f aca="false">'Munis 2018'!AI6</f>
        <v>2015</v>
      </c>
      <c r="Y7" s="39" t="n">
        <f aca="false">'Munis 2018'!AJ6</f>
        <v>2014</v>
      </c>
      <c r="Z7" s="39" t="n">
        <f aca="false">'Munis 2018'!AL6</f>
        <v>2014</v>
      </c>
      <c r="AA7" s="39" t="n">
        <f aca="false">'Munis 2018'!AN6</f>
        <v>2014</v>
      </c>
      <c r="AB7" s="16" t="n">
        <f aca="false">'Munis 2018'!AP6</f>
        <v>2014</v>
      </c>
      <c r="AC7" s="16" t="n">
        <f aca="false">'Munis 2018'!AR6</f>
        <v>2014</v>
      </c>
      <c r="AD7" s="16" t="n">
        <f aca="false">'Munis 2018'!AT6</f>
        <v>2014</v>
      </c>
      <c r="AE7" s="16" t="n">
        <f aca="false">'Munis 2018'!AV6</f>
        <v>2015</v>
      </c>
      <c r="AF7" s="16" t="n">
        <f aca="false">'Munis 2018'!AW6</f>
        <v>2015</v>
      </c>
      <c r="AG7" s="16" t="n">
        <f aca="false">'Munis 2018'!AY6</f>
        <v>2016</v>
      </c>
      <c r="AH7" s="16" t="n">
        <f aca="false">'Munis 2018'!AZ6</f>
        <v>2016</v>
      </c>
      <c r="AI7" s="16" t="n">
        <f aca="false">'Munis 2018'!BA6</f>
        <v>2015</v>
      </c>
      <c r="AJ7" s="16" t="n">
        <f aca="false">'Munis 2018'!BB6</f>
        <v>2015</v>
      </c>
      <c r="AK7" s="16" t="n">
        <f aca="false">'Munis 2018'!BD6</f>
        <v>2015</v>
      </c>
      <c r="AL7" s="39" t="n">
        <f aca="false">'Munis 2018'!BE6</f>
        <v>2015</v>
      </c>
      <c r="AM7" s="16" t="n">
        <f aca="false">'Munis 2018'!BG6</f>
        <v>2015</v>
      </c>
      <c r="AN7" s="16" t="n">
        <f aca="false">'Munis 2018'!BH6</f>
        <v>2015</v>
      </c>
      <c r="AO7" s="16" t="n">
        <f aca="false">'Munis 2018'!BI6</f>
        <v>2015</v>
      </c>
      <c r="AP7" s="39" t="n">
        <v>2015</v>
      </c>
      <c r="AQ7" s="39" t="n">
        <f aca="false">'Munis 2018'!BL6</f>
        <v>2015</v>
      </c>
      <c r="AR7" s="39" t="n">
        <f aca="false">'Munis 2018'!BN6</f>
        <v>2010</v>
      </c>
      <c r="AS7" s="39" t="s">
        <v>575</v>
      </c>
      <c r="AT7" s="39" t="n">
        <v>2016</v>
      </c>
      <c r="AU7" s="16" t="n">
        <f aca="false">'Munis 2018'!BS6</f>
        <v>2015</v>
      </c>
      <c r="AV7" s="16" t="n">
        <f aca="false">'Munis 2018'!BT6</f>
        <v>2016</v>
      </c>
      <c r="AW7" s="16" t="n">
        <f aca="false">'Munis 2018'!BV6</f>
        <v>2015</v>
      </c>
      <c r="AX7" s="16" t="n">
        <f aca="false">'Munis 2018'!BX6</f>
        <v>2015</v>
      </c>
      <c r="AY7" s="16" t="n">
        <f aca="false">'Munis 2018'!BZ6</f>
        <v>2015</v>
      </c>
      <c r="AZ7" s="16" t="n">
        <f aca="false">'Munis 2018'!CB6</f>
        <v>2015</v>
      </c>
      <c r="BA7" s="16" t="n">
        <f aca="false">'Munis 2018'!CC6</f>
        <v>2015</v>
      </c>
      <c r="BB7" s="16" t="n">
        <f aca="false">'Munis 2018'!CD6</f>
        <v>2015</v>
      </c>
      <c r="BC7" s="16" t="n">
        <f aca="false">'Munis 2018'!CE6</f>
        <v>2013</v>
      </c>
      <c r="BD7" s="16" t="n">
        <f aca="false">'Munis 2018'!CG6</f>
        <v>2013</v>
      </c>
      <c r="BE7" s="16" t="n">
        <f aca="false">'Munis 2018'!CH6</f>
        <v>2013</v>
      </c>
      <c r="BF7" s="16" t="n">
        <f aca="false">'Munis 2018'!CI6</f>
        <v>2013</v>
      </c>
      <c r="BG7" s="16" t="n">
        <f aca="false">'Munis 2018'!CJ6</f>
        <v>2013</v>
      </c>
      <c r="BH7" s="16" t="n">
        <f aca="false">'Munis 2018'!CK6</f>
        <v>2013</v>
      </c>
      <c r="BI7" s="16" t="n">
        <f aca="false">'Munis 2018'!CL6</f>
        <v>2016</v>
      </c>
      <c r="BJ7" s="16" t="n">
        <f aca="false">'Munis 2018'!CM6</f>
        <v>2015</v>
      </c>
      <c r="BK7" s="16" t="n">
        <f aca="false">'Munis 2018'!CN6</f>
        <v>2017</v>
      </c>
      <c r="BL7" s="16" t="n">
        <f aca="false">'Munis 2018'!CO6</f>
        <v>2017</v>
      </c>
      <c r="BM7" s="16" t="n">
        <f aca="false">'Munis 2018'!CP6</f>
        <v>2015</v>
      </c>
      <c r="BN7" s="16" t="n">
        <f aca="false">'Munis 2018'!CP6</f>
        <v>2015</v>
      </c>
      <c r="BO7" s="16" t="n">
        <f aca="false">'Munis 2018'!CR6</f>
        <v>2015</v>
      </c>
      <c r="BP7" s="16" t="n">
        <f aca="false">'Munis 2018'!CS6</f>
        <v>2015</v>
      </c>
      <c r="BQ7" s="16" t="n">
        <f aca="false">'Munis 2018'!CT6</f>
        <v>2015</v>
      </c>
      <c r="BR7" s="16" t="n">
        <f aca="false">'Munis 2018'!CV6</f>
        <v>2017</v>
      </c>
      <c r="BS7" s="16" t="n">
        <f aca="false">'Munis 2018'!CV6</f>
        <v>2017</v>
      </c>
      <c r="BT7" s="16" t="n">
        <f aca="false">'Munis 2018'!CW6</f>
        <v>2017</v>
      </c>
      <c r="BU7" s="16" t="n">
        <f aca="false">'Munis 2018'!CY6</f>
        <v>2017</v>
      </c>
      <c r="BV7" s="16" t="n">
        <f aca="false">'Munis 2018'!CZ6</f>
        <v>2017</v>
      </c>
      <c r="BW7" s="16" t="n">
        <f aca="false">'Munis 2018'!DA6</f>
        <v>2017</v>
      </c>
      <c r="BX7" s="16" t="n">
        <f aca="false">'Munis 2018'!DB6</f>
        <v>2017</v>
      </c>
      <c r="BY7" s="16" t="n">
        <f aca="false">'Munis 2018'!DC6</f>
        <v>2017</v>
      </c>
      <c r="BZ7" s="16" t="n">
        <f aca="false">'Munis 2018'!DD6</f>
        <v>2017</v>
      </c>
      <c r="CA7" s="16" t="n">
        <f aca="false">'Munis 2018'!DE6</f>
        <v>2017</v>
      </c>
      <c r="CB7" s="16" t="n">
        <f aca="false">'Munis 2018'!DF6</f>
        <v>2017</v>
      </c>
      <c r="CC7" s="16" t="n">
        <f aca="false">'Munis 2018'!DG6</f>
        <v>2017</v>
      </c>
      <c r="CD7" s="16" t="n">
        <f aca="false">'Munis 2018'!DH6</f>
        <v>2017</v>
      </c>
      <c r="CE7" s="16" t="n">
        <f aca="false">'Munis 2018'!DI6</f>
        <v>2017</v>
      </c>
      <c r="CF7" s="16" t="n">
        <f aca="false">'Munis 2018'!DJ6</f>
        <v>2017</v>
      </c>
      <c r="CG7" s="16" t="n">
        <f aca="false">'Munis 2018'!DK6</f>
        <v>2017</v>
      </c>
      <c r="CH7" s="16" t="n">
        <f aca="false">'Munis 2018'!DL6</f>
        <v>2017</v>
      </c>
      <c r="CI7" s="16" t="n">
        <f aca="false">'Munis 2018'!DM6</f>
        <v>2017</v>
      </c>
      <c r="CJ7" s="16" t="n">
        <f aca="false">'Munis 2018'!DN6</f>
        <v>2018</v>
      </c>
      <c r="CK7" s="16" t="n">
        <f aca="false">'Munis 2018'!DQ6</f>
        <v>2017</v>
      </c>
      <c r="CL7" s="16" t="n">
        <f aca="false">'Munis 2018'!DR6</f>
        <v>2016</v>
      </c>
      <c r="CM7" s="16" t="n">
        <f aca="false">'Munis 2018'!DU6</f>
        <v>2015</v>
      </c>
      <c r="CN7" s="16" t="n">
        <f aca="false">'Munis 2018'!DU6</f>
        <v>2015</v>
      </c>
      <c r="CO7" s="16" t="n">
        <f aca="false">'Munis 2018'!DY6</f>
        <v>2015</v>
      </c>
      <c r="CP7" s="16" t="n">
        <f aca="false">'Munis 2018'!DZ6</f>
        <v>2016</v>
      </c>
      <c r="CQ7" s="16" t="n">
        <f aca="false">'Munis 2018'!EB6</f>
        <v>2015</v>
      </c>
      <c r="CR7" s="16" t="n">
        <f aca="false">'Munis 2018'!EC6</f>
        <v>2016</v>
      </c>
      <c r="CS7" s="16" t="n">
        <f aca="false">'Munis 2018'!ED6</f>
        <v>2016</v>
      </c>
      <c r="CT7" s="16" t="n">
        <f aca="false">'Munis 2018'!EF6</f>
        <v>2016</v>
      </c>
      <c r="CU7" s="16" t="n">
        <f aca="false">'Munis 2018'!EH6</f>
        <v>2014</v>
      </c>
      <c r="CW7" s="16" t="n">
        <v>2018</v>
      </c>
      <c r="CX7" s="16"/>
      <c r="CY7" s="16"/>
      <c r="CZ7" s="16"/>
      <c r="DA7" s="16"/>
      <c r="DC7" s="30" t="n">
        <f aca="false">'Munis 2018'!ES6</f>
        <v>2017</v>
      </c>
      <c r="DD7" s="30" t="n">
        <f aca="false">'Munis 2018'!ET6</f>
        <v>2013</v>
      </c>
      <c r="DE7" s="30" t="n">
        <f aca="false">'Munis 2018'!EU6</f>
        <v>2014</v>
      </c>
      <c r="DF7" s="30" t="n">
        <f aca="false">'Munis 2018'!EV6</f>
        <v>2015</v>
      </c>
      <c r="DG7" s="30" t="n">
        <f aca="false">'Munis 2018'!EW6</f>
        <v>2016</v>
      </c>
      <c r="DH7" s="30" t="n">
        <f aca="false">'Munis 2018'!EZ6</f>
        <v>2016</v>
      </c>
      <c r="DI7" s="30" t="str">
        <f aca="false">'Munis 2018'!FA6</f>
        <v>-</v>
      </c>
      <c r="DJ7" s="30" t="n">
        <f aca="false">'Munis 2018'!FB6</f>
        <v>2015</v>
      </c>
      <c r="DK7" s="30" t="n">
        <f aca="false">'Munis 2018'!FC6</f>
        <v>2015</v>
      </c>
    </row>
    <row r="8" s="9" customFormat="true" ht="15" hidden="false" customHeight="false" outlineLevel="0" collapsed="false">
      <c r="E8" s="36"/>
      <c r="N8" s="45"/>
      <c r="V8" s="45"/>
      <c r="W8" s="76"/>
      <c r="X8" s="76"/>
      <c r="Y8" s="76"/>
      <c r="Z8" s="76"/>
      <c r="AA8" s="76"/>
      <c r="AB8" s="76"/>
      <c r="AC8" s="76"/>
      <c r="AD8" s="76"/>
      <c r="AE8" s="76"/>
      <c r="AF8" s="77"/>
      <c r="AG8" s="76"/>
      <c r="AH8" s="76"/>
      <c r="AI8" s="78"/>
      <c r="AJ8" s="43"/>
      <c r="AK8" s="43"/>
      <c r="AL8" s="43"/>
      <c r="AO8" s="79"/>
      <c r="BE8" s="43"/>
      <c r="BF8" s="43"/>
      <c r="BG8" s="43"/>
      <c r="BH8" s="43"/>
      <c r="BI8" s="43"/>
      <c r="BJ8" s="43"/>
      <c r="BK8" s="43"/>
      <c r="BL8" s="43"/>
      <c r="BM8" s="43"/>
      <c r="BN8" s="43"/>
      <c r="BO8" s="43"/>
      <c r="BP8" s="43"/>
    </row>
    <row r="9" customFormat="false" ht="15" hidden="false" customHeight="true" outlineLevel="0" collapsed="false">
      <c r="A9" s="80" t="s">
        <v>270</v>
      </c>
      <c r="B9" s="81" t="n">
        <v>1</v>
      </c>
      <c r="C9" s="80" t="s">
        <v>270</v>
      </c>
      <c r="E9" s="58" t="n">
        <f aca="false">AVERAGEIF('Munis 2018'!$E$8:$E$210,'Cds 2018'!$B9,'Munis 2018'!H$8:H$210)/AVERAGEIF('Munis 2018'!$E$8:$E$210,'Cds 2018'!$B9,'Munis 2018'!$ES$8:$ES$210)</f>
        <v>0.554429665556352</v>
      </c>
      <c r="F9" s="58" t="n">
        <f aca="false">AVERAGEIF('Munis 2018'!$E$8:$E$210,'Cds 2018'!$B9,'Munis 2018'!I$8:I$210)/AVERAGEIF('Munis 2018'!$E$8:$E$210,'Cds 2018'!$B9,'Munis 2018'!$ES$8:$ES$210)</f>
        <v>0.401728376458055</v>
      </c>
      <c r="G9" s="58" t="n">
        <f aca="false">AVERAGEIF('Munis 2018'!$E$8:$E$210,'Cds 2018'!$B9,'Munis 2018'!J$8:J$210)/AVERAGEIF('Munis 2018'!$E$8:$E$210,'Cds 2018'!$B9,'Munis 2018'!$ES$8:$ES$210)</f>
        <v>0.297904886728613</v>
      </c>
      <c r="H9" s="58" t="n">
        <f aca="false">AVERAGEIF('Munis 2018'!$E$8:$E$210,'Cds 2018'!$B9,'Munis 2018'!K$8:K$210)/AVERAGEIF('Munis 2018'!$E$8:$E$210,'Cds 2018'!$B9,'Munis 2018'!$ES$8:$ES$210)</f>
        <v>0.72645954418101</v>
      </c>
      <c r="I9" s="58" t="n">
        <f aca="false">AVERAGEIF('Munis 2018'!$E$8:$E$210,'Cds 2018'!$B9,'Munis 2018'!L$8:L$210)/AVERAGEIF('Munis 2018'!$E$8:$E$210,'Cds 2018'!$B9,'Munis 2018'!$ES$8:$ES$210)</f>
        <v>0.149552574078909</v>
      </c>
      <c r="J9" s="58" t="n">
        <f aca="false">AVERAGEIF('Munis 2018'!$E$8:$E$210,'Cds 2018'!$B9,'Munis 2018'!M$8:M$210)/AVERAGEIF('Munis 2018'!$E$8:$E$210,'Cds 2018'!$B9,'Munis 2018'!$ES$8:$ES$210)</f>
        <v>0.20746474998642</v>
      </c>
      <c r="K9" s="52" t="n">
        <f aca="false">SUMIF('Munis 2018'!$E$8:$E$210,'Cds 2018'!$B9,'Munis 2018'!N$8:N$210)/(SUMIF('Munis 2018'!$E$8:$E$210,$B9,'Munis 2018'!EW$8:EW$210)/100000)</f>
        <v>125.303107829604</v>
      </c>
      <c r="L9" s="58" t="n">
        <f aca="false">SUMIF('Munis 2018'!$E$8:$E$210,'Cds 2018'!$B9,'Munis 2018'!O$8:O$210)/SUMIF('Munis 2018'!$E$8:$E$210,'Cds 2018'!$B9,'Munis 2018'!$FB$8:$FB$210)</f>
        <v>0.262606232294618</v>
      </c>
      <c r="M9" s="60" t="n">
        <f aca="false">SUMIF('Munis 2018'!E$8:E$210,'Cds 2018'!B9,'Munis 2018'!P$8:P$210)/(SUMIF('Munis 2018'!E$8:E$210,'Cds 2018'!B9,'Munis 2018'!FC$8:FC$210)/100000)</f>
        <v>83.6461470063846</v>
      </c>
      <c r="N9" s="60" t="n">
        <f aca="false">AVERAGEIFS('Munis 2018'!$Q$8:$Q$210,'Munis 2018'!$E$8:$E$210,'Cds 2018'!B9,'Munis 2018'!$Q$8:$Q$210,"&gt;0")</f>
        <v>2.91078768055717</v>
      </c>
      <c r="O9" s="60" t="n">
        <f aca="false">AVERAGEIFS('Munis 2018'!$R$8:$R$210,'Munis 2018'!$E$8:$E$210,'Cds 2018'!B9,'Munis 2018'!$R$8:$R$210,"&gt;0")</f>
        <v>3.00052512047213</v>
      </c>
      <c r="P9" s="58" t="n">
        <f aca="false">SUMIF('Munis 2018'!$E$8:$E$210,'Cds 2018'!$B9,'Munis 2018'!$S$8:$S$210)/SUMIF('Munis 2018'!$E$8:$E$210,'Cds 2018'!$B9,'Munis 2018'!$T$8:$T$210)</f>
        <v>0.621318904499917</v>
      </c>
      <c r="Q9" s="58" t="n">
        <f aca="false">SUMIF('Munis 2018'!$E$8:$E$210,'Cds 2018'!$B9,'Munis 2018'!$U$8:$U$210)/SUMIF('Munis 2018'!$E$8:$E$210,'Cds 2018'!$B9,'Munis 2018'!$V$8:$V$210)</f>
        <v>0.574960145609741</v>
      </c>
      <c r="R9" s="58" t="n">
        <f aca="false">SUMIF('Munis 2018'!$E$8:$E$210,'Cds 2018'!$B9,'Munis 2018'!$W$8:$W$210)/SUMIF('Munis 2018'!$E$8:$E$210,'Cds 2018'!$B9,'Munis 2018'!$X$8:$X$210)</f>
        <v>0.118219869976209</v>
      </c>
      <c r="S9" s="58" t="n">
        <f aca="false">SUMIF('Munis 2018'!$E$8:$E$210,'Cds 2018'!$B9,'Munis 2018'!$Y$8:$Y$210)/SUMIF('Munis 2018'!$E$8:$E$210,'Cds 2018'!$B9,'Munis 2018'!$Z$8:$Z$210)</f>
        <v>0.469512118524623</v>
      </c>
      <c r="T9" s="58" t="n">
        <f aca="false">SUMIF('Munis 2018'!$E$8:$E$210,'Cds 2018'!$B9,'Munis 2018'!$AA$8:$AA$210)/SUMIF('Munis 2018'!$E$8:$E$210,'Cds 2018'!$B9,'Munis 2018'!$AB$8:$AB$210)</f>
        <v>0.402403056523655</v>
      </c>
      <c r="U9" s="58" t="n">
        <f aca="false">SUMIF('Munis 2018'!$E$8:$E$210,'Cds 2018'!$B9,'Munis 2018'!$AC$8:$AC$210)/SUMIF('Munis 2018'!$E$8:$E$210,'Cds 2018'!$B9,'Munis 2018'!$AD$8:$AD$210)</f>
        <v>0.383835458435223</v>
      </c>
      <c r="V9" s="58" t="n">
        <f aca="false">SUMIF('Munis 2018'!$E$8:$E$210,'Cds 2018'!$B9,'Munis 2018'!$AE$8:$AE$210)/SUMIF('Munis 2018'!$E$8:$E$210,'Cds 2018'!$B9,'Munis 2018'!$AF$8:$AF$210)</f>
        <v>0.209326790853553</v>
      </c>
      <c r="W9" s="58" t="n">
        <f aca="false">SUMIF('Munis 2018'!$E$8:$E$210,'Cds 2018'!$B9,'Munis 2018'!$AG$8:$AG$210)/SUMIF('Munis 2018'!$E$8:$E$210,'Cds 2018'!$B9,'Munis 2018'!$AH$8:$AH$210)</f>
        <v>0.0302044467940181</v>
      </c>
      <c r="X9" s="82" t="n">
        <f aca="false">SUMIF('Munis 2018'!$E$8:$E$210,'Cds 2018'!$B9,'Munis 2018'!$AI$8:$AI$210)/SUMIF('Munis 2018'!$E$8:$E$210,'Cds 2018'!$B9,'Munis 2018'!$FB$8:$FB$210)</f>
        <v>0.0028328611898017</v>
      </c>
      <c r="Y9" s="82" t="n">
        <f aca="false">SUMIF('Munis 2018'!$E$8:$E$210,'Cds 2018'!$B9,'Munis 2018'!$AJ$8:$AJ$210)/SUMIF('Munis 2018'!$E$8:$E$210,'Cds 2018'!$B9,'Munis 2018'!$AK$8:$AK$210)</f>
        <v>0.0877014190670307</v>
      </c>
      <c r="Z9" s="82" t="n">
        <f aca="false">SUMIF('Munis 2018'!$E$8:$E$210,'Cds 2018'!$B9,'Munis 2018'!$AL$8:$AL$210)/SUMIF('Munis 2018'!$E$8:$E$210,'Cds 2018'!$B9,'Munis 2018'!$AM$8:$AM$210)</f>
        <v>0.139730537096873</v>
      </c>
      <c r="AA9" s="82" t="n">
        <f aca="false">SUMIF('Munis 2018'!$E$8:$E$210,'Cds 2018'!$B9,'Munis 2018'!$AN$8:$AN$210)/SUMIF('Munis 2018'!$E$8:$E$210,'Cds 2018'!$B9,'Munis 2018'!$AO$8:$AO$210)</f>
        <v>0.0881079652852584</v>
      </c>
      <c r="AB9" s="82" t="n">
        <f aca="false">SUMIF('Munis 2018'!$E$8:$E$210,'Cds 2018'!$B9,'Munis 2018'!$AP$8:$AP$210)/SUMIF('Munis 2018'!$E$8:$E$210,'Cds 2018'!$B9,'Munis 2018'!$AQ$8:$AQ$210)</f>
        <v>0.637368228255118</v>
      </c>
      <c r="AC9" s="82" t="n">
        <f aca="false">SUMIF('Munis 2018'!$E$8:$E$210,'Cds 2018'!$B9,'Munis 2018'!$AR$8:$AR$210)/SUMIF('Munis 2018'!$E$8:$E$210,'Cds 2018'!$B9,'Munis 2018'!$AS$8:$AS$210)</f>
        <v>0.928064516129032</v>
      </c>
      <c r="AD9" s="82" t="n">
        <f aca="false">SUMIF('Munis 2018'!$E$8:$E$210,'Cds 2018'!$B9,'Munis 2018'!$AT$8:$AT$210)/SUMIF('Munis 2018'!$E$8:$E$210,'Cds 2018'!$B9,'Munis 2018'!$AU$8:$AU$210)</f>
        <v>0.900867488056324</v>
      </c>
      <c r="AE9" s="83" t="n">
        <f aca="false">AVERAGEIF('Munis 2018'!$E$8:$E$210,'Cds 2018'!B9,'Munis 2018'!$AV$8:$AV$210)/(SUMIF('Munis 2018'!$E$8:$E$210,'Cds 2018'!B9,'Munis 2018'!$EV$8:$EV$210)/100000)</f>
        <v>3.5707531707034</v>
      </c>
      <c r="AF9" s="84" t="n">
        <f aca="false">SUMIFS('Munis 2018'!$AW$8:$AW$210,'Munis 2018'!$E$8:$E$210, 'Cds 2018'!B9)/((SUMIFS('Munis 2018'!$EV$8:$EV$210,'Munis 2018'!$E$8:$E$210,'Cds 2018'!B9)*SUMIFS('Munis 2018'!$AX$8:$AX$210,'Munis 2018'!$E$8:$E$210,'Cds 2018'!B9))^0.5)</f>
        <v>0.301369876234031</v>
      </c>
      <c r="AG9" s="85" t="n">
        <f aca="false">AVERAGEIF('Munis 2018'!$E$8:$E$210,'Cds 2018'!$B9,'Munis 2018'!AY$8:AY$210)</f>
        <v>1</v>
      </c>
      <c r="AH9" s="83" t="n">
        <f aca="false">AVERAGEIF('Munis 2018'!$E$8:$E$210,'Cds 2018'!$B9,'Munis 2018'!AZ$8:AZ$210)</f>
        <v>1.75</v>
      </c>
      <c r="AI9" s="86" t="n">
        <f aca="false">SUMIF('Munis 2018'!$E$8:$E$210,'Cds 2018'!B9,'Munis 2018'!$EV$8:$EV$210)/SUMIF('Munis 2018'!$E$8:$E$210,'Cds 2018'!B9,'Munis 2018'!$BA$8:$BA$210)</f>
        <v>87.8967857683246</v>
      </c>
      <c r="AJ9" s="58" t="n">
        <f aca="false">AVERAGEIF('Munis 2018'!$E$8:$E$210,'Cds 2018'!$B9,'Munis 2018'!$BC$8:$BC$210)/AVERAGEIF('Munis 2018'!$E$8:$E$210,'Cds 2018'!$B9,'Munis 2018'!$BB$8:$BB$210)</f>
        <v>0.120186868701157</v>
      </c>
      <c r="AK9" s="87" t="n">
        <f aca="false">AVERAGEIF('Munis 2018'!$E$8:$E$210,'Cds 2018'!B9,'Munis 2018'!$BD$8:$BD$210)</f>
        <v>21439.8721502094</v>
      </c>
      <c r="AL9" s="58" t="n">
        <f aca="false">SUMIF('Munis 2018'!$E$8:$E$210,'Cds 2018'!B9,'Munis 2018'!$BE$8:$BE$210)/SUMIF('Munis 2018'!$E$8:$E$210,'Cds 2018'!B9,'Munis 2018'!$BF$8:$BF$210)</f>
        <v>0.260988922686723</v>
      </c>
      <c r="AM9" s="58" t="n">
        <f aca="false">SUMIF('Munis 2018'!$E$8:$E$210,'Cds 2018'!B9,'Munis 2018'!$BG$8:$BG$210)/SUMIF('Munis 2018'!$E$8:$E$210,'Cds 2018'!B9,'Munis 2018'!$BF$8:$BF$210)</f>
        <v>0.352371643714333</v>
      </c>
      <c r="AN9" s="58" t="n">
        <f aca="false">SUMIF('Munis 2018'!$E$8:$E$210,'Cds 2018'!B9,'Munis 2018'!$BH$8:$BH$210)/SUMIF('Munis 2018'!$E$8:$E$210,'Cds 2018'!B9,'Munis 2018'!$BF$8:$BF$210)</f>
        <v>0.352332196674176</v>
      </c>
      <c r="AO9" s="88" t="n">
        <f aca="false">SUMPRODUCT('Munis 2018'!BI$8:BI$10,'Munis 2018'!$EY$8:$EY$10)</f>
        <v>5</v>
      </c>
      <c r="AP9" s="52" t="n">
        <f aca="false">SUMIF('Munis 2018'!$E$8:$E$210,'Cds 2018'!B9,'Munis 2018'!$BJ$8:$BJ$210)/SUMIF('Munis 2018'!$E$8:$E$210,'Cds 2018'!B9,'Munis 2018'!$BK$8:$BK$210)</f>
        <v>1.22912091910333</v>
      </c>
      <c r="AQ9" s="58" t="n">
        <f aca="false">SUMIF('Munis 2018'!E$8:$E$210,'Cds 2018'!B9,'Munis 2018'!$BL$8:$BL$210)/SUMIF('Munis 2018'!E$8:$E$210,'Cds 2018'!B9,'Munis 2018'!$BM$8:$BM$210)</f>
        <v>0.980322230390008</v>
      </c>
      <c r="AR9" s="58" t="n">
        <f aca="false">SUMIF('Munis 2018'!$E$8:$E$210,'Cds 2018'!B9,'Munis 2018'!$BN$8:$BN$210)/SUMIF('Munis 2018'!$E$8:$E$210,'Cds 2018'!B9,'Munis 2018'!$BO$8:$BO$210)</f>
        <v>0.218934177291316</v>
      </c>
      <c r="AS9" s="89" t="n">
        <f aca="false">RATE(1,0,-SUMIF('Munis 2018'!$E$8:$E$210,'Cds 2018'!B9,'Munis 2018'!$BP$8:$BP$210),SUMIF('Munis 2018'!$E$8:$E$210,'Cds 2018'!B9,'Munis 2018'!$BQ$8:$BQ$210))</f>
        <v>0.0523166545207879</v>
      </c>
      <c r="AT9" s="13" t="n">
        <f aca="false">AVERAGEIF('Munis 2018'!$E$8:$E$210,$B9,'Munis 2018'!BR$8:BR$210)</f>
        <v>593.481623050259</v>
      </c>
      <c r="AU9" s="13" t="n">
        <f aca="false">AVERAGEIF('Munis 2018'!$E$8:$E$210,$B9,'Munis 2018'!BS$8:BS$210)</f>
        <v>2253.75100692671</v>
      </c>
      <c r="AV9" s="58" t="n">
        <f aca="false">SUMIF('Munis 2018'!$E$8:$E$210,B9,'Munis 2018'!$BT$8:$BT$210)/SUMIF('Munis 2018'!$E$8:$E$210,B9,'Munis 2018'!$BU$8:$BU$210)</f>
        <v>0.110821090312477</v>
      </c>
      <c r="AW9" s="58" t="n">
        <f aca="false">IFERROR(SUMIF('Munis 2018'!$E$8:$E$210,$B9,'Munis 2018'!$BV$8:$BV$210)/SUMIF('Munis 2018'!$E$8:$E$210,$B9,'Munis 2018'!$BW$8:$BW$210),0)</f>
        <v>0</v>
      </c>
      <c r="AX9" s="58" t="n">
        <f aca="false">IFERROR(SUMIF('Munis 2018'!$E$8:$E$210,$B9,'Munis 2018'!$BX$8:$BX$210)/SUMIF('Munis 2018'!$E$8:$E$210,$B9,'Munis 2018'!$BY$8:$BY$210),0)</f>
        <v>0</v>
      </c>
      <c r="AY9" s="58" t="n">
        <f aca="false">IFERROR(SUMIF('Munis 2018'!$E$8:$E$210,$B9,'Munis 2018'!$BZ$8:$BZ$210)/SUMIF('Munis 2018'!$E$8:$E$210,$B9,'Munis 2018'!$CA$8:$CA$210),0)</f>
        <v>0</v>
      </c>
      <c r="AZ9" s="51" t="n">
        <f aca="false">AVERAGEIF('Munis 2018'!$E$8:$E$210,$B9,'Munis 2018'!CB$8:CB$210)</f>
        <v>0</v>
      </c>
      <c r="BA9" s="52" t="n">
        <f aca="false">AVERAGEIF('Munis 2018'!$E$8:$E$210,$B9,'Munis 2018'!CC$8:CC$210)</f>
        <v>0</v>
      </c>
      <c r="BB9" s="51" t="n">
        <f aca="false">AVERAGEIF('Munis 2018'!$E$8:$E$210,$B9,'Munis 2018'!CD$8:CD$210)</f>
        <v>0</v>
      </c>
      <c r="BC9" s="52" t="n">
        <f aca="false">SUMIF('Munis 2018'!$E$8:$E$210,$B9,'Munis 2018'!CE$8:CE$210)/SUMIF('Munis 2018'!$E$8:$E$210,$B9,'Munis 2018'!$CF$8:$CF$210)</f>
        <v>1.12287356973902</v>
      </c>
      <c r="BD9" s="52" t="n">
        <f aca="false">SUMIF('Munis 2018'!$E$8:$E$210,$B9,'Munis 2018'!CG$8:CG$210)/SUMIF('Munis 2018'!$E$8:$E$210,$B9,'Munis 2018'!$CF$8:$CF$210)</f>
        <v>1.16665392308964</v>
      </c>
      <c r="BE9" s="52" t="n">
        <f aca="false">SUMIF('Munis 2018'!$E$8:$E$210,$B9,'Munis 2018'!CH$8:CH$210)/SUMIF('Munis 2018'!$E$8:$E$210,$B9,'Munis 2018'!$CF$8:$CF$210)</f>
        <v>28.520125396798</v>
      </c>
      <c r="BF9" s="52" t="n">
        <f aca="false">SUMIF('Munis 2018'!$E$8:$E$210,$B9,'Munis 2018'!CI$8:CI$210)/SUMIF('Munis 2018'!$E$8:$E$210,$B9,'Munis 2018'!$CF$8:$CF$210)</f>
        <v>1.34670833405273</v>
      </c>
      <c r="BG9" s="52" t="n">
        <f aca="false">SUMIF('Munis 2018'!$E$8:$E$210,$B9,'Munis 2018'!CJ$8:CJ$210)/SUMIF('Munis 2018'!$E$8:$E$210,$B9,'Munis 2018'!$CF$8:$CF$210)</f>
        <v>107.033714571828</v>
      </c>
      <c r="BH9" s="52" t="n">
        <f aca="false">SUMIF('Munis 2018'!$E$8:$E$210,$B9,'Munis 2018'!CK$8:CK$210)/SUMIF('Munis 2018'!$E$8:$E$210,$B9,'Munis 2018'!$CF$8:$CF$210)</f>
        <v>5726.16930540928</v>
      </c>
      <c r="BI9" s="52" t="n">
        <f aca="false">SUMIF('Munis 2018'!$E$8:$E$210,B9,'Munis 2018'!$CL$8:$CL$210)/(SUMIF('Munis 2018'!$E$8:$E$210,B9,'Munis 2018'!$EW$8:$EW$210)/10000)</f>
        <v>4.78500636405846</v>
      </c>
      <c r="BJ9" s="90" t="n">
        <f aca="false">AVERAGEIFS('Munis 2018'!$CM$8:$CM$210,'Munis 2018'!$E$8:$E$210,'Cds 2018'!B9,'Munis 2018'!$CM$8:$CM$210,"&gt;0")</f>
        <v>1.91951589047329</v>
      </c>
      <c r="BK9" s="90" t="n">
        <f aca="false">AVERAGEIF('Munis 2018'!$E$8:$E$210,B9,'Munis 2018'!$CN$8:$CN$210)</f>
        <v>41.6666666666667</v>
      </c>
      <c r="BL9" s="58" t="n">
        <f aca="false">SUMIF('Munis 2018'!$E$8:$E$210,B9,'Munis 2018'!$CO$8:$CO$210)</f>
        <v>0.959878556385855</v>
      </c>
      <c r="BM9" s="58" t="n">
        <v>0</v>
      </c>
      <c r="BN9" s="58" t="n">
        <v>0</v>
      </c>
      <c r="BO9" s="58" t="n">
        <v>0</v>
      </c>
      <c r="BP9" s="58" t="n">
        <v>0</v>
      </c>
      <c r="BQ9" s="58" t="n">
        <f aca="false">AVERAGEIF('Munis 2018'!$E$8:$E$210,$B9,'Munis 2018'!CU$8:CU$210)</f>
        <v>0.420833333333333</v>
      </c>
      <c r="BR9" s="53" t="n">
        <f aca="false">SUMPRODUCT('Munis 2018'!CV$8:CV$10,'Munis 2018'!$EY$8:$EY$10)</f>
        <v>0</v>
      </c>
      <c r="BS9" s="53" t="n">
        <f aca="false">SUMPRODUCT('Munis 2018'!CW$8:CW$10,'Munis 2018'!$EY$8:$EY$10)</f>
        <v>0</v>
      </c>
      <c r="BT9" s="53" t="n">
        <f aca="false">SUMPRODUCT('Munis 2018'!CX$8:CX$10,'Munis 2018'!$EY$8:$EY$10)</f>
        <v>0</v>
      </c>
      <c r="BU9" s="53" t="n">
        <f aca="false">SUMPRODUCT('Munis 2018'!CY$8:CY$10,'Munis 2018'!$EY$8:$EY$10)</f>
        <v>0</v>
      </c>
      <c r="BV9" s="53" t="n">
        <f aca="false">SUMPRODUCT('Munis 2018'!CZ$8:CZ$10,'Munis 2018'!$EY$8:$EY$10)</f>
        <v>0</v>
      </c>
      <c r="BW9" s="91" t="n">
        <f aca="false">SUMPRODUCT('Munis 2018'!DA$8:DA$10,'Munis 2018'!$EY$8:$EY$10)</f>
        <v>0</v>
      </c>
      <c r="BX9" s="53" t="n">
        <f aca="false">SUMPRODUCT('Munis 2018'!DB$8:DB$10,'Munis 2018'!$EY$8:$EY$10)</f>
        <v>0</v>
      </c>
      <c r="BY9" s="53" t="n">
        <f aca="false">SUMPRODUCT('Munis 2018'!DC$8:DC$10,'Munis 2018'!$EY$8:$EY$10)</f>
        <v>0</v>
      </c>
      <c r="BZ9" s="53" t="n">
        <f aca="false">SUMPRODUCT('Munis 2018'!DD$8:DD$10,'Munis 2018'!$EY$8:$EY$10)</f>
        <v>0</v>
      </c>
      <c r="CA9" s="91" t="n">
        <f aca="false">SUMPRODUCT('Munis 2018'!DE$8:DE$10,'Munis 2018'!$EY$8:$EY$10)</f>
        <v>1</v>
      </c>
      <c r="CB9" s="53" t="n">
        <f aca="false">SUMPRODUCT('Munis 2018'!DF$8:DF$10,'Munis 2018'!$EY$8:$EY$10)</f>
        <v>0</v>
      </c>
      <c r="CC9" s="53" t="n">
        <f aca="false">SUMPRODUCT('Munis 2018'!DG$8:DG$10,'Munis 2018'!$EY$8:$EY$10)</f>
        <v>0</v>
      </c>
      <c r="CD9" s="53" t="n">
        <f aca="false">SUMPRODUCT('Munis 2018'!DH$8:DH$10,'Munis 2018'!$EY$8:$EY$10)</f>
        <v>1</v>
      </c>
      <c r="CE9" s="53" t="n">
        <f aca="false">SUMPRODUCT('Munis 2018'!DI$8:DI$10,'Munis 2018'!$EY$8:$EY$10)</f>
        <v>0</v>
      </c>
      <c r="CF9" s="53" t="n">
        <f aca="false">SUMPRODUCT('Munis 2018'!DJ$8:DJ$10,'Munis 2018'!$EY$8:$EY$10)</f>
        <v>0</v>
      </c>
      <c r="CG9" s="53" t="n">
        <f aca="false">SUMPRODUCT('Munis 2018'!DK$8:DK$10,'Munis 2018'!$EY$8:$EY$10)</f>
        <v>0</v>
      </c>
      <c r="CH9" s="53" t="n">
        <f aca="false">SUMPRODUCT('Munis 2018'!DL$8:DL$10,'Munis 2018'!$EY$8:$EY$10)</f>
        <v>1</v>
      </c>
      <c r="CI9" s="53" t="n">
        <f aca="false">SUMPRODUCT('Munis 2018'!DM$8:DM$10,'Munis 2018'!$EY$8:$EY$10)</f>
        <v>0</v>
      </c>
      <c r="CJ9" s="53" t="n">
        <f aca="false">(AVERAGEIF('Munis 2018'!$E$8:$E$210,'Cds 2018'!B9,'Munis 2018'!$DN$8:$DN$210)+AVERAGEIF('Munis 2018'!$E$8:$E$210,'Cds 2018'!B9,'Munis 2018'!$DO$8:$DO$210))-AVERAGEIF('Munis 2018'!$E$8:$E$210,'Cds 2018'!B9,'Munis 2018'!$DP$8:$DP$210)</f>
        <v>1</v>
      </c>
      <c r="CK9" s="53" t="n">
        <f aca="false">SUMPRODUCT('Munis 2018'!DQ8:DQ10,'Munis 2018'!$EY$8:$EY$10)</f>
        <v>1</v>
      </c>
      <c r="CL9" s="60" t="n">
        <f aca="false">(SUMIF('Munis 2018'!$E$8:$E$210,B9,'Munis 2018'!$DR$8:$DR$210)+SUMIF('Munis 2018'!$E$8:$E$210,B9,'Munis 2018'!$DS$8:$DS$210))/SUMIF('Munis 2018'!$E$8:$E$210,B9,'Munis 2018'!$DT$8:$DT$210)</f>
        <v>1.69690129383337</v>
      </c>
      <c r="CM9" s="58" t="n">
        <f aca="false">SUMIF('Munis 2018'!$E$8:$E$210,B9,'Munis 2018'!$DU$8:$DU$210)/SUMIF('Munis 2018'!$E$8:$E$210,B9,'Munis 2018'!$DV$8:$DV$210)</f>
        <v>0.885933971394774</v>
      </c>
      <c r="CN9" s="13" t="n">
        <f aca="false">SUMIF('Munis 2018'!$E$8:$E$210,B9,'Munis 2018'!$DW$8:$DW$210)/(SUMIF('Munis 2018'!$E$8:$E$210,B9,'Munis 2018'!$DX$8:$DX$210)/1000)</f>
        <v>103.648765299222</v>
      </c>
      <c r="CO9" s="59" t="n">
        <f aca="false">(SUMIF('Munis 2018'!$E$8:$E$210,B9,'Munis 2018'!$DY$8:$DY$210)*1000000)/SUMIF('Munis 2018'!$E$8:$E$210,B9,'Munis 2018'!$EV$8:$EV$210)</f>
        <v>530541.473240623</v>
      </c>
      <c r="CP9" s="58" t="n">
        <f aca="false">SUMIF('Munis 2018'!$E$8:$E$210,B9,'Munis 2018'!$DZ$8:$DZ$210)/SUMIF('Munis 2018'!$E$8:$E$210,B9,'Munis 2018'!$EA$8:$EA$210)</f>
        <v>0.366366143911037</v>
      </c>
      <c r="CQ9" s="58" t="n">
        <f aca="false">SUMIF('Munis 2018'!$E$8:$E$210,B9,'Munis 2018'!$EB$8:$EB$210)/SUMIF('Munis 2018'!$E$8:$E$210,B9,'Munis 2018'!$DW$8:$DW$210)</f>
        <v>0.076401854454677</v>
      </c>
      <c r="CR9" s="59" t="n">
        <f aca="false">AVERAGEIF('Munis 2018'!$E$8:$E$210,B9,'Munis 2018'!$EC$8:$EC$210)</f>
        <v>6465.4718</v>
      </c>
      <c r="CS9" s="58" t="n">
        <f aca="false">SUMIF('Munis 2018'!$E$8:$E$210,B9,'Munis 2018'!$ED$8:$ED$210)/SUMIF('Munis 2018'!$E$8:$E$210,B9,'Munis 2018'!$EE$8:$EE$210)</f>
        <v>0.399237000466253</v>
      </c>
      <c r="CT9" s="82" t="n">
        <f aca="false">SUMIF('Munis 2018'!$E$8:$E$210,B9,'Munis 2018'!$EF$8:$EF$210)/SUMIF('Munis 2018'!$E$8:$E$210,B9,'Munis 2018'!$EG$8:$EG$210)</f>
        <v>0.0387573196169924</v>
      </c>
      <c r="CU9" s="60" t="n">
        <f aca="false">AVERAGEIF('Munis 2018'!$E$8:$E$210,B9,'Munis 2018'!$EH$8:$EH$210)</f>
        <v>51.2610704746195</v>
      </c>
      <c r="CW9" s="92" t="n">
        <f aca="false">AVERAGEIF('Munis 2018'!$E$8:$E$210,$B9,'Munis 2018'!EJ$8:EJ$210)</f>
        <v>45.3155127064675</v>
      </c>
      <c r="CX9" s="92" t="n">
        <f aca="false">AVERAGEIF('Munis 2018'!$E$8:$E$210,$B9,'Munis 2018'!EK$8:EK$210)</f>
        <v>14.2567821978691</v>
      </c>
      <c r="CY9" s="93" t="n">
        <f aca="false">AVERAGEIF('Munis 2018'!$E$8:$E$210,$B9,'Munis 2018'!EL$8:EL$210)</f>
        <v>2.37118125511185</v>
      </c>
      <c r="CZ9" s="94" t="n">
        <f aca="false">AVERAGEIF('Munis 2018'!$E$8:$E$210,$B9,'Munis 2018'!EM$8:EM$210)</f>
        <v>2.6695790098</v>
      </c>
      <c r="DA9" s="94" t="n">
        <f aca="false">AVERAGEIF('Munis 2018'!$E$8:$E$210,$B9,'Munis 2018'!EN$8:EN$210)</f>
        <v>93.0341758534</v>
      </c>
      <c r="DC9" s="51" t="n">
        <f aca="false">AVERAGEIF('Munis 2018'!$E$8:$E$210,'Cds 2018'!$B9,'Munis 2018'!ES$8:ES$210)</f>
        <v>570709</v>
      </c>
      <c r="DD9" s="13" t="n">
        <f aca="false">SUMIF('Munis 2018'!$E$8:$E$210,'Cds 2018'!$B9,'Munis 2018'!ET$8:ET$210)</f>
        <v>972704.19</v>
      </c>
      <c r="DE9" s="13" t="n">
        <f aca="false">SUMIF('Munis 2018'!$E$8:$E$210,'Cds 2018'!$B9,'Munis 2018'!EU$8:EU$210)</f>
        <v>1002449.05</v>
      </c>
      <c r="DF9" s="13" t="n">
        <f aca="false">SUMIF('Munis 2018'!$E$8:$E$210,'Cds 2018'!$B9,'Munis 2018'!EV$8:EV$210)</f>
        <v>1016592.25</v>
      </c>
      <c r="DG9" s="13" t="n">
        <f aca="false">SUMIF('Munis 2018'!$E$8:$E$210,'Cds 2018'!$B9,'Munis 2018'!EW$8:EW$210)</f>
        <v>1030301.66</v>
      </c>
      <c r="DH9" s="11" t="str">
        <f aca="false">IF(DG9&gt;1000000,"Más de un millón",IF(DG9&gt;500000,"De 500 mil a un millón",IF(DG9&gt;250000,"De 250 a 500 mil","Menos de 250 mil")))</f>
        <v>Más de un millón</v>
      </c>
      <c r="DI9" s="11" t="s">
        <v>272</v>
      </c>
      <c r="DJ9" s="13" t="n">
        <f aca="false">SUMIF('Munis 2018'!$E$8:$E$210,'Cds 2018'!$B9,'Munis 2018'!FB$8:FB$210)</f>
        <v>3530</v>
      </c>
      <c r="DK9" s="13" t="n">
        <f aca="false">SUMIF('Munis 2018'!$E$8:$E$210,'Cds 2018'!$B9,'Munis 2018'!FC$8:FC$210)</f>
        <v>436362</v>
      </c>
    </row>
    <row r="10" customFormat="false" ht="15" hidden="false" customHeight="false" outlineLevel="0" collapsed="false">
      <c r="A10" s="80" t="s">
        <v>280</v>
      </c>
      <c r="B10" s="81" t="n">
        <v>2</v>
      </c>
      <c r="C10" s="80" t="s">
        <v>279</v>
      </c>
      <c r="E10" s="58" t="n">
        <f aca="false">AVERAGEIF('Munis 2018'!$E$8:$E$210,'Cds 2018'!$B10,'Munis 2018'!H$8:H$210)/AVERAGEIF('Munis 2018'!$E$8:$E$210,'Cds 2018'!$B10,'Munis 2018'!ES$8:ES$210)</f>
        <v>0.699775585689807</v>
      </c>
      <c r="F10" s="58" t="n">
        <f aca="false">AVERAGEIF('Munis 2018'!$E$8:$E$210,'Cds 2018'!$B10,'Munis 2018'!I$8:I$210)/AVERAGEIF('Munis 2018'!$E$8:$E$210,'Cds 2018'!$B10,'Munis 2018'!$ES$8:$ES$210)</f>
        <v>0.465433794995348</v>
      </c>
      <c r="G10" s="58" t="n">
        <f aca="false">AVERAGEIF('Munis 2018'!$E$8:$E$210,'Cds 2018'!$B10,'Munis 2018'!J$8:J$210)/AVERAGEIF('Munis 2018'!$E$8:$E$210,'Cds 2018'!$B10,'Munis 2018'!$ES$8:$ES$210)</f>
        <v>0.296581276666014</v>
      </c>
      <c r="H10" s="58" t="n">
        <f aca="false">AVERAGEIF('Munis 2018'!$E$8:$E$210,'Cds 2018'!$B10,'Munis 2018'!K$8:K$210)/AVERAGEIF('Munis 2018'!$E$8:$E$210,'Cds 2018'!$B10,'Munis 2018'!$ES$8:$ES$210)</f>
        <v>0.800155299526772</v>
      </c>
      <c r="I10" s="58" t="n">
        <f aca="false">AVERAGEIF('Munis 2018'!$E$8:$E$210,'Cds 2018'!$B10,'Munis 2018'!L$8:L$210)/AVERAGEIF('Munis 2018'!$E$8:$E$210,'Cds 2018'!$B10,'Munis 2018'!$ES$8:$ES$210)</f>
        <v>0.178145441624912</v>
      </c>
      <c r="J10" s="58" t="n">
        <f aca="false">AVERAGEIF('Munis 2018'!$E$8:$E$210,'Cds 2018'!$B10,'Munis 2018'!M$8:M$210)/AVERAGEIF('Munis 2018'!$E$8:$E$210,'Cds 2018'!$B10,'Munis 2018'!$ES$8:$ES$210)</f>
        <v>0.220392664741348</v>
      </c>
      <c r="K10" s="52" t="n">
        <f aca="false">SUMIF('Munis 2018'!$E$8:$E$210,'Cds 2018'!$B10,'Munis 2018'!N$8:N$210)/(SUMIF('Munis 2018'!$E$8:$E$210,$B10,'Munis 2018'!EW$8:EW$210)/100000)</f>
        <v>143.564102591467</v>
      </c>
      <c r="L10" s="58" t="n">
        <f aca="false">SUMIF('Munis 2018'!$E$8:$E$210,'Cds 2018'!$B10,'Munis 2018'!O$8:O$210)/SUMIF('Munis 2018'!$E$8:$E$210,'Cds 2018'!$B10,'Munis 2018'!$FB$8:$FB$210)</f>
        <v>0.152808760900426</v>
      </c>
      <c r="M10" s="60" t="n">
        <f aca="false">SUMIF('Munis 2018'!E$8:E$210,'Cds 2018'!B10,'Munis 2018'!P$8:P$210)/(SUMIF('Munis 2018'!E$8:E$210,'Cds 2018'!B10,'Munis 2018'!FC$8:FC$210)/100000)</f>
        <v>98.5285354403201</v>
      </c>
      <c r="N10" s="60" t="n">
        <f aca="false">AVERAGEIFS('Munis 2018'!$Q$8:$Q$210,'Munis 2018'!$E$8:$E$210,'Cds 2018'!B10,'Munis 2018'!$Q$8:$Q$210,"&gt;0")</f>
        <v>4.1239961598978</v>
      </c>
      <c r="O10" s="60" t="n">
        <f aca="false">AVERAGEIFS('Munis 2018'!$R$8:$R$210,'Munis 2018'!$E$8:$E$210,'Cds 2018'!B10,'Munis 2018'!$R$8:$R$210,"&gt;0")</f>
        <v>4.10955863621235</v>
      </c>
      <c r="P10" s="58" t="n">
        <f aca="false">SUMIF('Munis 2018'!$E$8:$E$210,'Cds 2018'!$B10,'Munis 2018'!$S$8:$S$210)/SUMIF('Munis 2018'!$E$8:$E$210,'Cds 2018'!$B10,'Munis 2018'!$T$8:$T$210)</f>
        <v>0.681902879526787</v>
      </c>
      <c r="Q10" s="58" t="n">
        <f aca="false">SUMIF('Munis 2018'!$E$8:$E$210,'Cds 2018'!$B10,'Munis 2018'!$U$8:$U$210)/SUMIF('Munis 2018'!$E$8:$E$210,'Cds 2018'!$B10,'Munis 2018'!$V$8:$V$210)</f>
        <v>0.293077600597964</v>
      </c>
      <c r="R10" s="58" t="n">
        <f aca="false">SUMIF('Munis 2018'!$E$8:$E$210,'Cds 2018'!$B10,'Munis 2018'!$W$8:$W$210)/SUMIF('Munis 2018'!$E$8:$E$210,'Cds 2018'!$B10,'Munis 2018'!$X$8:$X$210)</f>
        <v>0.0576629250986226</v>
      </c>
      <c r="S10" s="58" t="n">
        <f aca="false">SUMIF('Munis 2018'!$E$8:$E$210,'Cds 2018'!$B10,'Munis 2018'!$Y$8:$Y$210)/SUMIF('Munis 2018'!$E$8:$E$210,'Cds 2018'!$B10,'Munis 2018'!$Z$8:$Z$210)</f>
        <v>0.120494171409769</v>
      </c>
      <c r="T10" s="58" t="n">
        <f aca="false">SUMIF('Munis 2018'!$E$8:$E$210,'Cds 2018'!$B10,'Munis 2018'!$AA$8:$AA$210)/SUMIF('Munis 2018'!$E$8:$E$210,'Cds 2018'!$B10,'Munis 2018'!$AB$8:$AB$210)</f>
        <v>0.228797873653127</v>
      </c>
      <c r="U10" s="58" t="n">
        <f aca="false">SUMIF('Munis 2018'!$E$8:$E$210,'Cds 2018'!$B10,'Munis 2018'!$AC$8:$AC$210)/SUMIF('Munis 2018'!$E$8:$E$210,'Cds 2018'!$B10,'Munis 2018'!$AD$8:$AD$210)</f>
        <v>0.529846083128039</v>
      </c>
      <c r="V10" s="58" t="n">
        <f aca="false">SUMIF('Munis 2018'!$E$8:$E$210,'Cds 2018'!$B10,'Munis 2018'!$AE$8:$AE$210)/SUMIF('Munis 2018'!$E$8:$E$210,'Cds 2018'!$B10,'Munis 2018'!$AF$8:$AF$210)</f>
        <v>0.282271412747018</v>
      </c>
      <c r="W10" s="58" t="n">
        <f aca="false">SUMIF('Munis 2018'!$E$8:$E$210,'Cds 2018'!$B10,'Munis 2018'!$AG$8:$AG$210)/SUMIF('Munis 2018'!$E$8:$E$210,'Cds 2018'!$B10,'Munis 2018'!$AH$8:$AH$210)</f>
        <v>0.0304743982410492</v>
      </c>
      <c r="X10" s="82" t="n">
        <f aca="false">SUMIF('Munis 2018'!$E$8:$E$210,'Cds 2018'!$B10,'Munis 2018'!$AI$8:$AI$210)/SUMIF('Munis 2018'!$E$8:$E$210,'Cds 2018'!$B10,'Munis 2018'!$FB$8:$FB$210)</f>
        <v>0.00527276414520381</v>
      </c>
      <c r="Y10" s="82" t="n">
        <f aca="false">SUMIF('Munis 2018'!$E$8:$E$210,'Cds 2018'!$B10,'Munis 2018'!$AJ$8:$AJ$210)/SUMIF('Munis 2018'!$E$8:$E$210,'Cds 2018'!$B10,'Munis 2018'!$AK$8:$AK$210)</f>
        <v>0.252525079457547</v>
      </c>
      <c r="Z10" s="82" t="n">
        <f aca="false">SUMIF('Munis 2018'!$E$8:$E$210,'Cds 2018'!$B10,'Munis 2018'!$AL$8:$AL$210)/SUMIF('Munis 2018'!$E$8:$E$210,'Cds 2018'!$B10,'Munis 2018'!$AM$8:$AM$210)</f>
        <v>0.447541983568746</v>
      </c>
      <c r="AA10" s="82" t="n">
        <f aca="false">SUMIF('Munis 2018'!$E$8:$E$210,'Cds 2018'!$B10,'Munis 2018'!$AN$8:$AN$210)/SUMIF('Munis 2018'!$E$8:$E$210,'Cds 2018'!$B10,'Munis 2018'!$AO$8:$AO$210)</f>
        <v>0.202204615914571</v>
      </c>
      <c r="AB10" s="82" t="n">
        <f aca="false">SUMIF('Munis 2018'!$E$8:$E$210,'Cds 2018'!$B10,'Munis 2018'!$AP$8:$AP$210)/SUMIF('Munis 2018'!$E$8:$E$210,'Cds 2018'!$B10,'Munis 2018'!$AQ$8:$AQ$210)</f>
        <v>0.946742671009772</v>
      </c>
      <c r="AC10" s="82" t="n">
        <f aca="false">SUMIF('Munis 2018'!$E$8:$E$210,'Cds 2018'!$B10,'Munis 2018'!$AR$8:$AR$210)/SUMIF('Munis 2018'!$E$8:$E$210,'Cds 2018'!$B10,'Munis 2018'!$AS$8:$AS$210)</f>
        <v>0.930613209777316</v>
      </c>
      <c r="AD10" s="82" t="n">
        <f aca="false">SUMIF('Munis 2018'!$E$8:$E$210,'Cds 2018'!$B10,'Munis 2018'!$AT$8:$AT$210)/SUMIF('Munis 2018'!$E$8:$E$210,'Cds 2018'!$B10,'Munis 2018'!$AU$8:$AU$210)</f>
        <v>0.89454065612298</v>
      </c>
      <c r="AE10" s="83" t="n">
        <f aca="false">AVERAGEIF('Munis 2018'!$E$8:$E$210,'Cds 2018'!B10,'Munis 2018'!$AV$8:$AV$210)/(SUMIF('Munis 2018'!$E$8:$E$210,'Cds 2018'!B10,'Munis 2018'!$EV$8:$EV$210)/100000)</f>
        <v>0.593212636398929</v>
      </c>
      <c r="AF10" s="84" t="n">
        <f aca="false">SUMIFS('Munis 2018'!$AW$8:$AW$210,'Munis 2018'!$E$8:$E$210, 'Cds 2018'!B10)/((SUMIFS('Munis 2018'!$EV$8:$EV$210,'Munis 2018'!$E$8:$E$210,'Cds 2018'!B10)*SUMIFS('Munis 2018'!$AX$8:$AX$210,'Munis 2018'!$E$8:$E$210,'Cds 2018'!B10))^0.5)</f>
        <v>0.295775252928559</v>
      </c>
      <c r="AG10" s="85" t="n">
        <f aca="false">AVERAGEIF('Munis 2018'!$E$8:$E$210,'Cds 2018'!B10,'Munis 2018'!$AY$8:$AY$210)</f>
        <v>3</v>
      </c>
      <c r="AH10" s="83" t="n">
        <f aca="false">AVERAGEIF('Munis 2018'!$E$8:$E$210,'Cds 2018'!$B10,'Munis 2018'!AZ$8:AZ$210)</f>
        <v>3.33333333333333</v>
      </c>
      <c r="AI10" s="86" t="n">
        <f aca="false">SUMIF('Munis 2018'!$E$8:$E$210,'Cds 2018'!B10,'Munis 2018'!$EV$8:$EV$210)/SUMIF('Munis 2018'!$E$8:$E$210,'Cds 2018'!B10,'Munis 2018'!$BA$8:$BA$210)</f>
        <v>60.0332837545363</v>
      </c>
      <c r="AJ10" s="58" t="n">
        <f aca="false">AVERAGEIF('Munis 2018'!$E$8:$E$210,'Cds 2018'!$B10,'Munis 2018'!$BC$8:$BC$210)/AVERAGEIF('Munis 2018'!$E$8:$E$210,'Cds 2018'!$B10,'Munis 2018'!$BB$8:$BB$210)</f>
        <v>0.317156163561193</v>
      </c>
      <c r="AK10" s="87" t="n">
        <f aca="false">AVERAGEIF('Munis 2018'!$E$8:$E$210,'Cds 2018'!B10,'Munis 2018'!$BD$8:$BD$210)</f>
        <v>22723.894314262</v>
      </c>
      <c r="AL10" s="58" t="n">
        <f aca="false">SUMIF('Munis 2018'!$E$8:$E$210,'Cds 2018'!B10,'Munis 2018'!$BE$8:$BE$210)/SUMIF('Munis 2018'!$E$8:$E$210,'Cds 2018'!B10,'Munis 2018'!$BF$8:$BF$210)</f>
        <v>0.3050440846492</v>
      </c>
      <c r="AM10" s="58" t="n">
        <f aca="false">SUMIF('Munis 2018'!$E$8:$E$210,'Cds 2018'!B10,'Munis 2018'!$BG$8:$BG$210)/SUMIF('Munis 2018'!$E$8:$E$210,'Cds 2018'!B10,'Munis 2018'!$BF$8:$BF$210)</f>
        <v>0.257642034316792</v>
      </c>
      <c r="AN10" s="58" t="n">
        <f aca="false">SUMIF('Munis 2018'!$E$8:$E$210,'Cds 2018'!B10,'Munis 2018'!$BH$8:$BH$210)/SUMIF('Munis 2018'!$E$8:$E$210,'Cds 2018'!B10,'Munis 2018'!$BF$8:$BF$210)</f>
        <v>0.401239541886673</v>
      </c>
      <c r="AO10" s="88" t="n">
        <f aca="false">SUMPRODUCT('Munis 2018'!BI$11:BI$13,'Munis 2018'!$EY$11:$EY$13)</f>
        <v>3</v>
      </c>
      <c r="AP10" s="52" t="n">
        <f aca="false">SUMIF('Munis 2018'!$E$8:$E$210,'Cds 2018'!B10,'Munis 2018'!$BJ$8:$BJ$210)/SUMIF('Munis 2018'!$E$8:$E$210,'Cds 2018'!B10,'Munis 2018'!$BK$8:$BK$210)</f>
        <v>1.0284500970499</v>
      </c>
      <c r="AQ10" s="58" t="n">
        <f aca="false">SUMIF('Munis 2018'!E$8:$E$210,'Cds 2018'!B10,'Munis 2018'!$BL$8:$BL$210)/SUMIF('Munis 2018'!E$8:$E$210,'Cds 2018'!B10,'Munis 2018'!$BM$8:$BM$210)</f>
        <v>0.996576509675831</v>
      </c>
      <c r="AR10" s="58" t="n">
        <f aca="false">SUMIF('Munis 2018'!$E$8:$E$210,'Cds 2018'!B10,'Munis 2018'!$BN$8:$BN$210)/SUMIF('Munis 2018'!$E$8:$E$210,'Cds 2018'!B10,'Munis 2018'!$BO$8:$BO$210)</f>
        <v>0.207161467476712</v>
      </c>
      <c r="AS10" s="89" t="n">
        <f aca="false">RATE(1,0,-SUMIF('Munis 2018'!$E$8:$E$210,'Cds 2018'!B10,'Munis 2018'!$BP$8:$BP$210),SUMIF('Munis 2018'!$E$8:$E$210,'Cds 2018'!B10,'Munis 2018'!$BQ$8:$BQ$210))</f>
        <v>0.0606399783079576</v>
      </c>
      <c r="AT10" s="13" t="n">
        <f aca="false">AVERAGEIF('Munis 2018'!$E$8:$E$210,$B10,'Munis 2018'!BR$8:BR$210)</f>
        <v>636.467177768361</v>
      </c>
      <c r="AU10" s="13" t="n">
        <f aca="false">AVERAGEIF('Munis 2018'!$E$8:$E$210,$B10,'Munis 2018'!BS$8:BS$210)</f>
        <v>2329.35575203731</v>
      </c>
      <c r="AV10" s="58" t="n">
        <f aca="false">SUMIF('Munis 2018'!$E$8:$E$210,B10,'Munis 2018'!$BT$8:$BT$210)/SUMIF('Munis 2018'!$E$8:$E$210,B10,'Munis 2018'!$BU$8:$BU$210)</f>
        <v>0.380803242446573</v>
      </c>
      <c r="AW10" s="58" t="n">
        <f aca="false">IFERROR(SUMIF('Munis 2018'!$E$8:$E$210,$B10,'Munis 2018'!$BV$8:$BV$210)/SUMIF('Munis 2018'!$E$8:$E$210,$B10,'Munis 2018'!$BW$8:$BW$210),0)</f>
        <v>0.419178082191781</v>
      </c>
      <c r="AX10" s="58" t="n">
        <f aca="false">IFERROR(SUMIF('Munis 2018'!$E$8:$E$210,$B10,'Munis 2018'!$BX$8:$BX$210)/SUMIF('Munis 2018'!$E$8:$E$210,$B10,'Munis 2018'!$BY$8:$BY$210),0)</f>
        <v>0.360655737704918</v>
      </c>
      <c r="AY10" s="58" t="n">
        <f aca="false">IFERROR(SUMIF('Munis 2018'!$E$8:$E$210,$B10,'Munis 2018'!$BZ$8:$BZ$210)/SUMIF('Munis 2018'!$E$8:$E$210,$B10,'Munis 2018'!$CA$8:$CA$210),0)</f>
        <v>0.0273972602739726</v>
      </c>
      <c r="AZ10" s="51" t="n">
        <f aca="false">AVERAGEIF('Munis 2018'!$E$8:$E$210,$B10,'Munis 2018'!CB$8:CB$210)</f>
        <v>0</v>
      </c>
      <c r="BA10" s="52" t="n">
        <f aca="false">AVERAGEIF('Munis 2018'!$E$8:$E$210,$B10,'Munis 2018'!CC$8:CC$210)</f>
        <v>0</v>
      </c>
      <c r="BB10" s="51" t="n">
        <f aca="false">AVERAGEIF('Munis 2018'!$E$8:$E$210,$B10,'Munis 2018'!CD$8:CD$210)</f>
        <v>0</v>
      </c>
      <c r="BC10" s="52" t="n">
        <f aca="false">SUMIF('Munis 2018'!$E$8:$E$210,$B10,'Munis 2018'!CE$8:CE$210)/SUMIF('Munis 2018'!$E$8:$E$210,$B10,'Munis 2018'!$CF$8:$CF$210)</f>
        <v>0.517873464340439</v>
      </c>
      <c r="BD10" s="52" t="n">
        <f aca="false">SUMIF('Munis 2018'!$E$8:$E$210,$B10,'Munis 2018'!CG$8:CG$210)/SUMIF('Munis 2018'!$E$8:$E$210,$B10,'Munis 2018'!$CF$8:$CF$210)</f>
        <v>0.549409930374472</v>
      </c>
      <c r="BE10" s="52" t="n">
        <f aca="false">SUMIF('Munis 2018'!$E$8:$E$210,$B10,'Munis 2018'!CH$8:CH$210)/SUMIF('Munis 2018'!$E$8:$E$210,$B10,'Munis 2018'!$CF$8:$CF$210)</f>
        <v>20.9817468211511</v>
      </c>
      <c r="BF10" s="52" t="n">
        <f aca="false">SUMIF('Munis 2018'!$E$8:$E$210,$B10,'Munis 2018'!CI$8:CI$210)/SUMIF('Munis 2018'!$E$8:$E$210,$B10,'Munis 2018'!$CF$8:$CF$210)</f>
        <v>0.829995429984677</v>
      </c>
      <c r="BG10" s="52" t="n">
        <f aca="false">SUMIF('Munis 2018'!$E$8:$E$210,$B10,'Munis 2018'!CJ$8:CJ$210)/SUMIF('Munis 2018'!$E$8:$E$210,$B10,'Munis 2018'!$CF$8:$CF$210)</f>
        <v>120.278770934703</v>
      </c>
      <c r="BH10" s="52" t="n">
        <f aca="false">SUMIF('Munis 2018'!$E$8:$E$210,$B10,'Munis 2018'!CK$8:CK$210)/SUMIF('Munis 2018'!$E$8:$E$210,$B10,'Munis 2018'!$CF$8:$CF$210)</f>
        <v>3312.54872442808</v>
      </c>
      <c r="BI10" s="52" t="n">
        <f aca="false">SUMIF('Munis 2018'!$E$8:$E$210,B10,'Munis 2018'!$CL$8:$CL$210)/(SUMIF('Munis 2018'!$E$8:$E$210,B10,'Munis 2018'!$EW$8:$EW$210)/10000)</f>
        <v>4.10618742987275</v>
      </c>
      <c r="BJ10" s="90" t="n">
        <f aca="false">AVERAGEIFS('Munis 2018'!$CM$8:$CM$210,'Munis 2018'!$E$8:$E$210,'Cds 2018'!B10,'Munis 2018'!$CM$8:$CM$210,"&gt;0")</f>
        <v>1.60446990975092</v>
      </c>
      <c r="BK10" s="90" t="n">
        <f aca="false">AVERAGEIF('Munis 2018'!$E$8:$E$210,B10,'Munis 2018'!$CN$8:$CN$210)</f>
        <v>75</v>
      </c>
      <c r="BL10" s="58" t="n">
        <f aca="false">SUMIF('Munis 2018'!$E$8:$E$210,B10,'Munis 2018'!$CO$8:$CO$210)</f>
        <v>0.888294374349828</v>
      </c>
      <c r="BM10" s="58" t="n">
        <f aca="false">AVERAGEIF('Munis 2018'!$E$8:$E$210,B10,'Munis 2018'!CP$8:CP$210)/AVERAGEIF('Munis 2018'!$E$8:$E$210,B10,'Munis 2018'!$CQ$8:$CQ$210)</f>
        <v>0.0793953371097079</v>
      </c>
      <c r="BN10" s="58" t="n">
        <f aca="false">AVERAGEIF('Munis 2018'!$E$8:$E$210,B10,'Munis 2018'!CR$8:CR$210)/AVERAGEIF('Munis 2018'!$E$8:$E$210,B10,'Munis 2018'!$CQ$8:$CQ$210)</f>
        <v>0.00532548389719076</v>
      </c>
      <c r="BO10" s="58" t="n">
        <f aca="false">AVERAGEIF('Munis 2018'!$E$8:$E$210,$B10,'Munis 2018'!CS$8:CS$210)/AVERAGEIF('Munis 2018'!$E$8:$E$210,$B10,'Munis 2018'!$CQ$8:$CQ$210)</f>
        <v>0.375794704414096</v>
      </c>
      <c r="BP10" s="58" t="n">
        <f aca="false">AVERAGEIF('Munis 2018'!$E$8:$E$210,$B10,'Munis 2018'!CT$8:CT$210)/AVERAGEIF('Munis 2018'!$E$8:$E$210,$B10,'Munis 2018'!$CQ$8:$CQ$210)</f>
        <v>0.385089559032951</v>
      </c>
      <c r="BQ10" s="58" t="n">
        <f aca="false">AVERAGEIF('Munis 2018'!$E$8:$E$210,$B10,'Munis 2018'!$CU$8:$CU$210)</f>
        <v>0.35</v>
      </c>
      <c r="BR10" s="53" t="n">
        <f aca="false">SUMPRODUCT('Munis 2018'!CV$11:CV$13,'Munis 2018'!$EY$11:$EY$13)</f>
        <v>0</v>
      </c>
      <c r="BS10" s="53" t="n">
        <f aca="false">SUMPRODUCT('Munis 2018'!CW$11:CW$13,'Munis 2018'!$EY$11:$EY$13)</f>
        <v>0.5</v>
      </c>
      <c r="BT10" s="53" t="n">
        <f aca="false">SUMPRODUCT('Munis 2018'!CX$11:CX$13,'Munis 2018'!$EY$11:$EY$13)</f>
        <v>1</v>
      </c>
      <c r="BU10" s="53" t="n">
        <f aca="false">SUMPRODUCT('Munis 2018'!CY$11:CY$13,'Munis 2018'!$EY$11:$EY$13)</f>
        <v>0</v>
      </c>
      <c r="BV10" s="53" t="n">
        <f aca="false">SUMPRODUCT('Munis 2018'!CZ$11:CZ$13,'Munis 2018'!$EY$11:$EY$13)</f>
        <v>0</v>
      </c>
      <c r="BW10" s="91" t="n">
        <f aca="false">SUMPRODUCT('Munis 2018'!DA$11:DA$13,'Munis 2018'!$EY$11:$EY$13)</f>
        <v>0</v>
      </c>
      <c r="BX10" s="53" t="n">
        <f aca="false">SUMPRODUCT('Munis 2018'!DB$11:DB$13,'Munis 2018'!$EY$11:$EY$13)</f>
        <v>0</v>
      </c>
      <c r="BY10" s="53" t="n">
        <f aca="false">SUMPRODUCT('Munis 2018'!DC$11:DC$13,'Munis 2018'!$EY$11:$EY$13)</f>
        <v>0</v>
      </c>
      <c r="BZ10" s="53" t="n">
        <f aca="false">SUMPRODUCT('Munis 2018'!DD$11:DD$13,'Munis 2018'!$EY$11:$EY$13)</f>
        <v>0</v>
      </c>
      <c r="CA10" s="91" t="n">
        <f aca="false">SUMPRODUCT('Munis 2018'!DE$11:DE$13,'Munis 2018'!$EY$11:$EY$13)</f>
        <v>0</v>
      </c>
      <c r="CB10" s="53" t="n">
        <f aca="false">SUMPRODUCT('Munis 2018'!DF$11:DF$13,'Munis 2018'!$EY$11:$EY$13)</f>
        <v>0</v>
      </c>
      <c r="CC10" s="53" t="n">
        <f aca="false">SUMPRODUCT('Munis 2018'!DG$11:DG$13,'Munis 2018'!$EY$11:$EY$13)</f>
        <v>0</v>
      </c>
      <c r="CD10" s="53" t="n">
        <f aca="false">SUMPRODUCT('Munis 2018'!DH$11:DH$13,'Munis 2018'!$EY$11:$EY$13)</f>
        <v>0</v>
      </c>
      <c r="CE10" s="53" t="n">
        <f aca="false">SUMPRODUCT('Munis 2018'!DI$11:DI$13,'Munis 2018'!$EY$11:$EY$13)</f>
        <v>0</v>
      </c>
      <c r="CF10" s="53" t="n">
        <f aca="false">SUMPRODUCT('Munis 2018'!DJ$11:DJ$13,'Munis 2018'!$EY$11:$EY$13)</f>
        <v>0</v>
      </c>
      <c r="CG10" s="53" t="n">
        <f aca="false">SUMPRODUCT('Munis 2018'!DK$11:DK$13,'Munis 2018'!$EY$11:$EY$13)</f>
        <v>0</v>
      </c>
      <c r="CH10" s="53" t="n">
        <f aca="false">SUMPRODUCT('Munis 2018'!DL$11:DL$13,'Munis 2018'!$EY$11:$EY$13)</f>
        <v>0</v>
      </c>
      <c r="CI10" s="53" t="n">
        <f aca="false">SUMPRODUCT('Munis 2018'!DM$11:DM$13,'Munis 2018'!$EY$11:$EY$13)</f>
        <v>0</v>
      </c>
      <c r="CJ10" s="53" t="n">
        <f aca="false">(AVERAGEIF('Munis 2018'!$E$8:$E$210,'Cds 2018'!B10,'Munis 2018'!$DN$8:$DN$210)+AVERAGEIF('Munis 2018'!$E$8:$E$210,'Cds 2018'!B10,'Munis 2018'!$DO$8:$DO$210))-AVERAGEIF('Munis 2018'!$E$8:$E$210,'Cds 2018'!B10,'Munis 2018'!$DP$8:$DP$210)</f>
        <v>1</v>
      </c>
      <c r="CK10" s="53" t="n">
        <f aca="false">SUMPRODUCT('Munis 2018'!DQ11:DQ13,'Munis 2018'!$EY$11:$EY$13)</f>
        <v>0</v>
      </c>
      <c r="CL10" s="60" t="n">
        <f aca="false">(SUMIF('Munis 2018'!$E$8:$E$210,B10,'Munis 2018'!$DR$8:$DR$210)+SUMIF('Munis 2018'!$E$8:$E$210,B10,'Munis 2018'!$DS$8:$DS$210))/SUMIF('Munis 2018'!$E$8:$E$210,B10,'Munis 2018'!$DT$8:$DT$210)</f>
        <v>1.88627532967592</v>
      </c>
      <c r="CM10" s="58" t="n">
        <f aca="false">SUMIF('Munis 2018'!$E$8:$E$210,B10,'Munis 2018'!$DU$8:$DU$210)/SUMIF('Munis 2018'!$E$8:$E$210,B10,'Munis 2018'!$DV$8:$DV$210)</f>
        <v>0.907276947175908</v>
      </c>
      <c r="CN10" s="13" t="n">
        <f aca="false">SUMIF('Munis 2018'!$E$8:$E$210,B10,'Munis 2018'!$DW$8:$DW$210)/(SUMIF('Munis 2018'!$E$8:$E$210,B10,'Munis 2018'!$DX$8:$DX$210)/1000)</f>
        <v>68.2879388182506</v>
      </c>
      <c r="CO10" s="59" t="n">
        <f aca="false">(SUMIF('Munis 2018'!$E$8:$E$210,B10,'Munis 2018'!$DY$8:$DY$210)*1000000)/SUMIF('Munis 2018'!$E$8:$E$210,B10,'Munis 2018'!$EV$8:$EV$210)</f>
        <v>285835.490478009</v>
      </c>
      <c r="CP10" s="58" t="n">
        <f aca="false">SUMIF('Munis 2018'!$E$8:$E$210,B10,'Munis 2018'!$DZ$8:$DZ$210)/SUMIF('Munis 2018'!$E$8:$E$210,B10,'Munis 2018'!$EA$8:$EA$210)</f>
        <v>0.275589454775191</v>
      </c>
      <c r="CQ10" s="58" t="n">
        <f aca="false">SUMIF('Munis 2018'!$E$8:$E$210,B10,'Munis 2018'!$EB$8:$EB$210)/SUMIF('Munis 2018'!$E$8:$E$210,B10,'Munis 2018'!$DW$8:$DW$210)</f>
        <v>0.0999838161514808</v>
      </c>
      <c r="CR10" s="59" t="n">
        <f aca="false">AVERAGEIF('Munis 2018'!$E$8:$E$210,B10,'Munis 2018'!$EC$8:$EC$210)</f>
        <v>7664.8585</v>
      </c>
      <c r="CS10" s="58" t="n">
        <f aca="false">SUMIF('Munis 2018'!$E$8:$E$210,B10,'Munis 2018'!$ED$8:$ED$210)/SUMIF('Munis 2018'!$E$8:$E$210,B10,'Munis 2018'!$EE$8:$EE$210)</f>
        <v>0.336639120993439</v>
      </c>
      <c r="CT10" s="82" t="n">
        <f aca="false">SUMIF('Munis 2018'!$E$8:$E$210,B10,'Munis 2018'!$EF$8:$EF$210)/SUMIF('Munis 2018'!$E$8:$E$210,B10,'Munis 2018'!$EG$8:$EG$210)</f>
        <v>0.0297479745964825</v>
      </c>
      <c r="CU10" s="60" t="n">
        <f aca="false">AVERAGEIF('Munis 2018'!$E$8:$E$210,B10,'Munis 2018'!$EH$8:$EH$210)</f>
        <v>45.3082368088386</v>
      </c>
      <c r="CW10" s="92" t="n">
        <f aca="false">AVERAGEIF('Munis 2018'!$E$8:$E$210,$B10,'Munis 2018'!EJ$8:EJ$210)</f>
        <v>47.3386233748615</v>
      </c>
      <c r="CX10" s="92" t="n">
        <f aca="false">AVERAGEIF('Munis 2018'!$E$8:$E$210,$B10,'Munis 2018'!EK$8:EK$210)</f>
        <v>15.5419470148767</v>
      </c>
      <c r="CY10" s="93" t="n">
        <f aca="false">AVERAGEIF('Munis 2018'!$E$8:$E$210,$B10,'Munis 2018'!EL$8:EL$210)</f>
        <v>2.3992660048114</v>
      </c>
      <c r="CZ10" s="94" t="n">
        <f aca="false">AVERAGEIF('Munis 2018'!$E$8:$E$210,$B10,'Munis 2018'!EM$8:EM$210)</f>
        <v>1.7359930068</v>
      </c>
      <c r="DA10" s="94" t="n">
        <f aca="false">AVERAGEIF('Munis 2018'!$E$8:$E$210,$B10,'Munis 2018'!EN$8:EN$210)</f>
        <v>74.3985525236</v>
      </c>
      <c r="DC10" s="51" t="n">
        <f aca="false">AVERAGEIF('Munis 2018'!$E$8:$E$210,'Cds 2018'!$B10,'Munis 2018'!ES$8:ES$210)</f>
        <v>1077917</v>
      </c>
      <c r="DD10" s="13" t="n">
        <f aca="false">SUMIF('Munis 2018'!$E$8:$E$210,'Cds 2018'!$B10,'Munis 2018'!ET$8:ET$210)</f>
        <v>1849074</v>
      </c>
      <c r="DE10" s="13" t="n">
        <f aca="false">SUMIF('Munis 2018'!$E$8:$E$210,'Cds 2018'!$B10,'Munis 2018'!EU$8:EU$210)</f>
        <v>1909073.5</v>
      </c>
      <c r="DF10" s="13" t="n">
        <f aca="false">SUMIF('Munis 2018'!$E$8:$E$210,'Cds 2018'!$B10,'Munis 2018'!EV$8:EV$210)</f>
        <v>1938596.6</v>
      </c>
      <c r="DG10" s="13" t="n">
        <f aca="false">SUMIF('Munis 2018'!$E$8:$E$210,'Cds 2018'!$B10,'Munis 2018'!EW$8:EW$210)</f>
        <v>1967762.1</v>
      </c>
      <c r="DH10" s="11" t="str">
        <f aca="false">IF(DG10&gt;1000000,"Más de un millón",IF(DG10&gt;500000,"De 500 mil a un millón",IF(DG10&gt;250000,"De 250 a 500 mil","Menos de 250 mil")))</f>
        <v>Más de un millón</v>
      </c>
      <c r="DI10" s="11" t="s">
        <v>281</v>
      </c>
      <c r="DJ10" s="13" t="n">
        <f aca="false">SUMIF('Munis 2018'!$E$8:$E$210,'Cds 2018'!$B10,'Munis 2018'!FB$8:FB$210)</f>
        <v>9862</v>
      </c>
      <c r="DK10" s="13" t="n">
        <f aca="false">SUMIF('Munis 2018'!$E$8:$E$210,'Cds 2018'!$B10,'Munis 2018'!FC$8:FC$210)</f>
        <v>634334</v>
      </c>
    </row>
    <row r="11" customFormat="false" ht="15" hidden="false" customHeight="false" outlineLevel="0" collapsed="false">
      <c r="A11" s="80" t="s">
        <v>288</v>
      </c>
      <c r="B11" s="81" t="n">
        <v>5</v>
      </c>
      <c r="C11" s="80" t="s">
        <v>287</v>
      </c>
      <c r="E11" s="58" t="n">
        <f aca="false">AVERAGEIF('Munis 2018'!$E$8:$E$210,'Cds 2018'!$B11,'Munis 2018'!H$8:H$210)/AVERAGEIF('Munis 2018'!$E$8:$E$210,'Cds 2018'!$B11,'Munis 2018'!ES$8:ES$210)</f>
        <v>0.554741736965841</v>
      </c>
      <c r="F11" s="58" t="n">
        <f aca="false">AVERAGEIF('Munis 2018'!$E$8:$E$210,'Cds 2018'!$B11,'Munis 2018'!I$8:I$210)/AVERAGEIF('Munis 2018'!$E$8:$E$210,'Cds 2018'!$B11,'Munis 2018'!$ES$8:$ES$210)</f>
        <v>0.360313234683999</v>
      </c>
      <c r="G11" s="58" t="n">
        <f aca="false">AVERAGEIF('Munis 2018'!$E$8:$E$210,'Cds 2018'!$B11,'Munis 2018'!J$8:J$210)/AVERAGEIF('Munis 2018'!$E$8:$E$210,'Cds 2018'!$B11,'Munis 2018'!$ES$8:$ES$210)</f>
        <v>0.260454985479187</v>
      </c>
      <c r="H11" s="58" t="n">
        <f aca="false">AVERAGEIF('Munis 2018'!$E$8:$E$210,'Cds 2018'!$B11,'Munis 2018'!K$8:K$210)/AVERAGEIF('Munis 2018'!$E$8:$E$210,'Cds 2018'!$B11,'Munis 2018'!$ES$8:$ES$210)</f>
        <v>0.570107868897801</v>
      </c>
      <c r="I11" s="58" t="n">
        <f aca="false">AVERAGEIF('Munis 2018'!$E$8:$E$210,'Cds 2018'!$B11,'Munis 2018'!L$8:L$210)/AVERAGEIF('Munis 2018'!$E$8:$E$210,'Cds 2018'!$B11,'Munis 2018'!$ES$8:$ES$210)</f>
        <v>0.112977112432582</v>
      </c>
      <c r="J11" s="58" t="n">
        <f aca="false">AVERAGEIF('Munis 2018'!$E$8:$E$210,'Cds 2018'!$B11,'Munis 2018'!M$8:M$210)/AVERAGEIF('Munis 2018'!$E$8:$E$210,'Cds 2018'!$B11,'Munis 2018'!$ES$8:$ES$210)</f>
        <v>0.207626884248375</v>
      </c>
      <c r="K11" s="52" t="n">
        <f aca="false">SUMIF('Munis 2018'!$E$8:$E$210,'Cds 2018'!$B11,'Munis 2018'!N$8:N$210)/(SUMIF('Munis 2018'!$E$8:$E$210,$B11,'Munis 2018'!EW$8:EW$210)/100000)</f>
        <v>34.9506308643653</v>
      </c>
      <c r="L11" s="58" t="n">
        <f aca="false">SUMIF('Munis 2018'!$E$8:$E$210,'Cds 2018'!$B11,'Munis 2018'!O$8:O$210)/SUMIF('Munis 2018'!$E$8:$E$210,'Cds 2018'!$B11,'Munis 2018'!$FB$8:$FB$210)</f>
        <v>0.248715313463515</v>
      </c>
      <c r="M11" s="60" t="n">
        <f aca="false">SUMIF('Munis 2018'!E$8:E$210,'Cds 2018'!B11,'Munis 2018'!P$8:P$210)/(SUMIF('Munis 2018'!E$8:E$210,'Cds 2018'!B11,'Munis 2018'!FC$8:FC$210)/100000)</f>
        <v>32.693409641392</v>
      </c>
      <c r="N11" s="60" t="n">
        <f aca="false">AVERAGEIFS('Munis 2018'!$Q$8:$Q$210,'Munis 2018'!$E$8:$E$210,'Cds 2018'!B11,'Munis 2018'!$Q$8:$Q$210,"&gt;0")</f>
        <v>2.91037135248606</v>
      </c>
      <c r="O11" s="60" t="n">
        <f aca="false">AVERAGEIFS('Munis 2018'!$R$8:$R$210,'Munis 2018'!$E$8:$E$210,'Cds 2018'!B11,'Munis 2018'!$R$8:$R$210,"&gt;0")</f>
        <v>3.18983576318182</v>
      </c>
      <c r="P11" s="58" t="n">
        <f aca="false">SUMIF('Munis 2018'!$E$8:$E$210,'Cds 2018'!$B11,'Munis 2018'!$S$8:$S$210)/SUMIF('Munis 2018'!$E$8:$E$210,'Cds 2018'!$B11,'Munis 2018'!$T$8:$T$210)</f>
        <v>0.67603724196304</v>
      </c>
      <c r="Q11" s="58" t="n">
        <f aca="false">SUMIF('Munis 2018'!$E$8:$E$210,'Cds 2018'!$B11,'Munis 2018'!$U$8:$U$210)/SUMIF('Munis 2018'!$E$8:$E$210,'Cds 2018'!$B11,'Munis 2018'!$V$8:$V$210)</f>
        <v>0.498019034043267</v>
      </c>
      <c r="R11" s="58" t="n">
        <f aca="false">SUMIF('Munis 2018'!$E$8:$E$210,'Cds 2018'!$B11,'Munis 2018'!$W$8:$W$210)/SUMIF('Munis 2018'!$E$8:$E$210,'Cds 2018'!$B11,'Munis 2018'!$X$8:$X$210)</f>
        <v>0.147945602614448</v>
      </c>
      <c r="S11" s="58" t="n">
        <f aca="false">SUMIF('Munis 2018'!$E$8:$E$210,'Cds 2018'!$B11,'Munis 2018'!$Y$8:$Y$210)/SUMIF('Munis 2018'!$E$8:$E$210,'Cds 2018'!$B11,'Munis 2018'!$Z$8:$Z$210)</f>
        <v>0.442374219797978</v>
      </c>
      <c r="T11" s="58" t="n">
        <f aca="false">SUMIF('Munis 2018'!$E$8:$E$210,'Cds 2018'!$B11,'Munis 2018'!$AA$8:$AA$210)/SUMIF('Munis 2018'!$E$8:$E$210,'Cds 2018'!$B11,'Munis 2018'!$AB$8:$AB$210)</f>
        <v>0.501910060172114</v>
      </c>
      <c r="U11" s="58" t="n">
        <f aca="false">SUMIF('Munis 2018'!$E$8:$E$210,'Cds 2018'!$B11,'Munis 2018'!$AC$8:$AC$210)/SUMIF('Munis 2018'!$E$8:$E$210,'Cds 2018'!$B11,'Munis 2018'!$AD$8:$AD$210)</f>
        <v>0.53866251160741</v>
      </c>
      <c r="V11" s="58" t="n">
        <f aca="false">SUMIF('Munis 2018'!$E$8:$E$210,'Cds 2018'!$B11,'Munis 2018'!$AE$8:$AE$210)/SUMIF('Munis 2018'!$E$8:$E$210,'Cds 2018'!$B11,'Munis 2018'!$AF$8:$AF$210)</f>
        <v>0.256428187478146</v>
      </c>
      <c r="W11" s="58" t="n">
        <f aca="false">SUMIF('Munis 2018'!$E$8:$E$210,'Cds 2018'!$B11,'Munis 2018'!$AG$8:$AG$210)/SUMIF('Munis 2018'!$E$8:$E$210,'Cds 2018'!$B11,'Munis 2018'!$AH$8:$AH$210)</f>
        <v>0.0174207057531237</v>
      </c>
      <c r="X11" s="82" t="n">
        <f aca="false">SUMIF('Munis 2018'!$E$8:$E$210,'Cds 2018'!$B11,'Munis 2018'!$AI$8:$AI$210)/SUMIF('Munis 2018'!$E$8:$E$210,'Cds 2018'!$B11,'Munis 2018'!$FB$8:$FB$210)</f>
        <v>0.0092497430626927</v>
      </c>
      <c r="Y11" s="82" t="n">
        <f aca="false">SUMIF('Munis 2018'!$E$8:$E$210,'Cds 2018'!$B11,'Munis 2018'!$AJ$8:$AJ$210)/SUMIF('Munis 2018'!$E$8:$E$210,'Cds 2018'!$B11,'Munis 2018'!$AK$8:$AK$210)</f>
        <v>0.129081196236342</v>
      </c>
      <c r="Z11" s="82" t="n">
        <f aca="false">SUMIF('Munis 2018'!$E$8:$E$210,'Cds 2018'!$B11,'Munis 2018'!$AL$8:$AL$210)/SUMIF('Munis 2018'!$E$8:$E$210,'Cds 2018'!$B11,'Munis 2018'!$AM$8:$AM$210)</f>
        <v>0.261596501757695</v>
      </c>
      <c r="AA11" s="82" t="n">
        <f aca="false">SUMIF('Munis 2018'!$E$8:$E$210,'Cds 2018'!$B11,'Munis 2018'!$AN$8:$AN$210)/SUMIF('Munis 2018'!$E$8:$E$210,'Cds 2018'!$B11,'Munis 2018'!$AO$8:$AO$210)</f>
        <v>0.199108367626886</v>
      </c>
      <c r="AB11" s="82" t="n">
        <f aca="false">SUMIF('Munis 2018'!$E$8:$E$210,'Cds 2018'!$B11,'Munis 2018'!$AP$8:$AP$210)/SUMIF('Munis 2018'!$E$8:$E$210,'Cds 2018'!$B11,'Munis 2018'!$AQ$8:$AQ$210)</f>
        <v>0.936644041584328</v>
      </c>
      <c r="AC11" s="82" t="n">
        <f aca="false">SUMIF('Munis 2018'!$E$8:$E$210,'Cds 2018'!$B11,'Munis 2018'!$AR$8:$AR$210)/SUMIF('Munis 2018'!$E$8:$E$210,'Cds 2018'!$B11,'Munis 2018'!$AS$8:$AS$210)</f>
        <v>0.953388452387066</v>
      </c>
      <c r="AD11" s="82" t="n">
        <f aca="false">SUMIF('Munis 2018'!$E$8:$E$210,'Cds 2018'!$B11,'Munis 2018'!$AT$8:$AT$210)/SUMIF('Munis 2018'!$E$8:$E$210,'Cds 2018'!$B11,'Munis 2018'!$AU$8:$AU$210)</f>
        <v>0.930357942605161</v>
      </c>
      <c r="AE11" s="83" t="n">
        <f aca="false">AVERAGEIF('Munis 2018'!$E$8:$E$210,'Cds 2018'!B11,'Munis 2018'!$AV$8:$AV$210)/(SUMIF('Munis 2018'!$E$8:$E$210,'Cds 2018'!B11,'Munis 2018'!$EV$8:$EV$210)/100000)</f>
        <v>2.91754828692289</v>
      </c>
      <c r="AF11" s="84" t="n">
        <f aca="false">SUMIFS('Munis 2018'!$AW$8:$AW$210,'Munis 2018'!$E$8:$E$210, 'Cds 2018'!B11)/((SUMIFS('Munis 2018'!$EV$8:$EV$210,'Munis 2018'!$E$8:$E$210,'Cds 2018'!B11)*SUMIFS('Munis 2018'!$AX$8:$AX$210,'Munis 2018'!$E$8:$E$210,'Cds 2018'!B11))^0.5)</f>
        <v>0.290651246432701</v>
      </c>
      <c r="AG11" s="85" t="n">
        <f aca="false">AVERAGEIF('Munis 2018'!$E$8:$E$210,'Cds 2018'!B11,'Munis 2018'!$AY$8:$AY$210)</f>
        <v>1</v>
      </c>
      <c r="AH11" s="83" t="n">
        <f aca="false">AVERAGEIF('Munis 2018'!$E$8:$E$210,'Cds 2018'!$B11,'Munis 2018'!AZ$8:AZ$210)</f>
        <v>1.33333333333333</v>
      </c>
      <c r="AI11" s="86" t="n">
        <f aca="false">SUMIF('Munis 2018'!$E$8:$E$210,'Cds 2018'!B11,'Munis 2018'!$EV$8:$EV$210)/SUMIF('Munis 2018'!$E$8:$E$210,'Cds 2018'!B11,'Munis 2018'!$BA$8:$BA$210)</f>
        <v>42.8517949579144</v>
      </c>
      <c r="AJ11" s="58" t="n">
        <f aca="false">AVERAGEIF('Munis 2018'!$E$8:$E$210,'Cds 2018'!$B11,'Munis 2018'!$BC$8:$BC$210)/AVERAGEIF('Munis 2018'!$E$8:$E$210,'Cds 2018'!$B11,'Munis 2018'!$BB$8:$BB$210)</f>
        <v>0.106179656658078</v>
      </c>
      <c r="AK11" s="87" t="n">
        <f aca="false">AVERAGEIF('Munis 2018'!$E$8:$E$210,'Cds 2018'!B11,'Munis 2018'!$BD$8:$BD$210)</f>
        <v>22743.1275839294</v>
      </c>
      <c r="AL11" s="58" t="n">
        <f aca="false">SUMIF('Munis 2018'!$E$8:$E$210,'Cds 2018'!B11,'Munis 2018'!$BE$8:$BE$210)/SUMIF('Munis 2018'!$E$8:$E$210,'Cds 2018'!B11,'Munis 2018'!$BF$8:$BF$210)</f>
        <v>0.252811802586075</v>
      </c>
      <c r="AM11" s="58" t="n">
        <f aca="false">SUMIF('Munis 2018'!$E$8:$E$210,'Cds 2018'!B11,'Munis 2018'!$BG$8:$BG$210)/SUMIF('Munis 2018'!$E$8:$E$210,'Cds 2018'!B11,'Munis 2018'!$BF$8:$BF$210)</f>
        <v>0.252740251111603</v>
      </c>
      <c r="AN11" s="58" t="n">
        <f aca="false">SUMIF('Munis 2018'!$E$8:$E$210,'Cds 2018'!B11,'Munis 2018'!$BH$8:$BH$210)/SUMIF('Munis 2018'!$E$8:$E$210,'Cds 2018'!B11,'Munis 2018'!$BF$8:$BF$210)</f>
        <v>0.358633026116288</v>
      </c>
      <c r="AO11" s="88" t="n">
        <f aca="false">SUMPRODUCT('Munis 2018'!BI$14:BI$16,'Munis 2018'!$EY$14:$EY$16)</f>
        <v>2</v>
      </c>
      <c r="AP11" s="52" t="n">
        <f aca="false">SUMIF('Munis 2018'!$E$8:$E$210,'Cds 2018'!B11,'Munis 2018'!$BJ$8:$BJ$210)/SUMIF('Munis 2018'!$E$8:$E$210,'Cds 2018'!B11,'Munis 2018'!$BK$8:$BK$210)</f>
        <v>0.757599784646257</v>
      </c>
      <c r="AQ11" s="58" t="n">
        <f aca="false">SUMIF('Munis 2018'!E$8:$E$210,'Cds 2018'!B11,'Munis 2018'!$BL$8:$BL$210)/SUMIF('Munis 2018'!E$8:$E$210,'Cds 2018'!B11,'Munis 2018'!$BM$8:$BM$210)</f>
        <v>0.98683492658396</v>
      </c>
      <c r="AR11" s="58" t="n">
        <f aca="false">SUMIF('Munis 2018'!$E$8:$E$210,'Cds 2018'!B11,'Munis 2018'!$BN$8:$BN$210)/SUMIF('Munis 2018'!$E$8:$E$210,'Cds 2018'!B11,'Munis 2018'!$BO$8:$BO$210)</f>
        <v>0.181588207031992</v>
      </c>
      <c r="AS11" s="89" t="n">
        <f aca="false">RATE(1,0,-SUMIF('Munis 2018'!$E$8:$E$210,'Cds 2018'!B11,'Munis 2018'!$BP$8:$BP$210),SUMIF('Munis 2018'!$E$8:$E$210,'Cds 2018'!B11,'Munis 2018'!$BQ$8:$BQ$210))</f>
        <v>0.0829604058201301</v>
      </c>
      <c r="AT11" s="13" t="n">
        <f aca="false">AVERAGEIF('Munis 2018'!$E$8:$E$210,$B11,'Munis 2018'!BR$8:BR$210)</f>
        <v>598.045279417433</v>
      </c>
      <c r="AU11" s="13" t="n">
        <f aca="false">AVERAGEIF('Munis 2018'!$E$8:$E$210,$B11,'Munis 2018'!BS$8:BS$210)</f>
        <v>2306.02101596015</v>
      </c>
      <c r="AV11" s="58" t="n">
        <f aca="false">SUMIF('Munis 2018'!$E$8:$E$210,B11,'Munis 2018'!$BT$8:$BT$210)/SUMIF('Munis 2018'!$E$8:$E$210,B11,'Munis 2018'!$BU$8:$BU$210)</f>
        <v>0.00014009526478005</v>
      </c>
      <c r="AW11" s="58" t="n">
        <f aca="false">IFERROR(SUMIF('Munis 2018'!$E$8:$E$210,$B11,'Munis 2018'!$BV$8:$BV$210)/SUMIF('Munis 2018'!$E$8:$E$210,$B11,'Munis 2018'!$BW$8:$BW$210),0)</f>
        <v>0</v>
      </c>
      <c r="AX11" s="58" t="n">
        <f aca="false">IFERROR(SUMIF('Munis 2018'!$E$8:$E$210,$B11,'Munis 2018'!$BX$8:$BX$210)/SUMIF('Munis 2018'!$E$8:$E$210,$B11,'Munis 2018'!$BY$8:$BY$210),0)</f>
        <v>0</v>
      </c>
      <c r="AY11" s="58" t="n">
        <f aca="false">IFERROR(SUMIF('Munis 2018'!$E$8:$E$210,$B11,'Munis 2018'!$BZ$8:$BZ$210)/SUMIF('Munis 2018'!$E$8:$E$210,$B11,'Munis 2018'!$CA$8:$CA$210),0)</f>
        <v>0</v>
      </c>
      <c r="AZ11" s="51" t="n">
        <f aca="false">AVERAGEIF('Munis 2018'!$E$8:$E$210,$B11,'Munis 2018'!CB$8:CB$210)</f>
        <v>0</v>
      </c>
      <c r="BA11" s="52" t="n">
        <f aca="false">AVERAGEIF('Munis 2018'!$E$8:$E$210,$B11,'Munis 2018'!CC$8:CC$210)</f>
        <v>0</v>
      </c>
      <c r="BB11" s="51" t="n">
        <f aca="false">AVERAGEIF('Munis 2018'!$E$8:$E$210,$B11,'Munis 2018'!CD$8:CD$210)</f>
        <v>0</v>
      </c>
      <c r="BC11" s="52" t="n">
        <f aca="false">SUMIF('Munis 2018'!$E$8:$E$210,$B11,'Munis 2018'!CE$8:CE$210)/SUMIF('Munis 2018'!$E$8:$E$210,$B11,'Munis 2018'!$CF$8:$CF$210)</f>
        <v>0.441799282494711</v>
      </c>
      <c r="BD11" s="52" t="n">
        <f aca="false">SUMIF('Munis 2018'!$E$8:$E$210,$B11,'Munis 2018'!CG$8:CG$210)/SUMIF('Munis 2018'!$E$8:$E$210,$B11,'Munis 2018'!$CF$8:$CF$210)</f>
        <v>0.470977830926318</v>
      </c>
      <c r="BE11" s="52" t="n">
        <f aca="false">SUMIF('Munis 2018'!$E$8:$E$210,$B11,'Munis 2018'!CH$8:CH$210)/SUMIF('Munis 2018'!$E$8:$E$210,$B11,'Munis 2018'!$CF$8:$CF$210)</f>
        <v>21.3301444209364</v>
      </c>
      <c r="BF11" s="52" t="n">
        <f aca="false">SUMIF('Munis 2018'!$E$8:$E$210,$B11,'Munis 2018'!CI$8:CI$210)/SUMIF('Munis 2018'!$E$8:$E$210,$B11,'Munis 2018'!$CF$8:$CF$210)</f>
        <v>1.11857234845</v>
      </c>
      <c r="BG11" s="52" t="n">
        <f aca="false">SUMIF('Munis 2018'!$E$8:$E$210,$B11,'Munis 2018'!CJ$8:CJ$210)/SUMIF('Munis 2018'!$E$8:$E$210,$B11,'Munis 2018'!$CF$8:$CF$210)</f>
        <v>124.632508508877</v>
      </c>
      <c r="BH11" s="52" t="n">
        <f aca="false">SUMIF('Munis 2018'!$E$8:$E$210,$B11,'Munis 2018'!CK$8:CK$210)/SUMIF('Munis 2018'!$E$8:$E$210,$B11,'Munis 2018'!$CF$8:$CF$210)</f>
        <v>4931.9878576028</v>
      </c>
      <c r="BI11" s="52" t="n">
        <f aca="false">SUMIF('Munis 2018'!$E$8:$E$210,B11,'Munis 2018'!$CL$8:$CL$210)/(SUMIF('Munis 2018'!$E$8:$E$210,B11,'Munis 2018'!$EW$8:$EW$210)/10000)</f>
        <v>2.98011648749447</v>
      </c>
      <c r="BJ11" s="90" t="n">
        <f aca="false">AVERAGEIFS('Munis 2018'!$CM$8:$CM$210,'Munis 2018'!$E$8:$E$210,'Cds 2018'!B11,'Munis 2018'!$CM$8:$CM$210,"&gt;0")</f>
        <v>1.82809118588301</v>
      </c>
      <c r="BK11" s="90" t="n">
        <f aca="false">AVERAGEIF('Munis 2018'!$E$8:$E$210,B11,'Munis 2018'!$CN$8:$CN$210)</f>
        <v>25</v>
      </c>
      <c r="BL11" s="58" t="n">
        <f aca="false">SUMIF('Munis 2018'!$E$8:$E$210,B11,'Munis 2018'!$CO$8:$CO$210)</f>
        <v>0.873965359482399</v>
      </c>
      <c r="BM11" s="58" t="n">
        <f aca="false">AVERAGEIF('Munis 2018'!$E$8:$E$210,B11,'Munis 2018'!$CP$8:$CP$210)/AVERAGEIF('Munis 2018'!$E$8:$E$210,B11,'Munis 2018'!$CQ$8:$CQ$210)</f>
        <v>0.0652816351508385</v>
      </c>
      <c r="BN11" s="58" t="n">
        <f aca="false">AVERAGEIF('Munis 2018'!$E$8:$E$210,B11,'Munis 2018'!CR$8:CR$210)/AVERAGEIF('Munis 2018'!$E$8:$E$210,B11,'Munis 2018'!$CQ$8:$CQ$210)</f>
        <v>0</v>
      </c>
      <c r="BO11" s="58" t="n">
        <f aca="false">AVERAGEIF('Munis 2018'!$E$8:$E$210,$B11,'Munis 2018'!CS$8:CS$210)/AVERAGEIF('Munis 2018'!$E$8:$E$210,$B11,'Munis 2018'!$CQ$8:$CQ$210)</f>
        <v>0.707788154120033</v>
      </c>
      <c r="BP11" s="58" t="n">
        <f aca="false">AVERAGEIF('Munis 2018'!$E$8:$E$210,$B11,'Munis 2018'!CT$8:CT$210)/AVERAGEIF('Munis 2018'!$E$8:$E$210,$B11,'Munis 2018'!$CQ$8:$CQ$210)</f>
        <v>0.197313281439575</v>
      </c>
      <c r="BQ11" s="58" t="n">
        <f aca="false">AVERAGEIF('Munis 2018'!$E$8:$E$210,$B11,'Munis 2018'!$CU$8:$CU$210)</f>
        <v>1</v>
      </c>
      <c r="BR11" s="53" t="n">
        <f aca="false">SUMPRODUCT('Munis 2018'!CV$14:CV$16,'Munis 2018'!$EY$14:$EY$16)</f>
        <v>1</v>
      </c>
      <c r="BS11" s="53" t="n">
        <f aca="false">SUMPRODUCT('Munis 2018'!CW$14:CW$16,'Munis 2018'!$EY$14:$EY$16)</f>
        <v>0</v>
      </c>
      <c r="BT11" s="53" t="n">
        <f aca="false">SUMPRODUCT('Munis 2018'!CX$14:CX$16,'Munis 2018'!$EY$14:$EY$16)</f>
        <v>1</v>
      </c>
      <c r="BU11" s="53" t="n">
        <f aca="false">SUMPRODUCT('Munis 2018'!CY$14:CY$16,'Munis 2018'!$EY$14:$EY$16)</f>
        <v>1</v>
      </c>
      <c r="BV11" s="53" t="n">
        <f aca="false">SUMPRODUCT('Munis 2018'!CZ$14:CZ$16,'Munis 2018'!$EY$14:$EY$16)</f>
        <v>4</v>
      </c>
      <c r="BW11" s="91" t="n">
        <f aca="false">SUMPRODUCT('Munis 2018'!DA$14:DA$16,'Munis 2018'!$EY$14:$EY$16)</f>
        <v>0.5</v>
      </c>
      <c r="BX11" s="53" t="n">
        <f aca="false">SUMPRODUCT('Munis 2018'!DB$14:DB$16,'Munis 2018'!$EY$14:$EY$16)</f>
        <v>1</v>
      </c>
      <c r="BY11" s="53" t="n">
        <f aca="false">SUMPRODUCT('Munis 2018'!DC$14:DC$16,'Munis 2018'!$EY$14:$EY$16)</f>
        <v>1</v>
      </c>
      <c r="BZ11" s="53" t="n">
        <f aca="false">SUMPRODUCT('Munis 2018'!DD$14:DD$16,'Munis 2018'!$EY$14:$EY$16)</f>
        <v>0</v>
      </c>
      <c r="CA11" s="91" t="n">
        <f aca="false">SUMPRODUCT('Munis 2018'!DE$14:DE$16,'Munis 2018'!$EY$14:$EY$16)</f>
        <v>1</v>
      </c>
      <c r="CB11" s="53" t="n">
        <f aca="false">SUMPRODUCT('Munis 2018'!DF$14:DF$16,'Munis 2018'!$EY$14:$EY$16)</f>
        <v>1</v>
      </c>
      <c r="CC11" s="53" t="n">
        <f aca="false">SUMPRODUCT('Munis 2018'!DG$14:DG$16,'Munis 2018'!$EY$14:$EY$16)</f>
        <v>0</v>
      </c>
      <c r="CD11" s="53" t="n">
        <f aca="false">SUMPRODUCT('Munis 2018'!DH$14:DH$16,'Munis 2018'!$EY$14:$EY$16)</f>
        <v>1</v>
      </c>
      <c r="CE11" s="53" t="n">
        <f aca="false">SUMPRODUCT('Munis 2018'!DI$14:DI$16,'Munis 2018'!$EY$14:$EY$16)</f>
        <v>1</v>
      </c>
      <c r="CF11" s="53" t="n">
        <f aca="false">SUMPRODUCT('Munis 2018'!DJ$14:DJ$16,'Munis 2018'!$EY$14:$EY$16)</f>
        <v>1</v>
      </c>
      <c r="CG11" s="53" t="n">
        <f aca="false">SUMPRODUCT('Munis 2018'!DK$14:DK$16,'Munis 2018'!$EY$14:$EY$16)</f>
        <v>1</v>
      </c>
      <c r="CH11" s="53" t="n">
        <f aca="false">SUMPRODUCT('Munis 2018'!DL$14:DL$16,'Munis 2018'!$EY$14:$EY$16)</f>
        <v>1</v>
      </c>
      <c r="CI11" s="53" t="n">
        <f aca="false">SUMPRODUCT('Munis 2018'!DM$14:DM$16,'Munis 2018'!$EY$14:$EY$16)</f>
        <v>0</v>
      </c>
      <c r="CJ11" s="53" t="n">
        <f aca="false">(AVERAGEIF('Munis 2018'!$E$8:$E$210,'Cds 2018'!B11,'Munis 2018'!$DN$8:$DN$210)+AVERAGEIF('Munis 2018'!$E$8:$E$210,'Cds 2018'!B11,'Munis 2018'!$DO$8:$DO$210))-AVERAGEIF('Munis 2018'!$E$8:$E$210,'Cds 2018'!B11,'Munis 2018'!$DP$8:$DP$210)</f>
        <v>2</v>
      </c>
      <c r="CK11" s="53" t="n">
        <f aca="false">SUMPRODUCT('Munis 2018'!DQ14:DQ16,'Munis 2018'!$EY$14:$EY$16)</f>
        <v>0</v>
      </c>
      <c r="CL11" s="60" t="n">
        <f aca="false">(SUMIF('Munis 2018'!$E$8:$E$210,B11,'Munis 2018'!$DR$8:$DR$210)+SUMIF('Munis 2018'!$E$8:$E$210,B11,'Munis 2018'!$DS$8:$DS$210))/SUMIF('Munis 2018'!$E$8:$E$210,B11,'Munis 2018'!$DT$8:$DT$210)</f>
        <v>0.728210993111131</v>
      </c>
      <c r="CM11" s="58" t="n">
        <f aca="false">SUMIF('Munis 2018'!$E$8:$E$210,B11,'Munis 2018'!$DU$8:$DU$210)/SUMIF('Munis 2018'!$E$8:$E$210,B11,'Munis 2018'!$DV$8:$DV$210)</f>
        <v>0.855640644645102</v>
      </c>
      <c r="CN11" s="13" t="n">
        <f aca="false">SUMIF('Munis 2018'!$E$8:$E$210,B11,'Munis 2018'!$DW$8:$DW$210)/(SUMIF('Munis 2018'!$E$8:$E$210,B11,'Munis 2018'!$DX$8:$DX$210)/1000)</f>
        <v>77.4153549762256</v>
      </c>
      <c r="CO11" s="59" t="n">
        <f aca="false">(SUMIF('Munis 2018'!$E$8:$E$210,B11,'Munis 2018'!$DY$8:$DY$210)*1000000)/SUMIF('Munis 2018'!$E$8:$E$210,B11,'Munis 2018'!$EV$8:$EV$210)</f>
        <v>458207.686141079</v>
      </c>
      <c r="CP11" s="58" t="n">
        <f aca="false">SUMIF('Munis 2018'!$E$8:$E$210,B11,'Munis 2018'!$DZ$8:$DZ$210)/SUMIF('Munis 2018'!$E$8:$E$210,B11,'Munis 2018'!$EA$8:$EA$210)</f>
        <v>0.266848107503696</v>
      </c>
      <c r="CQ11" s="58" t="n">
        <f aca="false">SUMIF('Munis 2018'!$E$8:$E$210,B11,'Munis 2018'!$EB$8:$EB$210)/SUMIF('Munis 2018'!$E$8:$E$210,B11,'Munis 2018'!$DW$8:$DW$210)</f>
        <v>0.0953074326560328</v>
      </c>
      <c r="CR11" s="59" t="n">
        <f aca="false">AVERAGEIF('Munis 2018'!$E$8:$E$210,B11,'Munis 2018'!$EC$8:$EC$210)</f>
        <v>7950.4267</v>
      </c>
      <c r="CS11" s="58" t="n">
        <f aca="false">SUMIF('Munis 2018'!$E$8:$E$210,B11,'Munis 2018'!$ED$8:$ED$210)/SUMIF('Munis 2018'!$E$8:$E$210,B11,'Munis 2018'!$EE$8:$EE$210)</f>
        <v>0.164037192036281</v>
      </c>
      <c r="CT11" s="82" t="n">
        <f aca="false">SUMIF('Munis 2018'!$E$8:$E$210,B11,'Munis 2018'!$EF$8:$EF$210)/SUMIF('Munis 2018'!$E$8:$E$210,B11,'Munis 2018'!$EG$8:$EG$210)</f>
        <v>0.0428346019303106</v>
      </c>
      <c r="CU11" s="60" t="n">
        <f aca="false">AVERAGEIF('Munis 2018'!$E$8:$E$210,B11,'Munis 2018'!$EH$8:$EH$210)</f>
        <v>51.5577945014829</v>
      </c>
      <c r="CW11" s="92" t="n">
        <f aca="false">AVERAGEIF('Munis 2018'!$E$8:$E$210,$B11,'Munis 2018'!EJ$8:EJ$210)</f>
        <v>53.9081638696931</v>
      </c>
      <c r="CX11" s="92" t="n">
        <f aca="false">AVERAGEIF('Munis 2018'!$E$8:$E$210,$B11,'Munis 2018'!EK$8:EK$210)</f>
        <v>14.863500289664</v>
      </c>
      <c r="CY11" s="93" t="n">
        <f aca="false">AVERAGEIF('Munis 2018'!$E$8:$E$210,$B11,'Munis 2018'!EL$8:EL$210)</f>
        <v>1.98629167400082</v>
      </c>
      <c r="CZ11" s="94" t="n">
        <f aca="false">AVERAGEIF('Munis 2018'!$E$8:$E$210,$B11,'Munis 2018'!EM$8:EM$210)</f>
        <v>2.3900379521</v>
      </c>
      <c r="DA11" s="94" t="n">
        <f aca="false">AVERAGEIF('Munis 2018'!$E$8:$E$210,$B11,'Munis 2018'!EN$8:EN$210)</f>
        <v>89.5094971721</v>
      </c>
      <c r="DC11" s="51" t="n">
        <f aca="false">AVERAGEIF('Munis 2018'!$E$8:$E$210,'Cds 2018'!$B11,'Munis 2018'!ES$8:ES$210)</f>
        <v>578480</v>
      </c>
      <c r="DD11" s="13" t="n">
        <f aca="false">SUMIF('Munis 2018'!$E$8:$E$210,'Cds 2018'!$B11,'Munis 2018'!ET$8:ET$210)</f>
        <v>862118.59</v>
      </c>
      <c r="DE11" s="13" t="n">
        <f aca="false">SUMIF('Munis 2018'!$E$8:$E$210,'Cds 2018'!$B11,'Munis 2018'!EU$8:EU$210)</f>
        <v>888386.17</v>
      </c>
      <c r="DF11" s="13" t="n">
        <f aca="false">SUMIF('Munis 2018'!$E$8:$E$210,'Cds 2018'!$B11,'Munis 2018'!EV$8:EV$210)</f>
        <v>900756.3</v>
      </c>
      <c r="DG11" s="13" t="n">
        <f aca="false">SUMIF('Munis 2018'!$E$8:$E$210,'Cds 2018'!$B11,'Munis 2018'!EW$8:EW$210)</f>
        <v>912716</v>
      </c>
      <c r="DH11" s="11" t="str">
        <f aca="false">IF(DG11&gt;1000000,"Más de un millón",IF(DG11&gt;500000,"De 500 mil a un millón",IF(DG11&gt;250000,"De 250 a 500 mil","Menos de 250 mil")))</f>
        <v>De 500 mil a un millón</v>
      </c>
      <c r="DI11" s="11" t="s">
        <v>290</v>
      </c>
      <c r="DJ11" s="13" t="n">
        <f aca="false">SUMIF('Munis 2018'!$E$8:$E$210,'Cds 2018'!$B11,'Munis 2018'!FB$8:FB$210)</f>
        <v>1946</v>
      </c>
      <c r="DK11" s="13" t="n">
        <f aca="false">SUMIF('Munis 2018'!$E$8:$E$210,'Cds 2018'!$B11,'Munis 2018'!FC$8:FC$210)</f>
        <v>284461</v>
      </c>
    </row>
    <row r="12" customFormat="false" ht="15" hidden="false" customHeight="false" outlineLevel="0" collapsed="false">
      <c r="A12" s="80" t="s">
        <v>296</v>
      </c>
      <c r="B12" s="81" t="n">
        <v>12</v>
      </c>
      <c r="C12" s="80" t="s">
        <v>296</v>
      </c>
      <c r="E12" s="58" t="n">
        <f aca="false">AVERAGEIF('Munis 2018'!$E$8:$E$210,'Cds 2018'!$B12,'Munis 2018'!H$8:H$210)/AVERAGEIF('Munis 2018'!$E$8:$E$210,'Cds 2018'!$B12,'Munis 2018'!ES$8:ES$210)</f>
        <v>0.68811123770549</v>
      </c>
      <c r="F12" s="58" t="n">
        <f aca="false">AVERAGEIF('Munis 2018'!$E$8:$E$210,'Cds 2018'!$B12,'Munis 2018'!I$8:I$210)/AVERAGEIF('Munis 2018'!$E$8:$E$210,'Cds 2018'!$B12,'Munis 2018'!$ES$8:$ES$210)</f>
        <v>0.389547438013967</v>
      </c>
      <c r="G12" s="58" t="n">
        <f aca="false">AVERAGEIF('Munis 2018'!$E$8:$E$210,'Cds 2018'!$B12,'Munis 2018'!J$8:J$210)/AVERAGEIF('Munis 2018'!$E$8:$E$210,'Cds 2018'!$B12,'Munis 2018'!$ES$8:$ES$210)</f>
        <v>0.372198324303796</v>
      </c>
      <c r="H12" s="58" t="n">
        <f aca="false">AVERAGEIF('Munis 2018'!$E$8:$E$210,'Cds 2018'!$B12,'Munis 2018'!K$8:K$210)/AVERAGEIF('Munis 2018'!$E$8:$E$210,'Cds 2018'!$B12,'Munis 2018'!$ES$8:$ES$210)</f>
        <v>0.723328760434348</v>
      </c>
      <c r="I12" s="58" t="n">
        <f aca="false">AVERAGEIF('Munis 2018'!$E$8:$E$210,'Cds 2018'!$B12,'Munis 2018'!L$8:L$210)/AVERAGEIF('Munis 2018'!$E$8:$E$210,'Cds 2018'!$B12,'Munis 2018'!$ES$8:$ES$210)</f>
        <v>0.119010083629797</v>
      </c>
      <c r="J12" s="58" t="n">
        <f aca="false">AVERAGEIF('Munis 2018'!$E$8:$E$210,'Cds 2018'!$B12,'Munis 2018'!M$8:M$210)/AVERAGEIF('Munis 2018'!$E$8:$E$210,'Cds 2018'!$B12,'Munis 2018'!$ES$8:$ES$210)</f>
        <v>0.212430534564141</v>
      </c>
      <c r="K12" s="52" t="n">
        <f aca="false">SUMIF('Munis 2018'!$E$8:$E$210,'Cds 2018'!$B12,'Munis 2018'!N$8:N$210)/(SUMIF('Munis 2018'!$E$8:$E$210,$B12,'Munis 2018'!EW$8:EW$210)/100000)</f>
        <v>29.056102814697</v>
      </c>
      <c r="L12" s="58" t="n">
        <f aca="false">SUMIF('Munis 2018'!$E$8:$E$210,'Cds 2018'!$B12,'Munis 2018'!O$8:O$210)/SUMIF('Munis 2018'!$E$8:$E$210,'Cds 2018'!$B12,'Munis 2018'!$FB$8:$FB$210)</f>
        <v>0.0347261039686976</v>
      </c>
      <c r="M12" s="60" t="n">
        <f aca="false">SUMIF('Munis 2018'!E$8:E$210,'Cds 2018'!B12,'Munis 2018'!P$8:P$210)/(SUMIF('Munis 2018'!E$8:E$210,'Cds 2018'!B12,'Munis 2018'!FC$8:FC$210)/100000)</f>
        <v>123.824694013899</v>
      </c>
      <c r="N12" s="60" t="n">
        <f aca="false">AVERAGEIFS('Munis 2018'!$Q$8:$Q$210,'Munis 2018'!$E$8:$E$210,'Cds 2018'!B12,'Munis 2018'!$Q$8:$Q$210,"&gt;0")</f>
        <v>3.1277126025079</v>
      </c>
      <c r="O12" s="60" t="n">
        <f aca="false">AVERAGEIFS('Munis 2018'!$R$8:$R$210,'Munis 2018'!$E$8:$E$210,'Cds 2018'!B12,'Munis 2018'!$R$8:$R$210,"&gt;0")</f>
        <v>3.12802788694499</v>
      </c>
      <c r="P12" s="58" t="n">
        <f aca="false">SUMIF('Munis 2018'!$E$8:$E$210,'Cds 2018'!$B12,'Munis 2018'!$S$8:$S$210)/SUMIF('Munis 2018'!$E$8:$E$210,'Cds 2018'!$B12,'Munis 2018'!$T$8:$T$210)</f>
        <v>0.591540078682703</v>
      </c>
      <c r="Q12" s="58" t="n">
        <f aca="false">SUMIF('Munis 2018'!$E$8:$E$210,'Cds 2018'!$B12,'Munis 2018'!$U$8:$U$210)/SUMIF('Munis 2018'!$E$8:$E$210,'Cds 2018'!$B12,'Munis 2018'!$V$8:$V$210)</f>
        <v>0.748558738994327</v>
      </c>
      <c r="R12" s="58" t="n">
        <f aca="false">SUMIF('Munis 2018'!$E$8:$E$210,'Cds 2018'!$B12,'Munis 2018'!$W$8:$W$210)/SUMIF('Munis 2018'!$E$8:$E$210,'Cds 2018'!$B12,'Munis 2018'!$X$8:$X$210)</f>
        <v>0.336900950704796</v>
      </c>
      <c r="S12" s="58" t="n">
        <f aca="false">SUMIF('Munis 2018'!$E$8:$E$210,'Cds 2018'!$B12,'Munis 2018'!$Y$8:$Y$210)/SUMIF('Munis 2018'!$E$8:$E$210,'Cds 2018'!$B12,'Munis 2018'!$Z$8:$Z$210)</f>
        <v>0.770940774770615</v>
      </c>
      <c r="T12" s="58" t="n">
        <f aca="false">SUMIF('Munis 2018'!$E$8:$E$210,'Cds 2018'!$B12,'Munis 2018'!$AA$8:$AA$210)/SUMIF('Munis 2018'!$E$8:$E$210,'Cds 2018'!$B12,'Munis 2018'!$AB$8:$AB$210)</f>
        <v>0.459731208297758</v>
      </c>
      <c r="U12" s="58" t="n">
        <f aca="false">SUMIF('Munis 2018'!$E$8:$E$210,'Cds 2018'!$B12,'Munis 2018'!$AC$8:$AC$210)/SUMIF('Munis 2018'!$E$8:$E$210,'Cds 2018'!$B12,'Munis 2018'!$AD$8:$AD$210)</f>
        <v>0.584995368549277</v>
      </c>
      <c r="V12" s="58" t="n">
        <f aca="false">SUMIF('Munis 2018'!$E$8:$E$210,'Cds 2018'!$B12,'Munis 2018'!$AE$8:$AE$210)/SUMIF('Munis 2018'!$E$8:$E$210,'Cds 2018'!$B12,'Munis 2018'!$AF$8:$AF$210)</f>
        <v>0.573542683429906</v>
      </c>
      <c r="W12" s="58" t="n">
        <f aca="false">SUMIF('Munis 2018'!$E$8:$E$210,'Cds 2018'!$B12,'Munis 2018'!$AG$8:$AG$210)/SUMIF('Munis 2018'!$E$8:$E$210,'Cds 2018'!$B12,'Munis 2018'!$AH$8:$AH$210)</f>
        <v>0.0192439941316706</v>
      </c>
      <c r="X12" s="82" t="n">
        <f aca="false">SUMIF('Munis 2018'!$E$8:$E$210,'Cds 2018'!$B12,'Munis 2018'!$AI$8:$AI$210)/SUMIF('Munis 2018'!$E$8:$E$210,'Cds 2018'!$B12,'Munis 2018'!$FB$8:$FB$210)</f>
        <v>0.0213107881498044</v>
      </c>
      <c r="Y12" s="82" t="n">
        <f aca="false">SUMIF('Munis 2018'!$E$8:$E$210,'Cds 2018'!$B12,'Munis 2018'!$AJ$8:$AJ$210)/SUMIF('Munis 2018'!$E$8:$E$210,'Cds 2018'!$B12,'Munis 2018'!$AK$8:$AK$210)</f>
        <v>0.335123406563602</v>
      </c>
      <c r="Z12" s="82" t="n">
        <f aca="false">SUMIF('Munis 2018'!$E$8:$E$210,'Cds 2018'!$B12,'Munis 2018'!$AL$8:$AL$210)/SUMIF('Munis 2018'!$E$8:$E$210,'Cds 2018'!$B12,'Munis 2018'!$AM$8:$AM$210)</f>
        <v>0.407016177077128</v>
      </c>
      <c r="AA12" s="82" t="n">
        <f aca="false">SUMIF('Munis 2018'!$E$8:$E$210,'Cds 2018'!$B12,'Munis 2018'!$AN$8:$AN$210)/SUMIF('Munis 2018'!$E$8:$E$210,'Cds 2018'!$B12,'Munis 2018'!$AO$8:$AO$210)</f>
        <v>0.22968699876266</v>
      </c>
      <c r="AB12" s="82" t="n">
        <f aca="false">SUMIF('Munis 2018'!$E$8:$E$210,'Cds 2018'!$B12,'Munis 2018'!$AP$8:$AP$210)/SUMIF('Munis 2018'!$E$8:$E$210,'Cds 2018'!$B12,'Munis 2018'!$AQ$8:$AQ$210)</f>
        <v>0.849361692374688</v>
      </c>
      <c r="AC12" s="82" t="n">
        <f aca="false">SUMIF('Munis 2018'!$E$8:$E$210,'Cds 2018'!$B12,'Munis 2018'!$AR$8:$AR$210)/SUMIF('Munis 2018'!$E$8:$E$210,'Cds 2018'!$B12,'Munis 2018'!$AS$8:$AS$210)</f>
        <v>0.965438262980692</v>
      </c>
      <c r="AD12" s="82" t="n">
        <f aca="false">SUMIF('Munis 2018'!$E$8:$E$210,'Cds 2018'!$B12,'Munis 2018'!$AT$8:$AT$210)/SUMIF('Munis 2018'!$E$8:$E$210,'Cds 2018'!$B12,'Munis 2018'!$AU$8:$AU$210)</f>
        <v>0.951048951048951</v>
      </c>
      <c r="AE12" s="83" t="n">
        <f aca="false">AVERAGEIF('Munis 2018'!$E$8:$E$210,'Cds 2018'!B12,'Munis 2018'!$AV$8:$AV$210)/(SUMIF('Munis 2018'!$E$8:$E$210,'Cds 2018'!B12,'Munis 2018'!$EV$8:$EV$210)/100000)</f>
        <v>0.74241295034401</v>
      </c>
      <c r="AF12" s="84" t="n">
        <f aca="false">SUMIFS('Munis 2018'!$AW$8:$AW$210,'Munis 2018'!$E$8:$E$210, 'Cds 2018'!B12)/((SUMIFS('Munis 2018'!$EV$8:$EV$210,'Munis 2018'!$E$8:$E$210,'Cds 2018'!B12)*SUMIFS('Munis 2018'!$AX$8:$AX$210,'Munis 2018'!$E$8:$E$210,'Cds 2018'!B12))^0.5)</f>
        <v>0.358775801770193</v>
      </c>
      <c r="AG12" s="85" t="n">
        <f aca="false">AVERAGEIF('Munis 2018'!$E$8:$E$210,'Cds 2018'!B12,'Munis 2018'!$AY$8:$AY$210)</f>
        <v>3</v>
      </c>
      <c r="AH12" s="83" t="n">
        <f aca="false">AVERAGEIF('Munis 2018'!$E$8:$E$210,'Cds 2018'!$B12,'Munis 2018'!AZ$8:AZ$210)</f>
        <v>1.5</v>
      </c>
      <c r="AI12" s="86" t="n">
        <f aca="false">SUMIF('Munis 2018'!$E$8:$E$210,'Cds 2018'!B12,'Munis 2018'!$EV$8:$EV$210)/SUMIF('Munis 2018'!$E$8:$E$210,'Cds 2018'!B12,'Munis 2018'!$BA$8:$BA$210)</f>
        <v>35.7586876919531</v>
      </c>
      <c r="AJ12" s="58" t="n">
        <f aca="false">AVERAGEIF('Munis 2018'!$E$8:$E$210,'Cds 2018'!$B12,'Munis 2018'!$BC$8:$BC$210)/AVERAGEIF('Munis 2018'!$E$8:$E$210,'Cds 2018'!$B12,'Munis 2018'!$BB$8:$BB$210)</f>
        <v>0.587019954641378</v>
      </c>
      <c r="AK12" s="87" t="n">
        <f aca="false">AVERAGEIF('Munis 2018'!$E$8:$E$210,'Cds 2018'!B12,'Munis 2018'!$BD$8:$BD$210)</f>
        <v>23319.493292935</v>
      </c>
      <c r="AL12" s="58" t="n">
        <f aca="false">SUMIF('Munis 2018'!$E$8:$E$210,'Cds 2018'!B12,'Munis 2018'!$BE$8:$BE$210)/SUMIF('Munis 2018'!$E$8:$E$210,'Cds 2018'!B12,'Munis 2018'!$BF$8:$BF$210)</f>
        <v>0.221425028049767</v>
      </c>
      <c r="AM12" s="58" t="n">
        <f aca="false">SUMIF('Munis 2018'!$E$8:$E$210,'Cds 2018'!B12,'Munis 2018'!$BG$8:$BG$210)/SUMIF('Munis 2018'!$E$8:$E$210,'Cds 2018'!B12,'Munis 2018'!$BF$8:$BF$210)</f>
        <v>0.207080526969393</v>
      </c>
      <c r="AN12" s="58" t="n">
        <f aca="false">SUMIF('Munis 2018'!$E$8:$E$210,'Cds 2018'!B12,'Munis 2018'!$BH$8:$BH$210)/SUMIF('Munis 2018'!$E$8:$E$210,'Cds 2018'!B12,'Munis 2018'!$BF$8:$BF$210)</f>
        <v>0.510535725581721</v>
      </c>
      <c r="AO12" s="88" t="n">
        <f aca="false">SUMPRODUCT('Munis 2018'!BI$17:BI$19,'Munis 2018'!$EY$17:$EY$19)</f>
        <v>1</v>
      </c>
      <c r="AP12" s="52" t="n">
        <f aca="false">SUMIF('Munis 2018'!$E$8:$E$210,'Cds 2018'!B12,'Munis 2018'!$BJ$8:$BJ$210)/SUMIF('Munis 2018'!$E$8:$E$210,'Cds 2018'!B12,'Munis 2018'!$BK$8:$BK$210)</f>
        <v>1.21742591211459</v>
      </c>
      <c r="AQ12" s="58" t="n">
        <f aca="false">SUMIF('Munis 2018'!E$8:$E$210,'Cds 2018'!B12,'Munis 2018'!$BL$8:$BL$210)/SUMIF('Munis 2018'!E$8:$E$210,'Cds 2018'!B12,'Munis 2018'!$BM$8:$BM$210)</f>
        <v>0.992054746500232</v>
      </c>
      <c r="AR12" s="58" t="n">
        <f aca="false">SUMIF('Munis 2018'!$E$8:$E$210,'Cds 2018'!B12,'Munis 2018'!$BN$8:$BN$210)/SUMIF('Munis 2018'!$E$8:$E$210,'Cds 2018'!B12,'Munis 2018'!$BO$8:$BO$210)</f>
        <v>0.179163338359227</v>
      </c>
      <c r="AS12" s="89" t="n">
        <f aca="false">RATE(1,0,-SUMIF('Munis 2018'!$E$8:$E$210,'Cds 2018'!B12,'Munis 2018'!$BP$8:$BP$210),SUMIF('Munis 2018'!$E$8:$E$210,'Cds 2018'!B12,'Munis 2018'!$BQ$8:$BQ$210))</f>
        <v>0.0897004108550371</v>
      </c>
      <c r="AT12" s="13" t="n">
        <f aca="false">AVERAGEIF('Munis 2018'!$E$8:$E$210,$B12,'Munis 2018'!BR$8:BR$210)</f>
        <v>640.157894448564</v>
      </c>
      <c r="AU12" s="13" t="n">
        <f aca="false">AVERAGEIF('Munis 2018'!$E$8:$E$210,$B12,'Munis 2018'!BS$8:BS$210)</f>
        <v>2410.88132637273</v>
      </c>
      <c r="AV12" s="58" t="n">
        <f aca="false">SUMIF('Munis 2018'!$E$8:$E$210,B12,'Munis 2018'!$BT$8:$BT$210)/SUMIF('Munis 2018'!$E$8:$E$210,B12,'Munis 2018'!$BU$8:$BU$210)</f>
        <v>0</v>
      </c>
      <c r="AW12" s="58" t="n">
        <f aca="false">IFERROR(SUMIF('Munis 2018'!$E$8:$E$210,$B12,'Munis 2018'!$BV$8:$BV$210)/SUMIF('Munis 2018'!$E$8:$E$210,$B12,'Munis 2018'!$BW$8:$BW$210),0)</f>
        <v>0.443835616438356</v>
      </c>
      <c r="AX12" s="58" t="n">
        <f aca="false">IFERROR(SUMIF('Munis 2018'!$E$8:$E$210,$B12,'Munis 2018'!$BX$8:$BX$210)/SUMIF('Munis 2018'!$E$8:$E$210,$B12,'Munis 2018'!$BY$8:$BY$210),0)</f>
        <v>0.16986301369863</v>
      </c>
      <c r="AY12" s="58" t="n">
        <f aca="false">IFERROR(SUMIF('Munis 2018'!$E$8:$E$210,$B12,'Munis 2018'!$BZ$8:$BZ$210)/SUMIF('Munis 2018'!$E$8:$E$210,$B12,'Munis 2018'!$CA$8:$CA$210),0)</f>
        <v>0.153424657534247</v>
      </c>
      <c r="AZ12" s="51" t="n">
        <f aca="false">AVERAGEIF('Munis 2018'!$E$8:$E$210,$B12,'Munis 2018'!CB$8:CB$210)</f>
        <v>0</v>
      </c>
      <c r="BA12" s="52" t="n">
        <f aca="false">AVERAGEIF('Munis 2018'!$E$8:$E$210,$B12,'Munis 2018'!CC$8:CC$210)</f>
        <v>0</v>
      </c>
      <c r="BB12" s="51" t="n">
        <f aca="false">AVERAGEIF('Munis 2018'!$E$8:$E$210,$B12,'Munis 2018'!CD$8:CD$210)</f>
        <v>0</v>
      </c>
      <c r="BC12" s="52" t="n">
        <f aca="false">SUMIF('Munis 2018'!$E$8:$E$210,$B12,'Munis 2018'!CE$8:CE$210)/SUMIF('Munis 2018'!$E$8:$E$210,$B12,'Munis 2018'!$CF$8:$CF$210)</f>
        <v>0.298031186573163</v>
      </c>
      <c r="BD12" s="52" t="n">
        <f aca="false">SUMIF('Munis 2018'!$E$8:$E$210,$B12,'Munis 2018'!CG$8:CG$210)/SUMIF('Munis 2018'!$E$8:$E$210,$B12,'Munis 2018'!$CF$8:$CF$210)</f>
        <v>0.326433085658706</v>
      </c>
      <c r="BE12" s="52" t="n">
        <f aca="false">SUMIF('Munis 2018'!$E$8:$E$210,$B12,'Munis 2018'!CH$8:CH$210)/SUMIF('Munis 2018'!$E$8:$E$210,$B12,'Munis 2018'!$CF$8:$CF$210)</f>
        <v>12.5421365156488</v>
      </c>
      <c r="BF12" s="52" t="n">
        <f aca="false">SUMIF('Munis 2018'!$E$8:$E$210,$B12,'Munis 2018'!CI$8:CI$210)/SUMIF('Munis 2018'!$E$8:$E$210,$B12,'Munis 2018'!$CF$8:$CF$210)</f>
        <v>0.73947086751258</v>
      </c>
      <c r="BG12" s="52" t="n">
        <f aca="false">SUMIF('Munis 2018'!$E$8:$E$210,$B12,'Munis 2018'!CJ$8:CJ$210)/SUMIF('Munis 2018'!$E$8:$E$210,$B12,'Munis 2018'!$CF$8:$CF$210)</f>
        <v>78.79028783848</v>
      </c>
      <c r="BH12" s="52" t="n">
        <f aca="false">SUMIF('Munis 2018'!$E$8:$E$210,$B12,'Munis 2018'!CK$8:CK$210)/SUMIF('Munis 2018'!$E$8:$E$210,$B12,'Munis 2018'!$CF$8:$CF$210)</f>
        <v>3411.80755104125</v>
      </c>
      <c r="BI12" s="52" t="n">
        <f aca="false">SUMIF('Munis 2018'!$E$8:$E$210,B12,'Munis 2018'!$CL$8:$CL$210)/(SUMIF('Munis 2018'!$E$8:$E$210,B12,'Munis 2018'!$EW$8:$EW$210)/10000)</f>
        <v>5.5821043400278</v>
      </c>
      <c r="BJ12" s="90" t="n">
        <f aca="false">AVERAGEIFS('Munis 2018'!$CM$8:$CM$210,'Munis 2018'!$E$8:$E$210,'Cds 2018'!B12,'Munis 2018'!$CM$8:$CM$210,"&gt;0")</f>
        <v>1.72588996236498</v>
      </c>
      <c r="BK12" s="90" t="n">
        <f aca="false">AVERAGEIF('Munis 2018'!$E$8:$E$210,B12,'Munis 2018'!$CN$8:$CN$210)</f>
        <v>58.3333333333333</v>
      </c>
      <c r="BL12" s="58" t="n">
        <f aca="false">SUMIF('Munis 2018'!$E$8:$E$210,B12,'Munis 2018'!$CO$8:$CO$210)</f>
        <v>0</v>
      </c>
      <c r="BM12" s="58" t="n">
        <f aca="false">AVERAGEIF('Munis 2018'!$E$8:$E$210,B12,'Munis 2018'!$CP$8:$CP$210)/AVERAGEIF('Munis 2018'!$E$8:$E$210,B12,'Munis 2018'!$CQ$8:$CQ$210)</f>
        <v>0.0801062282586525</v>
      </c>
      <c r="BN12" s="58" t="n">
        <f aca="false">AVERAGEIF('Munis 2018'!$E$8:$E$210,B12,'Munis 2018'!CR$8:CR$210)/AVERAGEIF('Munis 2018'!$E$8:$E$210,B12,'Munis 2018'!$CQ$8:$CQ$210)</f>
        <v>0</v>
      </c>
      <c r="BO12" s="58" t="n">
        <f aca="false">AVERAGEIF('Munis 2018'!$E$8:$E$210,$B12,'Munis 2018'!CS$8:CS$210)/AVERAGEIF('Munis 2018'!$E$8:$E$210,$B12,'Munis 2018'!$CQ$8:$CQ$210)</f>
        <v>0.628219498967767</v>
      </c>
      <c r="BP12" s="58" t="n">
        <f aca="false">AVERAGEIF('Munis 2018'!$E$8:$E$210,$B12,'Munis 2018'!CT$8:CT$210)/AVERAGEIF('Munis 2018'!$E$8:$E$210,$B12,'Munis 2018'!$CQ$8:$CQ$210)</f>
        <v>0.29167427277358</v>
      </c>
      <c r="BQ12" s="58" t="n">
        <f aca="false">AVERAGEIF('Munis 2018'!$E$8:$E$210,$B12,'Munis 2018'!$CU$8:$CU$210)</f>
        <v>0.329166666666667</v>
      </c>
      <c r="BR12" s="53" t="n">
        <f aca="false">SUMPRODUCT('Munis 2018'!CV$17:CV$19,'Munis 2018'!$EY$17:$EY$19)</f>
        <v>0</v>
      </c>
      <c r="BS12" s="53" t="n">
        <f aca="false">SUMPRODUCT('Munis 2018'!CW$17:CW$19,'Munis 2018'!$EY$17:$EY$19)</f>
        <v>0</v>
      </c>
      <c r="BT12" s="53" t="n">
        <f aca="false">SUMPRODUCT('Munis 2018'!CX$17:CX$19,'Munis 2018'!$EY$17:$EY$19)</f>
        <v>1</v>
      </c>
      <c r="BU12" s="53" t="n">
        <f aca="false">SUMPRODUCT('Munis 2018'!CY$17:CY$19,'Munis 2018'!$EY$17:$EY$19)</f>
        <v>1</v>
      </c>
      <c r="BV12" s="53" t="n">
        <f aca="false">SUMPRODUCT('Munis 2018'!CZ$17:CZ$19,'Munis 2018'!$EY$17:$EY$19)</f>
        <v>0</v>
      </c>
      <c r="BW12" s="91" t="n">
        <f aca="false">SUMPRODUCT('Munis 2018'!DA$17:DA$19,'Munis 2018'!$EY$17:$EY$19)</f>
        <v>0</v>
      </c>
      <c r="BX12" s="53" t="n">
        <f aca="false">SUMPRODUCT('Munis 2018'!DB$17:DB$19,'Munis 2018'!$EY$17:$EY$19)</f>
        <v>0</v>
      </c>
      <c r="BY12" s="53" t="n">
        <f aca="false">SUMPRODUCT('Munis 2018'!DC$17:DC$19,'Munis 2018'!$EY$17:$EY$19)</f>
        <v>0</v>
      </c>
      <c r="BZ12" s="53" t="n">
        <f aca="false">SUMPRODUCT('Munis 2018'!DD$17:DD$19,'Munis 2018'!$EY$17:$EY$19)</f>
        <v>0</v>
      </c>
      <c r="CA12" s="91" t="n">
        <f aca="false">SUMPRODUCT('Munis 2018'!DE$17:DE$19,'Munis 2018'!$EY$17:$EY$19)</f>
        <v>0</v>
      </c>
      <c r="CB12" s="53" t="n">
        <f aca="false">SUMPRODUCT('Munis 2018'!DF$17:DF$19,'Munis 2018'!$EY$17:$EY$19)</f>
        <v>0</v>
      </c>
      <c r="CC12" s="53" t="n">
        <f aca="false">SUMPRODUCT('Munis 2018'!DG$17:DG$19,'Munis 2018'!$EY$17:$EY$19)</f>
        <v>0</v>
      </c>
      <c r="CD12" s="53" t="n">
        <f aca="false">SUMPRODUCT('Munis 2018'!DH$17:DH$19,'Munis 2018'!$EY$17:$EY$19)</f>
        <v>1</v>
      </c>
      <c r="CE12" s="53" t="n">
        <f aca="false">SUMPRODUCT('Munis 2018'!DI$17:DI$19,'Munis 2018'!$EY$17:$EY$19)</f>
        <v>1</v>
      </c>
      <c r="CF12" s="53" t="n">
        <f aca="false">SUMPRODUCT('Munis 2018'!DJ$17:DJ$19,'Munis 2018'!$EY$17:$EY$19)</f>
        <v>1</v>
      </c>
      <c r="CG12" s="53" t="n">
        <f aca="false">SUMPRODUCT('Munis 2018'!DK$17:DK$19,'Munis 2018'!$EY$17:$EY$19)</f>
        <v>0</v>
      </c>
      <c r="CH12" s="53" t="n">
        <f aca="false">SUMPRODUCT('Munis 2018'!DL$17:DL$19,'Munis 2018'!$EY$17:$EY$19)</f>
        <v>0</v>
      </c>
      <c r="CI12" s="53" t="n">
        <f aca="false">SUMPRODUCT('Munis 2018'!DM$17:DM$19,'Munis 2018'!$EY$17:$EY$19)</f>
        <v>0</v>
      </c>
      <c r="CJ12" s="53" t="n">
        <f aca="false">(AVERAGEIF('Munis 2018'!$E$8:$E$210,'Cds 2018'!B12,'Munis 2018'!$DN$8:$DN$210)+AVERAGEIF('Munis 2018'!$E$8:$E$210,'Cds 2018'!B12,'Munis 2018'!$DO$8:$DO$210))-AVERAGEIF('Munis 2018'!$E$8:$E$210,'Cds 2018'!B12,'Munis 2018'!$DP$8:$DP$210)</f>
        <v>1</v>
      </c>
      <c r="CK12" s="53" t="n">
        <f aca="false">SUMPRODUCT('Munis 2018'!DQ17:DQ19,'Munis 2018'!$EY$17:$EY$19)</f>
        <v>0</v>
      </c>
      <c r="CL12" s="60" t="n">
        <f aca="false">(SUMIF('Munis 2018'!$E$8:$E$210,B12,'Munis 2018'!$DR$8:$DR$210)+SUMIF('Munis 2018'!$E$8:$E$210,B12,'Munis 2018'!$DS$8:$DS$210))/SUMIF('Munis 2018'!$E$8:$E$210,B12,'Munis 2018'!$DT$8:$DT$210)</f>
        <v>2.29443611402937</v>
      </c>
      <c r="CM12" s="58" t="n">
        <f aca="false">SUMIF('Munis 2018'!$E$8:$E$210,B12,'Munis 2018'!$DU$8:$DU$210)/SUMIF('Munis 2018'!$E$8:$E$210,B12,'Munis 2018'!$DV$8:$DV$210)</f>
        <v>0.859129272776228</v>
      </c>
      <c r="CN12" s="13" t="n">
        <f aca="false">SUMIF('Munis 2018'!$E$8:$E$210,B12,'Munis 2018'!$DW$8:$DW$210)/(SUMIF('Munis 2018'!$E$8:$E$210,B12,'Munis 2018'!$DX$8:$DX$210)/1000)</f>
        <v>84.3175292161861</v>
      </c>
      <c r="CO12" s="59" t="n">
        <f aca="false">(SUMIF('Munis 2018'!$E$8:$E$210,B12,'Munis 2018'!$DY$8:$DY$210)*1000000)/SUMIF('Munis 2018'!$E$8:$E$210,B12,'Munis 2018'!$EV$8:$EV$210)</f>
        <v>465145.470604933</v>
      </c>
      <c r="CP12" s="58" t="n">
        <f aca="false">SUMIF('Munis 2018'!$E$8:$E$210,B12,'Munis 2018'!$DZ$8:$DZ$210)/SUMIF('Munis 2018'!$E$8:$E$210,B12,'Munis 2018'!$EA$8:$EA$210)</f>
        <v>0.191509291654299</v>
      </c>
      <c r="CQ12" s="58" t="n">
        <f aca="false">SUMIF('Munis 2018'!$E$8:$E$210,B12,'Munis 2018'!$EB$8:$EB$210)/SUMIF('Munis 2018'!$E$8:$E$210,B12,'Munis 2018'!$DW$8:$DW$210)</f>
        <v>0.107454529427321</v>
      </c>
      <c r="CR12" s="59" t="n">
        <f aca="false">AVERAGEIF('Munis 2018'!$E$8:$E$210,B12,'Munis 2018'!$EC$8:$EC$210)</f>
        <v>7645.958</v>
      </c>
      <c r="CS12" s="58" t="n">
        <f aca="false">SUMIF('Munis 2018'!$E$8:$E$210,B12,'Munis 2018'!$ED$8:$ED$210)/SUMIF('Munis 2018'!$E$8:$E$210,B12,'Munis 2018'!$EE$8:$EE$210)</f>
        <v>0.235013892470816</v>
      </c>
      <c r="CT12" s="82" t="n">
        <f aca="false">SUMIF('Munis 2018'!$E$8:$E$210,B12,'Munis 2018'!$EF$8:$EF$210)/SUMIF('Munis 2018'!$E$8:$E$210,B12,'Munis 2018'!$EG$8:$EG$210)</f>
        <v>0.0367160401237461</v>
      </c>
      <c r="CU12" s="60" t="n">
        <f aca="false">AVERAGEIF('Munis 2018'!$E$8:$E$210,B12,'Munis 2018'!$EH$8:$EH$210)</f>
        <v>48.0499415051252</v>
      </c>
      <c r="CW12" s="92" t="n">
        <f aca="false">AVERAGEIF('Munis 2018'!$E$8:$E$210,$B12,'Munis 2018'!EJ$8:EJ$210)</f>
        <v>50.6232042745523</v>
      </c>
      <c r="CX12" s="92" t="n">
        <f aca="false">AVERAGEIF('Munis 2018'!$E$8:$E$210,$B12,'Munis 2018'!EK$8:EK$210)</f>
        <v>13.6177086060843</v>
      </c>
      <c r="CY12" s="93" t="n">
        <f aca="false">AVERAGEIF('Munis 2018'!$E$8:$E$210,$B12,'Munis 2018'!EL$8:EL$210)</f>
        <v>2.22613039478271</v>
      </c>
      <c r="CZ12" s="94" t="n">
        <f aca="false">AVERAGEIF('Munis 2018'!$E$8:$E$210,$B12,'Munis 2018'!EM$8:EM$210)</f>
        <v>1.9974839941</v>
      </c>
      <c r="DA12" s="94" t="n">
        <f aca="false">AVERAGEIF('Munis 2018'!$E$8:$E$210,$B12,'Munis 2018'!EN$8:EN$210)</f>
        <v>86.8766492056</v>
      </c>
      <c r="DC12" s="51" t="n">
        <f aca="false">AVERAGEIF('Munis 2018'!$E$8:$E$210,'Cds 2018'!$B12,'Munis 2018'!ES$8:ES$210)</f>
        <v>645105</v>
      </c>
      <c r="DD12" s="13" t="n">
        <f aca="false">SUMIF('Munis 2018'!$E$8:$E$210,'Cds 2018'!$B12,'Munis 2018'!ET$8:ET$210)</f>
        <v>912820.22</v>
      </c>
      <c r="DE12" s="13" t="n">
        <f aca="false">SUMIF('Munis 2018'!$E$8:$E$210,'Cds 2018'!$B12,'Munis 2018'!EU$8:EU$210)</f>
        <v>938236.99</v>
      </c>
      <c r="DF12" s="13" t="n">
        <f aca="false">SUMIF('Munis 2018'!$E$8:$E$210,'Cds 2018'!$B12,'Munis 2018'!EV$8:EV$210)</f>
        <v>949606.28</v>
      </c>
      <c r="DG12" s="13" t="n">
        <f aca="false">SUMIF('Munis 2018'!$E$8:$E$210,'Cds 2018'!$B12,'Munis 2018'!EW$8:EW$210)</f>
        <v>960211.36</v>
      </c>
      <c r="DH12" s="11" t="str">
        <f aca="false">IF(DG12&gt;1000000,"Más de un millón",IF(DG12&gt;500000,"De 500 mil a un millón",IF(DG12&gt;250000,"De 250 a 500 mil","Menos de 250 mil")))</f>
        <v>De 500 mil a un millón</v>
      </c>
      <c r="DI12" s="11" t="s">
        <v>281</v>
      </c>
      <c r="DJ12" s="13" t="n">
        <f aca="false">SUMIF('Munis 2018'!$E$8:$E$210,'Cds 2018'!$B12,'Munis 2018'!FB$8:FB$210)</f>
        <v>14312</v>
      </c>
      <c r="DK12" s="13" t="n">
        <f aca="false">SUMIF('Munis 2018'!$E$8:$E$210,'Cds 2018'!$B12,'Munis 2018'!FC$8:FC$210)</f>
        <v>510399</v>
      </c>
    </row>
    <row r="13" customFormat="false" ht="15" hidden="false" customHeight="false" outlineLevel="0" collapsed="false">
      <c r="A13" s="80" t="s">
        <v>303</v>
      </c>
      <c r="B13" s="81" t="n">
        <v>13</v>
      </c>
      <c r="C13" s="80" t="s">
        <v>302</v>
      </c>
      <c r="E13" s="58" t="n">
        <f aca="false">AVERAGEIF('Munis 2018'!$E$8:$E$210,'Cds 2018'!$B13,'Munis 2018'!H$8:H$210)/AVERAGEIF('Munis 2018'!$E$8:$E$210,'Cds 2018'!$B13,'Munis 2018'!ES$8:ES$210)</f>
        <v>0.851013252717823</v>
      </c>
      <c r="F13" s="58" t="n">
        <f aca="false">AVERAGEIF('Munis 2018'!$E$8:$E$210,'Cds 2018'!$B13,'Munis 2018'!I$8:I$210)/AVERAGEIF('Munis 2018'!$E$8:$E$210,'Cds 2018'!$B13,'Munis 2018'!$ES$8:$ES$210)</f>
        <v>0.869291259860458</v>
      </c>
      <c r="G13" s="58" t="n">
        <f aca="false">AVERAGEIF('Munis 2018'!$E$8:$E$210,'Cds 2018'!$B13,'Munis 2018'!J$8:J$210)/AVERAGEIF('Munis 2018'!$E$8:$E$210,'Cds 2018'!$B13,'Munis 2018'!$ES$8:$ES$210)</f>
        <v>0.371797246201275</v>
      </c>
      <c r="H13" s="58" t="n">
        <f aca="false">AVERAGEIF('Munis 2018'!$E$8:$E$210,'Cds 2018'!$B13,'Munis 2018'!K$8:K$210)/AVERAGEIF('Munis 2018'!$E$8:$E$210,'Cds 2018'!$B13,'Munis 2018'!$ES$8:$ES$210)</f>
        <v>0.885445229147238</v>
      </c>
      <c r="I13" s="58" t="n">
        <f aca="false">AVERAGEIF('Munis 2018'!$E$8:$E$210,'Cds 2018'!$B13,'Munis 2018'!L$8:L$210)/AVERAGEIF('Munis 2018'!$E$8:$E$210,'Cds 2018'!$B13,'Munis 2018'!$ES$8:$ES$210)</f>
        <v>0.262063234771093</v>
      </c>
      <c r="J13" s="58" t="n">
        <f aca="false">AVERAGEIF('Munis 2018'!$E$8:$E$210,'Cds 2018'!$B13,'Munis 2018'!M$8:M$210)/AVERAGEIF('Munis 2018'!$E$8:$E$210,'Cds 2018'!$B13,'Munis 2018'!$ES$8:$ES$210)</f>
        <v>0.338298117314251</v>
      </c>
      <c r="K13" s="52" t="n">
        <f aca="false">SUMIF('Munis 2018'!$E$8:$E$210,'Cds 2018'!$B13,'Munis 2018'!N$8:N$210)/(SUMIF('Munis 2018'!$E$8:$E$210,$B13,'Munis 2018'!EW$8:EW$210)/100000)</f>
        <v>120.077058995105</v>
      </c>
      <c r="L13" s="58" t="n">
        <f aca="false">SUMIF('Munis 2018'!$E$8:$E$210,'Cds 2018'!$B13,'Munis 2018'!O$8:O$210)/SUMIF('Munis 2018'!$E$8:$E$210,'Cds 2018'!$B13,'Munis 2018'!$FB$8:$FB$210)</f>
        <v>0.242377622377622</v>
      </c>
      <c r="M13" s="60" t="n">
        <f aca="false">SUMIF('Munis 2018'!E$8:E$210,'Cds 2018'!B13,'Munis 2018'!P$8:P$210)/(SUMIF('Munis 2018'!E$8:E$210,'Cds 2018'!B13,'Munis 2018'!FC$8:FC$210)/100000)</f>
        <v>14.6023524355569</v>
      </c>
      <c r="N13" s="60" t="n">
        <f aca="false">AVERAGEIFS('Munis 2018'!$Q$8:$Q$210,'Munis 2018'!$E$8:$E$210,'Cds 2018'!B13,'Munis 2018'!$Q$8:$Q$210,"&gt;0")</f>
        <v>3.62089774007918</v>
      </c>
      <c r="O13" s="60" t="n">
        <f aca="false">AVERAGEIFS('Munis 2018'!$R$8:$R$210,'Munis 2018'!$E$8:$E$210,'Cds 2018'!B13,'Munis 2018'!$R$8:$R$210,"&gt;0")</f>
        <v>4.03829413119899</v>
      </c>
      <c r="P13" s="58" t="n">
        <f aca="false">SUMIF('Munis 2018'!$E$8:$E$210,'Cds 2018'!$B13,'Munis 2018'!$S$8:$S$210)/SUMIF('Munis 2018'!$E$8:$E$210,'Cds 2018'!$B13,'Munis 2018'!$T$8:$T$210)</f>
        <v>0.762263800451913</v>
      </c>
      <c r="Q13" s="58" t="n">
        <f aca="false">SUMIF('Munis 2018'!$E$8:$E$210,'Cds 2018'!$B13,'Munis 2018'!$U$8:$U$210)/SUMIF('Munis 2018'!$E$8:$E$210,'Cds 2018'!$B13,'Munis 2018'!$V$8:$V$210)</f>
        <v>0.432371130521034</v>
      </c>
      <c r="R13" s="58" t="n">
        <f aca="false">SUMIF('Munis 2018'!$E$8:$E$210,'Cds 2018'!$B13,'Munis 2018'!$W$8:$W$210)/SUMIF('Munis 2018'!$E$8:$E$210,'Cds 2018'!$B13,'Munis 2018'!$X$8:$X$210)</f>
        <v>0.273697105225272</v>
      </c>
      <c r="S13" s="58" t="n">
        <f aca="false">SUMIF('Munis 2018'!$E$8:$E$210,'Cds 2018'!$B13,'Munis 2018'!$Y$8:$Y$210)/SUMIF('Munis 2018'!$E$8:$E$210,'Cds 2018'!$B13,'Munis 2018'!$Z$8:$Z$210)</f>
        <v>0.316958074324793</v>
      </c>
      <c r="T13" s="58" t="n">
        <f aca="false">SUMIF('Munis 2018'!$E$8:$E$210,'Cds 2018'!$B13,'Munis 2018'!$AA$8:$AA$210)/SUMIF('Munis 2018'!$E$8:$E$210,'Cds 2018'!$B13,'Munis 2018'!$AB$8:$AB$210)</f>
        <v>0.321893095403111</v>
      </c>
      <c r="U13" s="58" t="n">
        <f aca="false">SUMIF('Munis 2018'!$E$8:$E$210,'Cds 2018'!$B13,'Munis 2018'!$AC$8:$AC$210)/SUMIF('Munis 2018'!$E$8:$E$210,'Cds 2018'!$B13,'Munis 2018'!$AD$8:$AD$210)</f>
        <v>0.668129893263945</v>
      </c>
      <c r="V13" s="58" t="n">
        <f aca="false">SUMIF('Munis 2018'!$E$8:$E$210,'Cds 2018'!$B13,'Munis 2018'!$AE$8:$AE$210)/SUMIF('Munis 2018'!$E$8:$E$210,'Cds 2018'!$B13,'Munis 2018'!$AF$8:$AF$210)</f>
        <v>0.386381882447672</v>
      </c>
      <c r="W13" s="58" t="n">
        <f aca="false">SUMIF('Munis 2018'!$E$8:$E$210,'Cds 2018'!$B13,'Munis 2018'!$AG$8:$AG$210)/SUMIF('Munis 2018'!$E$8:$E$210,'Cds 2018'!$B13,'Munis 2018'!$AH$8:$AH$210)</f>
        <v>0.0541084356894845</v>
      </c>
      <c r="X13" s="82" t="n">
        <f aca="false">SUMIF('Munis 2018'!$E$8:$E$210,'Cds 2018'!$B13,'Munis 2018'!$AI$8:$AI$210)/SUMIF('Munis 2018'!$E$8:$E$210,'Cds 2018'!$B13,'Munis 2018'!$FB$8:$FB$210)</f>
        <v>0.0637296037296037</v>
      </c>
      <c r="Y13" s="82" t="n">
        <f aca="false">SUMIF('Munis 2018'!$E$8:$E$210,'Cds 2018'!$B13,'Munis 2018'!$AJ$8:$AJ$210)/SUMIF('Munis 2018'!$E$8:$E$210,'Cds 2018'!$B13,'Munis 2018'!$AK$8:$AK$210)</f>
        <v>0.168276704613807</v>
      </c>
      <c r="Z13" s="82" t="n">
        <f aca="false">SUMIF('Munis 2018'!$E$8:$E$210,'Cds 2018'!$B13,'Munis 2018'!$AL$8:$AL$210)/SUMIF('Munis 2018'!$E$8:$E$210,'Cds 2018'!$B13,'Munis 2018'!$AM$8:$AM$210)</f>
        <v>0.323339180486163</v>
      </c>
      <c r="AA13" s="82" t="n">
        <f aca="false">SUMIF('Munis 2018'!$E$8:$E$210,'Cds 2018'!$B13,'Munis 2018'!$AN$8:$AN$210)/SUMIF('Munis 2018'!$E$8:$E$210,'Cds 2018'!$B13,'Munis 2018'!$AO$8:$AO$210)</f>
        <v>0.164490445059722</v>
      </c>
      <c r="AB13" s="82" t="n">
        <f aca="false">SUMIF('Munis 2018'!$E$8:$E$210,'Cds 2018'!$B13,'Munis 2018'!$AP$8:$AP$210)/SUMIF('Munis 2018'!$E$8:$E$210,'Cds 2018'!$B13,'Munis 2018'!$AQ$8:$AQ$210)</f>
        <v>0.899745575235151</v>
      </c>
      <c r="AC13" s="82" t="n">
        <f aca="false">SUMIF('Munis 2018'!$E$8:$E$210,'Cds 2018'!$B13,'Munis 2018'!$AR$8:$AR$210)/SUMIF('Munis 2018'!$E$8:$E$210,'Cds 2018'!$B13,'Munis 2018'!$AS$8:$AS$210)</f>
        <v>0.925954590750357</v>
      </c>
      <c r="AD13" s="82" t="n">
        <f aca="false">SUMIF('Munis 2018'!$E$8:$E$210,'Cds 2018'!$B13,'Munis 2018'!$AT$8:$AT$210)/SUMIF('Munis 2018'!$E$8:$E$210,'Cds 2018'!$B13,'Munis 2018'!$AU$8:$AU$210)</f>
        <v>0.844980914088276</v>
      </c>
      <c r="AE13" s="83" t="n">
        <f aca="false">AVERAGEIF('Munis 2018'!$E$8:$E$210,'Cds 2018'!B13,'Munis 2018'!$AV$8:$AV$210)/(SUMIF('Munis 2018'!$E$8:$E$210,'Cds 2018'!B13,'Munis 2018'!$EV$8:$EV$210)/100000)</f>
        <v>0.692368890136939</v>
      </c>
      <c r="AF13" s="84" t="n">
        <f aca="false">SUMIFS('Munis 2018'!$AW$8:$AW$210,'Munis 2018'!$E$8:$E$210, 'Cds 2018'!B13)/((SUMIFS('Munis 2018'!$EV$8:$EV$210,'Munis 2018'!$E$8:$E$210,'Cds 2018'!B13)*SUMIFS('Munis 2018'!$AX$8:$AX$210,'Munis 2018'!$E$8:$E$210,'Cds 2018'!B13))^0.5)</f>
        <v>0.219045381405238</v>
      </c>
      <c r="AG13" s="85" t="n">
        <f aca="false">AVERAGEIF('Munis 2018'!$E$8:$E$210,'Cds 2018'!B13,'Munis 2018'!$AY$8:$AY$210)</f>
        <v>3</v>
      </c>
      <c r="AH13" s="83" t="n">
        <f aca="false">AVERAGEIF('Munis 2018'!$E$8:$E$210,'Cds 2018'!$B13,'Munis 2018'!AZ$8:AZ$210)</f>
        <v>5.16666666666667</v>
      </c>
      <c r="AI13" s="86" t="n">
        <f aca="false">SUMIF('Munis 2018'!$E$8:$E$210,'Cds 2018'!B13,'Munis 2018'!$EV$8:$EV$210)/SUMIF('Munis 2018'!$E$8:$E$210,'Cds 2018'!B13,'Munis 2018'!$BA$8:$BA$210)</f>
        <v>107.09467521198</v>
      </c>
      <c r="AJ13" s="58" t="n">
        <f aca="false">AVERAGEIF('Munis 2018'!$E$8:$E$210,'Cds 2018'!$B13,'Munis 2018'!$BC$8:$BC$210)/AVERAGEIF('Munis 2018'!$E$8:$E$210,'Cds 2018'!$B13,'Munis 2018'!$BB$8:$BB$210)</f>
        <v>0.12294405037604</v>
      </c>
      <c r="AK13" s="87" t="n">
        <f aca="false">AVERAGEIF('Munis 2018'!$E$8:$E$210,'Cds 2018'!B13,'Munis 2018'!$BD$8:$BD$210)</f>
        <v>20200.1656866947</v>
      </c>
      <c r="AL13" s="58" t="n">
        <f aca="false">SUMIF('Munis 2018'!$E$8:$E$210,'Cds 2018'!B13,'Munis 2018'!$BE$8:$BE$210)/SUMIF('Munis 2018'!$E$8:$E$210,'Cds 2018'!B13,'Munis 2018'!$BF$8:$BF$210)</f>
        <v>0.491736808914918</v>
      </c>
      <c r="AM13" s="58" t="n">
        <f aca="false">SUMIF('Munis 2018'!$E$8:$E$210,'Cds 2018'!B13,'Munis 2018'!$BG$8:$BG$210)/SUMIF('Munis 2018'!$E$8:$E$210,'Cds 2018'!B13,'Munis 2018'!$BF$8:$BF$210)</f>
        <v>0.350078107749748</v>
      </c>
      <c r="AN13" s="58" t="n">
        <f aca="false">SUMIF('Munis 2018'!$E$8:$E$210,'Cds 2018'!B13,'Munis 2018'!$BH$8:$BH$210)/SUMIF('Munis 2018'!$E$8:$E$210,'Cds 2018'!B13,'Munis 2018'!$BF$8:$BF$210)</f>
        <v>0.187169679409296</v>
      </c>
      <c r="AO13" s="88" t="n">
        <f aca="false">SUMPRODUCT('Munis 2018'!BI$20:BI$35,'Munis 2018'!$EY$20:$EY$35)+SUMPRODUCT('Munis 2018'!BI$51:BI$57,'Munis 2018'!$EY$51:$EY$57)+SUMPRODUCT('Munis 2018'!BI$59:BI$63,'Munis 2018'!$EY$59:$EY$63)+SUMPRODUCT('Munis 2018'!BI$65:BI$78,'Munis 2018'!$EY$65:$EY$78)+SUMPRODUCT('Munis 2018'!BI$83:BI$87,'Munis 2018'!$EY$83:$EY$87)+SUMPRODUCT('Munis 2018'!BI$91:BI$93,'Munis 2018'!$EY$91:$EY$93)+SUMPRODUCT('Munis 2018'!BI$98:BI$100,'Munis 2018'!$EY$98:$EY$100)+SUMPRODUCT('Munis 2018'!BI$102:BI$112,'Munis 2018'!$EY$102:$EY$112)+SUMPRODUCT('Munis 2018'!BI$114:BI$116,'Munis 2018'!$EY$114:$EY$116)+SUMPRODUCT('Munis 2018'!BI$119:BI$122,'Munis 2018'!$EY$119:$EY$122)+('Munis 2018'!BI$40*'Munis 2018'!$EY$40)+('Munis 2018'!BI$49*'Munis 2018'!$EY$49)+('Munis 2018'!BI$80*'Munis 2018'!$EY$80)+('Munis 2018'!BI$89*'Munis 2018'!$EY$89)+('Munis 2018'!BI$96*'Munis 2018'!$EY$96)</f>
        <v>5</v>
      </c>
      <c r="AP13" s="52" t="n">
        <f aca="false">SUMIF('Munis 2018'!$E$8:$E$210,'Cds 2018'!B13,'Munis 2018'!$BJ$8:$BJ$210)/SUMIF('Munis 2018'!$E$8:$E$210,'Cds 2018'!B13,'Munis 2018'!$BK$8:$BK$210)</f>
        <v>3.96069200037198</v>
      </c>
      <c r="AQ13" s="58" t="n">
        <f aca="false">SUMIF('Munis 2018'!E$8:$E$210,'Cds 2018'!B13,'Munis 2018'!$BL$8:$BL$210)/SUMIF('Munis 2018'!E$8:$E$210,'Cds 2018'!B13,'Munis 2018'!$BM$8:$BM$210)</f>
        <v>0.80574148289091</v>
      </c>
      <c r="AR13" s="58" t="n">
        <f aca="false">SUMIF('Munis 2018'!$E$8:$E$210,'Cds 2018'!B13,'Munis 2018'!$BN$8:$BN$210)/SUMIF('Munis 2018'!$E$8:$E$210,'Cds 2018'!B13,'Munis 2018'!$BO$8:$BO$210)</f>
        <v>0.192013821018475</v>
      </c>
      <c r="AS13" s="89" t="n">
        <f aca="false">RATE(1,0,-SUMIF('Munis 2018'!$E$8:$E$210,'Cds 2018'!B13,'Munis 2018'!$BP$8:$BP$210),SUMIF('Munis 2018'!$E$8:$E$210,'Cds 2018'!B13,'Munis 2018'!$BQ$8:$BQ$210))</f>
        <v>0.0904994847810841</v>
      </c>
      <c r="AT13" s="13" t="n">
        <f aca="false">AVERAGEIF('Munis 2018'!$E$8:$E$210,$B13,'Munis 2018'!BR$8:BR$210)</f>
        <v>366.254041100146</v>
      </c>
      <c r="AU13" s="13" t="n">
        <f aca="false">AVERAGEIF('Munis 2018'!$E$8:$E$210,$B13,'Munis 2018'!BS$8:BS$210)</f>
        <v>2106.40933550876</v>
      </c>
      <c r="AV13" s="58" t="n">
        <f aca="false">SUMIF('Munis 2018'!$E$8:$E$210,B13,'Munis 2018'!$BT$8:$BT$210)/SUMIF('Munis 2018'!$E$8:$E$210,B13,'Munis 2018'!$BU$8:$BU$210)</f>
        <v>0.52492220341759</v>
      </c>
      <c r="AW13" s="58" t="n">
        <f aca="false">IFERROR(SUMIF('Munis 2018'!$E$8:$E$210,$B13,'Munis 2018'!$BV$8:$BV$210)/SUMIF('Munis 2018'!$E$8:$E$210,$B13,'Munis 2018'!$BW$8:$BW$210),0)</f>
        <v>0.0560922855082913</v>
      </c>
      <c r="AX13" s="58" t="n">
        <f aca="false">IFERROR(SUMIF('Munis 2018'!$E$8:$E$210,$B13,'Munis 2018'!$BX$8:$BX$210)/SUMIF('Munis 2018'!$E$8:$E$210,$B13,'Munis 2018'!$BY$8:$BY$210),0)</f>
        <v>0.080405306896049</v>
      </c>
      <c r="AY13" s="58" t="n">
        <f aca="false">IFERROR(SUMIF('Munis 2018'!$E$8:$E$210,$B13,'Munis 2018'!$BZ$8:$BZ$210)/SUMIF('Munis 2018'!$E$8:$E$210,$B13,'Munis 2018'!$CA$8:$CA$210),0)</f>
        <v>0.213698630136986</v>
      </c>
      <c r="AZ13" s="51" t="n">
        <f aca="false">AVERAGEIF('Munis 2018'!$E$8:$E$210,$B13,'Munis 2018'!CB$8:CB$210)</f>
        <v>0</v>
      </c>
      <c r="BA13" s="52" t="n">
        <f aca="false">AVERAGEIF('Munis 2018'!$E$8:$E$210,$B13,'Munis 2018'!CC$8:CC$210)</f>
        <v>0.0131578947368421</v>
      </c>
      <c r="BB13" s="51" t="n">
        <f aca="false">AVERAGEIF('Munis 2018'!$E$8:$E$210,$B13,'Munis 2018'!CD$8:CD$210)</f>
        <v>0</v>
      </c>
      <c r="BC13" s="52" t="n">
        <f aca="false">SUMIF('Munis 2018'!$E$8:$E$210,$B13,'Munis 2018'!CE$8:CE$210)/SUMIF('Munis 2018'!$E$8:$E$210,$B13,'Munis 2018'!$CF$8:$CF$210)</f>
        <v>0.421651750767222</v>
      </c>
      <c r="BD13" s="52" t="n">
        <f aca="false">SUMIF('Munis 2018'!$E$8:$E$210,$B13,'Munis 2018'!CG$8:CG$210)/SUMIF('Munis 2018'!$E$8:$E$210,$B13,'Munis 2018'!$CF$8:$CF$210)</f>
        <v>0.439648840989426</v>
      </c>
      <c r="BE13" s="52" t="n">
        <f aca="false">SUMIF('Munis 2018'!$E$8:$E$210,$B13,'Munis 2018'!CH$8:CH$210)/SUMIF('Munis 2018'!$E$8:$E$210,$B13,'Munis 2018'!$CF$8:$CF$210)</f>
        <v>13.0253924572348</v>
      </c>
      <c r="BF13" s="52" t="n">
        <f aca="false">SUMIF('Munis 2018'!$E$8:$E$210,$B13,'Munis 2018'!CI$8:CI$210)/SUMIF('Munis 2018'!$E$8:$E$210,$B13,'Munis 2018'!$CF$8:$CF$210)</f>
        <v>0.724262277136605</v>
      </c>
      <c r="BG13" s="52" t="n">
        <f aca="false">SUMIF('Munis 2018'!$E$8:$E$210,$B13,'Munis 2018'!CJ$8:CJ$210)/SUMIF('Munis 2018'!$E$8:$E$210,$B13,'Munis 2018'!$CF$8:$CF$210)</f>
        <v>72.7900135815088</v>
      </c>
      <c r="BH13" s="52" t="n">
        <f aca="false">SUMIF('Munis 2018'!$E$8:$E$210,$B13,'Munis 2018'!CK$8:CK$210)/SUMIF('Munis 2018'!$E$8:$E$210,$B13,'Munis 2018'!$CF$8:$CF$210)</f>
        <v>2897.23265620963</v>
      </c>
      <c r="BI13" s="52" t="n">
        <f aca="false">SUMIF('Munis 2018'!$E$8:$E$210,B13,'Munis 2018'!$CL$8:$CL$210)/(SUMIF('Munis 2018'!$E$8:$E$210,B13,'Munis 2018'!$EW$8:$EW$210)/10000)</f>
        <v>5.03604478627439</v>
      </c>
      <c r="BJ13" s="90" t="n">
        <f aca="false">AVERAGEIFS('Munis 2018'!$CM$8:$CM$210,'Munis 2018'!$E$8:$E$210,'Cds 2018'!B13,'Munis 2018'!$CM$8:$CM$210,"&gt;0")</f>
        <v>1.59803193636523</v>
      </c>
      <c r="BK13" s="90" t="n">
        <f aca="false">AVERAGEIF('Munis 2018'!$E$8:$E$210,B13,'Munis 2018'!$CN$8:$CN$210)</f>
        <v>90</v>
      </c>
      <c r="BL13" s="58" t="n">
        <f aca="false">SUMIF('Munis 2018'!$E$8:$E$210,B13,'Munis 2018'!$CO$8:$CO$210)</f>
        <v>0.129327085351839</v>
      </c>
      <c r="BM13" s="58" t="n">
        <f aca="false">AVERAGEIF('Munis 2018'!$E$8:$E$210,B13,'Munis 2018'!$CP$8:$CP$210)/AVERAGEIF('Munis 2018'!$E$8:$E$210,B13,'Munis 2018'!$CQ$8:$CQ$210)</f>
        <v>0.0547177711785339</v>
      </c>
      <c r="BN13" s="58" t="n">
        <f aca="false">AVERAGEIF('Munis 2018'!$E$8:$E$210,B13,'Munis 2018'!CR$8:CR$210)/AVERAGEIF('Munis 2018'!$E$8:$E$210,B13,'Munis 2018'!$CQ$8:$CQ$210)</f>
        <v>0.359167958143608</v>
      </c>
      <c r="BO13" s="58" t="n">
        <f aca="false">AVERAGEIF('Munis 2018'!$E$8:$E$210,$B13,'Munis 2018'!CS$8:CS$210)/AVERAGEIF('Munis 2018'!$E$8:$E$210,$B13,'Munis 2018'!$CQ$8:$CQ$210)</f>
        <v>0.10064039484543</v>
      </c>
      <c r="BP13" s="58" t="n">
        <f aca="false">AVERAGEIF('Munis 2018'!$E$8:$E$210,$B13,'Munis 2018'!CT$8:CT$210)/AVERAGEIF('Munis 2018'!$E$8:$E$210,$B13,'Munis 2018'!$CQ$8:$CQ$210)</f>
        <v>0.431138519720335</v>
      </c>
      <c r="BQ13" s="58" t="n">
        <f aca="false">AVERAGEIF('Munis 2018'!$E$8:$E$210,$B13,'Munis 2018'!$CU$8:$CU$210)</f>
        <v>0.161293859649123</v>
      </c>
      <c r="BR13" s="53" t="n">
        <f aca="false">SUMPRODUCT('Munis 2018'!CV$20:CV$35,'Munis 2018'!$EY$20:$EY$35)+SUMPRODUCT('Munis 2018'!CV$51:CV$57,'Munis 2018'!$EY$51:$EY$57)+SUMPRODUCT('Munis 2018'!CV$59:CV$63,'Munis 2018'!$EY$59:$EY$63)+SUMPRODUCT('Munis 2018'!CV$65:CV$78,'Munis 2018'!$EY$65:$EY$78)+SUMPRODUCT('Munis 2018'!CV$83:CV$87,'Munis 2018'!$EY$83:$EY$87)+SUMPRODUCT('Munis 2018'!CV$91:CV$93,'Munis 2018'!$EY$91:$EY$93)+SUMPRODUCT('Munis 2018'!CV$98:CV$100,'Munis 2018'!$EY$98:$EY$100)+SUMPRODUCT('Munis 2018'!CV$102:CV$112,'Munis 2018'!$EY$102:$EY$112)+SUMPRODUCT('Munis 2018'!CV$114:CV$116,'Munis 2018'!$EY$114:$EY$116)+SUMPRODUCT('Munis 2018'!CV$119:CV$122,'Munis 2018'!$EY$119:$EY$122)+('Munis 2018'!CV$40*'Munis 2018'!$EY$40)+('Munis 2018'!CV$49*'Munis 2018'!$EY$49)+('Munis 2018'!CV$80*'Munis 2018'!$EY$80)+('Munis 2018'!CV$89*'Munis 2018'!$EY$89)+('Munis 2018'!CV$96*'Munis 2018'!$EY$96)</f>
        <v>0.997421794233369</v>
      </c>
      <c r="BS13" s="53" t="n">
        <f aca="false">SUMPRODUCT('Munis 2018'!CW$20:CW$35,'Munis 2018'!$EY$20:$EY$35)+SUMPRODUCT('Munis 2018'!CW$51:CW$57,'Munis 2018'!$EY$51:$EY$57)+SUMPRODUCT('Munis 2018'!CW$59:CW$63,'Munis 2018'!$EY$59:$EY$63)+SUMPRODUCT('Munis 2018'!CW$65:CW$78,'Munis 2018'!$EY$65:$EY$78)+SUMPRODUCT('Munis 2018'!CW$83:CW$87,'Munis 2018'!$EY$83:$EY$87)+SUMPRODUCT('Munis 2018'!CW$91:CW$93,'Munis 2018'!$EY$91:$EY$93)+SUMPRODUCT('Munis 2018'!CW$98:CW$100,'Munis 2018'!$EY$98:$EY$100)+SUMPRODUCT('Munis 2018'!CW$102:CW$112,'Munis 2018'!$EY$102:$EY$112)+SUMPRODUCT('Munis 2018'!CW$114:CW$116,'Munis 2018'!$EY$114:$EY$116)+SUMPRODUCT('Munis 2018'!CW$119:CW$122,'Munis 2018'!$EY$119:$EY$122)+('Munis 2018'!CW$40*'Munis 2018'!$EY$40)+('Munis 2018'!CW$49*'Munis 2018'!$EY$49)+('Munis 2018'!CW$80*'Munis 2018'!$EY$80)+('Munis 2018'!CW$89*'Munis 2018'!$EY$89)+('Munis 2018'!CW$96*'Munis 2018'!$EY$96)</f>
        <v>0.998710897116685</v>
      </c>
      <c r="BT13" s="53" t="n">
        <f aca="false">SUMPRODUCT('Munis 2018'!CX$20:CX$35,'Munis 2018'!$EY$20:$EY$35)+SUMPRODUCT('Munis 2018'!CX$51:CX$57,'Munis 2018'!$EY$51:$EY$57)+SUMPRODUCT('Munis 2018'!CX$59:CX$63,'Munis 2018'!$EY$59:$EY$63)+SUMPRODUCT('Munis 2018'!CX$65:CX$78,'Munis 2018'!$EY$65:$EY$78)+SUMPRODUCT('Munis 2018'!CX$83:CX$87,'Munis 2018'!$EY$83:$EY$87)+SUMPRODUCT('Munis 2018'!CX$91:CX$93,'Munis 2018'!$EY$91:$EY$93)+SUMPRODUCT('Munis 2018'!CX$98:CX$100,'Munis 2018'!$EY$98:$EY$100)+SUMPRODUCT('Munis 2018'!CX$102:CX$112,'Munis 2018'!$EY$102:$EY$112)+SUMPRODUCT('Munis 2018'!CX$114:CX$116,'Munis 2018'!$EY$114:$EY$116)+SUMPRODUCT('Munis 2018'!CX$119:CX$122,'Munis 2018'!$EY$119:$EY$122)+('Munis 2018'!CX$40*'Munis 2018'!$EY$40)+('Munis 2018'!CX$49*'Munis 2018'!$EY$49)+('Munis 2018'!CX$80*'Munis 2018'!$EY$80)+('Munis 2018'!CX$89*'Munis 2018'!$EY$89)+('Munis 2018'!CX$96*'Munis 2018'!$EY$96)</f>
        <v>0.997421794233369</v>
      </c>
      <c r="BU13" s="53" t="n">
        <f aca="false">SUMPRODUCT('Munis 2018'!CY$20:CY$35,'Munis 2018'!$EY$20:$EY$35)+SUMPRODUCT('Munis 2018'!CY$51:CY$57,'Munis 2018'!$EY$51:$EY$57)+SUMPRODUCT('Munis 2018'!CY$59:CY$63,'Munis 2018'!$EY$59:$EY$63)+SUMPRODUCT('Munis 2018'!CY$65:CY$78,'Munis 2018'!$EY$65:$EY$78)+SUMPRODUCT('Munis 2018'!CY$83:CY$87,'Munis 2018'!$EY$83:$EY$87)+SUMPRODUCT('Munis 2018'!CY$91:CY$93,'Munis 2018'!$EY$91:$EY$93)+SUMPRODUCT('Munis 2018'!CY$98:CY$100,'Munis 2018'!$EY$98:$EY$100)+SUMPRODUCT('Munis 2018'!CY$102:CY$112,'Munis 2018'!$EY$102:$EY$112)+SUMPRODUCT('Munis 2018'!CY$114:CY$116,'Munis 2018'!$EY$114:$EY$116)+SUMPRODUCT('Munis 2018'!CY$119:CY$122,'Munis 2018'!$EY$119:$EY$122)+('Munis 2018'!CY$40*'Munis 2018'!$EY$40)+('Munis 2018'!CY$49*'Munis 2018'!$EY$49)+('Munis 2018'!CY$80*'Munis 2018'!$EY$80)+('Munis 2018'!CY$89*'Munis 2018'!$EY$89)+('Munis 2018'!CY$96*'Munis 2018'!$EY$96)</f>
        <v>0.997421794233369</v>
      </c>
      <c r="BV13" s="53" t="n">
        <f aca="false">SUMPRODUCT('Munis 2018'!CZ$20:CZ$35,'Munis 2018'!$EY$20:$EY$35)+SUMPRODUCT('Munis 2018'!CZ$51:CZ$57,'Munis 2018'!$EY$51:$EY$57)+SUMPRODUCT('Munis 2018'!CZ$59:CZ$63,'Munis 2018'!$EY$59:$EY$63)+SUMPRODUCT('Munis 2018'!CZ$65:CZ$78,'Munis 2018'!$EY$65:$EY$78)+SUMPRODUCT('Munis 2018'!CZ$83:CZ$87,'Munis 2018'!$EY$83:$EY$87)+SUMPRODUCT('Munis 2018'!CZ$91:CZ$93,'Munis 2018'!$EY$91:$EY$93)+SUMPRODUCT('Munis 2018'!CZ$98:CZ$100,'Munis 2018'!$EY$98:$EY$100)+SUMPRODUCT('Munis 2018'!CZ$102:CZ$112,'Munis 2018'!$EY$102:$EY$112)+SUMPRODUCT('Munis 2018'!CZ$114:CZ$116,'Munis 2018'!$EY$114:$EY$116)+SUMPRODUCT('Munis 2018'!CZ$119:CZ$122,'Munis 2018'!$EY$119:$EY$122)+('Munis 2018'!CZ$40*'Munis 2018'!$EY$40)+('Munis 2018'!CZ$49*'Munis 2018'!$EY$49)+('Munis 2018'!CZ$80*'Munis 2018'!$EY$80)+('Munis 2018'!CZ$89*'Munis 2018'!$EY$89)+('Munis 2018'!CZ$96*'Munis 2018'!$EY$96)</f>
        <v>5.99742179423337</v>
      </c>
      <c r="BW13" s="91" t="n">
        <f aca="false">SUMPRODUCT('Munis 2018'!DA$20:DA$35,'Munis 2018'!$EY$20:$EY$35)+SUMPRODUCT('Munis 2018'!DA$51:DA$57,'Munis 2018'!$EY$51:$EY$57)+SUMPRODUCT('Munis 2018'!DA$59:DA$63,'Munis 2018'!$EY$59:$EY$63)+SUMPRODUCT('Munis 2018'!DA$65:DA$78,'Munis 2018'!$EY$65:$EY$78)+SUMPRODUCT('Munis 2018'!DA$83:DA$87,'Munis 2018'!$EY$83:$EY$87)+SUMPRODUCT('Munis 2018'!DA$91:DA$93,'Munis 2018'!$EY$91:$EY$93)+SUMPRODUCT('Munis 2018'!DA$98:DA$100,'Munis 2018'!$EY$98:$EY$100)+SUMPRODUCT('Munis 2018'!DA$102:DA$112,'Munis 2018'!$EY$102:$EY$112)+SUMPRODUCT('Munis 2018'!DA$114:DA$116,'Munis 2018'!$EY$114:$EY$116)+SUMPRODUCT('Munis 2018'!DA$119:DA$122,'Munis 2018'!$EY$119:$EY$122)+('Munis 2018'!DA$40*'Munis 2018'!$EY$40)+('Munis 2018'!DA$49*'Munis 2018'!$EY$49)+('Munis 2018'!DA$80*'Munis 2018'!$EY$80)+('Munis 2018'!DA$89*'Munis 2018'!$EY$89)+('Munis 2018'!DA$96*'Munis 2018'!$EY$96)</f>
        <v>0.661209603929893</v>
      </c>
      <c r="BX13" s="53" t="n">
        <f aca="false">SUMPRODUCT('Munis 2018'!DB$20:DB$35,'Munis 2018'!$EY$20:$EY$35)+SUMPRODUCT('Munis 2018'!DB$51:DB$57,'Munis 2018'!$EY$51:$EY$57)+SUMPRODUCT('Munis 2018'!DB$59:DB$63,'Munis 2018'!$EY$59:$EY$63)+SUMPRODUCT('Munis 2018'!DB$65:DB$78,'Munis 2018'!$EY$65:$EY$78)+SUMPRODUCT('Munis 2018'!DB$83:DB$87,'Munis 2018'!$EY$83:$EY$87)+SUMPRODUCT('Munis 2018'!DB$91:DB$93,'Munis 2018'!$EY$91:$EY$93)+SUMPRODUCT('Munis 2018'!DB$98:DB$100,'Munis 2018'!$EY$98:$EY$100)+SUMPRODUCT('Munis 2018'!DB$102:DB$112,'Munis 2018'!$EY$102:$EY$112)+SUMPRODUCT('Munis 2018'!DB$114:DB$116,'Munis 2018'!$EY$114:$EY$116)+SUMPRODUCT('Munis 2018'!DB$119:DB$122,'Munis 2018'!$EY$119:$EY$122)+('Munis 2018'!DB$40*'Munis 2018'!$EY$40)+('Munis 2018'!DB$49*'Munis 2018'!$EY$49)+('Munis 2018'!DB$80*'Munis 2018'!$EY$80)+('Munis 2018'!DB$89*'Munis 2018'!$EY$89)+('Munis 2018'!DB$96*'Munis 2018'!$EY$96)</f>
        <v>1</v>
      </c>
      <c r="BY13" s="53" t="n">
        <f aca="false">SUMPRODUCT('Munis 2018'!DC$20:DC$35,'Munis 2018'!$EY$20:$EY$35)+SUMPRODUCT('Munis 2018'!DC$51:DC$57,'Munis 2018'!$EY$51:$EY$57)+SUMPRODUCT('Munis 2018'!DC$59:DC$63,'Munis 2018'!$EY$59:$EY$63)+SUMPRODUCT('Munis 2018'!DC$65:DC$78,'Munis 2018'!$EY$65:$EY$78)+SUMPRODUCT('Munis 2018'!DC$83:DC$87,'Munis 2018'!$EY$83:$EY$87)+SUMPRODUCT('Munis 2018'!DC$91:DC$93,'Munis 2018'!$EY$91:$EY$93)+SUMPRODUCT('Munis 2018'!DC$98:DC$100,'Munis 2018'!$EY$98:$EY$100)+SUMPRODUCT('Munis 2018'!DC$102:DC$112,'Munis 2018'!$EY$102:$EY$112)+SUMPRODUCT('Munis 2018'!DC$114:DC$116,'Munis 2018'!$EY$114:$EY$116)+SUMPRODUCT('Munis 2018'!DC$119:DC$122,'Munis 2018'!$EY$119:$EY$122)+('Munis 2018'!DC$40*'Munis 2018'!$EY$40)+('Munis 2018'!DC$49*'Munis 2018'!$EY$49)+('Munis 2018'!DC$80*'Munis 2018'!$EY$80)+('Munis 2018'!DC$89*'Munis 2018'!$EY$89)+('Munis 2018'!DC$96*'Munis 2018'!$EY$96)</f>
        <v>1</v>
      </c>
      <c r="BZ13" s="53" t="n">
        <f aca="false">SUMPRODUCT('Munis 2018'!DD$20:DD$35,'Munis 2018'!$EY$20:$EY$35)+SUMPRODUCT('Munis 2018'!DD$51:DD$57,'Munis 2018'!$EY$51:$EY$57)+SUMPRODUCT('Munis 2018'!DD$59:DD$63,'Munis 2018'!$EY$59:$EY$63)+SUMPRODUCT('Munis 2018'!DD$65:DD$78,'Munis 2018'!$EY$65:$EY$78)+SUMPRODUCT('Munis 2018'!DD$83:DD$87,'Munis 2018'!$EY$83:$EY$87)+SUMPRODUCT('Munis 2018'!DD$91:DD$93,'Munis 2018'!$EY$91:$EY$93)+SUMPRODUCT('Munis 2018'!DD$98:DD$100,'Munis 2018'!$EY$98:$EY$100)+SUMPRODUCT('Munis 2018'!DD$102:DD$112,'Munis 2018'!$EY$102:$EY$112)+SUMPRODUCT('Munis 2018'!DD$114:DD$116,'Munis 2018'!$EY$114:$EY$116)+SUMPRODUCT('Munis 2018'!DD$119:DD$122,'Munis 2018'!$EY$119:$EY$122)+('Munis 2018'!DD$40*'Munis 2018'!$EY$40)+('Munis 2018'!DD$49*'Munis 2018'!$EY$49)+('Munis 2018'!DD$80*'Munis 2018'!$EY$80)+('Munis 2018'!DD$89*'Munis 2018'!$EY$89)+('Munis 2018'!DD$96*'Munis 2018'!$EY$96)</f>
        <v>0.323708310743102</v>
      </c>
      <c r="CA13" s="91" t="n">
        <f aca="false">SUMPRODUCT('Munis 2018'!DE$20:DE$35,'Munis 2018'!$EY$20:$EY$35)+SUMPRODUCT('Munis 2018'!DE$51:DE$57,'Munis 2018'!$EY$51:$EY$57)+SUMPRODUCT('Munis 2018'!DE$59:DE$63,'Munis 2018'!$EY$59:$EY$63)+SUMPRODUCT('Munis 2018'!DE$65:DE$78,'Munis 2018'!$EY$65:$EY$78)+SUMPRODUCT('Munis 2018'!DE$83:DE$87,'Munis 2018'!$EY$83:$EY$87)+SUMPRODUCT('Munis 2018'!DE$91:DE$93,'Munis 2018'!$EY$91:$EY$93)+SUMPRODUCT('Munis 2018'!DE$98:DE$100,'Munis 2018'!$EY$98:$EY$100)+SUMPRODUCT('Munis 2018'!DE$102:DE$112,'Munis 2018'!$EY$102:$EY$112)+SUMPRODUCT('Munis 2018'!DE$114:DE$116,'Munis 2018'!$EY$114:$EY$116)+SUMPRODUCT('Munis 2018'!DE$119:DE$122,'Munis 2018'!$EY$119:$EY$122)+('Munis 2018'!DE$40*'Munis 2018'!$EY$40)+('Munis 2018'!DE$49*'Munis 2018'!$EY$49)+('Munis 2018'!DE$80*'Munis 2018'!$EY$80)+('Munis 2018'!DE$89*'Munis 2018'!$EY$89)+('Munis 2018'!DE$96*'Munis 2018'!$EY$96)</f>
        <v>1</v>
      </c>
      <c r="CB13" s="53" t="n">
        <f aca="false">SUMPRODUCT('Munis 2018'!DF$20:DF$35,'Munis 2018'!$EY$20:$EY$35)+SUMPRODUCT('Munis 2018'!DF$51:DF$57,'Munis 2018'!$EY$51:$EY$57)+SUMPRODUCT('Munis 2018'!DF$59:DF$63,'Munis 2018'!$EY$59:$EY$63)+SUMPRODUCT('Munis 2018'!DF$65:DF$78,'Munis 2018'!$EY$65:$EY$78)+SUMPRODUCT('Munis 2018'!DF$83:DF$87,'Munis 2018'!$EY$83:$EY$87)+SUMPRODUCT('Munis 2018'!DF$91:DF$93,'Munis 2018'!$EY$91:$EY$93)+SUMPRODUCT('Munis 2018'!DF$98:DF$100,'Munis 2018'!$EY$98:$EY$100)+SUMPRODUCT('Munis 2018'!DF$102:DF$112,'Munis 2018'!$EY$102:$EY$112)+SUMPRODUCT('Munis 2018'!DF$114:DF$116,'Munis 2018'!$EY$114:$EY$116)+SUMPRODUCT('Munis 2018'!DF$119:DF$122,'Munis 2018'!$EY$119:$EY$122)+('Munis 2018'!DF$40*'Munis 2018'!$EY$40)+('Munis 2018'!DF$49*'Munis 2018'!$EY$49)+('Munis 2018'!DF$80*'Munis 2018'!$EY$80)+('Munis 2018'!DF$89*'Munis 2018'!$EY$89)+('Munis 2018'!DF$96*'Munis 2018'!$EY$96)</f>
        <v>0.997421794233369</v>
      </c>
      <c r="CC13" s="53" t="n">
        <f aca="false">SUMPRODUCT('Munis 2018'!DG$20:DG$35,'Munis 2018'!$EY$20:$EY$35)+SUMPRODUCT('Munis 2018'!DG$51:DG$57,'Munis 2018'!$EY$51:$EY$57)+SUMPRODUCT('Munis 2018'!DG$59:DG$63,'Munis 2018'!$EY$59:$EY$63)+SUMPRODUCT('Munis 2018'!DG$65:DG$78,'Munis 2018'!$EY$65:$EY$78)+SUMPRODUCT('Munis 2018'!DG$83:DG$87,'Munis 2018'!$EY$83:$EY$87)+SUMPRODUCT('Munis 2018'!DG$91:DG$93,'Munis 2018'!$EY$91:$EY$93)+SUMPRODUCT('Munis 2018'!DG$98:DG$100,'Munis 2018'!$EY$98:$EY$100)+SUMPRODUCT('Munis 2018'!DG$102:DG$112,'Munis 2018'!$EY$102:$EY$112)+SUMPRODUCT('Munis 2018'!DG$114:DG$116,'Munis 2018'!$EY$114:$EY$116)+SUMPRODUCT('Munis 2018'!DG$119:DG$122,'Munis 2018'!$EY$119:$EY$122)+('Munis 2018'!DG$40*'Munis 2018'!$EY$40)+('Munis 2018'!DG$49*'Munis 2018'!$EY$49)+('Munis 2018'!DG$80*'Munis 2018'!$EY$80)+('Munis 2018'!DG$89*'Munis 2018'!$EY$89)+('Munis 2018'!DG$96*'Munis 2018'!$EY$96)</f>
        <v>0.997421794233369</v>
      </c>
      <c r="CD13" s="53" t="n">
        <f aca="false">SUMPRODUCT('Munis 2018'!DH$20:DH$35,'Munis 2018'!$EY$20:$EY$35)+SUMPRODUCT('Munis 2018'!DH$51:DH$57,'Munis 2018'!$EY$51:$EY$57)+SUMPRODUCT('Munis 2018'!DH$59:DH$63,'Munis 2018'!$EY$59:$EY$63)+SUMPRODUCT('Munis 2018'!DH$65:DH$78,'Munis 2018'!$EY$65:$EY$78)+SUMPRODUCT('Munis 2018'!DH$83:DH$87,'Munis 2018'!$EY$83:$EY$87)+SUMPRODUCT('Munis 2018'!DH$91:DH$93,'Munis 2018'!$EY$91:$EY$93)+SUMPRODUCT('Munis 2018'!DH$98:DH$100,'Munis 2018'!$EY$98:$EY$100)+SUMPRODUCT('Munis 2018'!DH$102:DH$112,'Munis 2018'!$EY$102:$EY$112)+SUMPRODUCT('Munis 2018'!DH$114:DH$116,'Munis 2018'!$EY$114:$EY$116)+SUMPRODUCT('Munis 2018'!DH$119:DH$122,'Munis 2018'!$EY$119:$EY$122)+('Munis 2018'!DH$40*'Munis 2018'!$EY$40)+('Munis 2018'!DH$49*'Munis 2018'!$EY$49)+('Munis 2018'!DH$80*'Munis 2018'!$EY$80)+('Munis 2018'!DH$89*'Munis 2018'!$EY$89)+('Munis 2018'!DH$96*'Munis 2018'!$EY$96)</f>
        <v>0.997421794233369</v>
      </c>
      <c r="CE13" s="53" t="n">
        <f aca="false">SUMPRODUCT('Munis 2018'!DI$20:DI$35,'Munis 2018'!$EY$20:$EY$35)+SUMPRODUCT('Munis 2018'!DI$51:DI$57,'Munis 2018'!$EY$51:$EY$57)+SUMPRODUCT('Munis 2018'!DI$59:DI$63,'Munis 2018'!$EY$59:$EY$63)+SUMPRODUCT('Munis 2018'!DI$65:DI$78,'Munis 2018'!$EY$65:$EY$78)+SUMPRODUCT('Munis 2018'!DI$83:DI$87,'Munis 2018'!$EY$83:$EY$87)+SUMPRODUCT('Munis 2018'!DI$91:DI$93,'Munis 2018'!$EY$91:$EY$93)+SUMPRODUCT('Munis 2018'!DI$98:DI$100,'Munis 2018'!$EY$98:$EY$100)+SUMPRODUCT('Munis 2018'!DI$102:DI$112,'Munis 2018'!$EY$102:$EY$112)+SUMPRODUCT('Munis 2018'!DI$114:DI$116,'Munis 2018'!$EY$114:$EY$116)+SUMPRODUCT('Munis 2018'!DI$119:DI$122,'Munis 2018'!$EY$119:$EY$122)+('Munis 2018'!DI$40*'Munis 2018'!$EY$40)+('Munis 2018'!DI$49*'Munis 2018'!$EY$49)+('Munis 2018'!DI$80*'Munis 2018'!$EY$80)+('Munis 2018'!DI$89*'Munis 2018'!$EY$89)+('Munis 2018'!DI$96*'Munis 2018'!$EY$96)</f>
        <v>0.998710897116685</v>
      </c>
      <c r="CF13" s="53" t="n">
        <f aca="false">SUMPRODUCT('Munis 2018'!DJ$20:DJ$35,'Munis 2018'!$EY$20:$EY$35)+SUMPRODUCT('Munis 2018'!DJ$51:DJ$57,'Munis 2018'!$EY$51:$EY$57)+SUMPRODUCT('Munis 2018'!DJ$59:DJ$63,'Munis 2018'!$EY$59:$EY$63)+SUMPRODUCT('Munis 2018'!DJ$65:DJ$78,'Munis 2018'!$EY$65:$EY$78)+SUMPRODUCT('Munis 2018'!DJ$83:DJ$87,'Munis 2018'!$EY$83:$EY$87)+SUMPRODUCT('Munis 2018'!DJ$91:DJ$93,'Munis 2018'!$EY$91:$EY$93)+SUMPRODUCT('Munis 2018'!DJ$98:DJ$100,'Munis 2018'!$EY$98:$EY$100)+SUMPRODUCT('Munis 2018'!DJ$102:DJ$112,'Munis 2018'!$EY$102:$EY$112)+SUMPRODUCT('Munis 2018'!DJ$114:DJ$116,'Munis 2018'!$EY$114:$EY$116)+SUMPRODUCT('Munis 2018'!DJ$119:DJ$122,'Munis 2018'!$EY$119:$EY$122)+('Munis 2018'!DJ$40*'Munis 2018'!$EY$40)+('Munis 2018'!DJ$49*'Munis 2018'!$EY$49)+('Munis 2018'!DJ$80*'Munis 2018'!$EY$80)+('Munis 2018'!DJ$89*'Munis 2018'!$EY$89)+('Munis 2018'!DJ$96*'Munis 2018'!$EY$96)</f>
        <v>0.837501293186792</v>
      </c>
      <c r="CG13" s="53" t="n">
        <f aca="false">SUMPRODUCT('Munis 2018'!DK$20:DK$35,'Munis 2018'!$EY$20:$EY$35)+SUMPRODUCT('Munis 2018'!DK$51:DK$57,'Munis 2018'!$EY$51:$EY$57)+SUMPRODUCT('Munis 2018'!DK$59:DK$63,'Munis 2018'!$EY$59:$EY$63)+SUMPRODUCT('Munis 2018'!DK$65:DK$78,'Munis 2018'!$EY$65:$EY$78)+SUMPRODUCT('Munis 2018'!DK$83:DK$87,'Munis 2018'!$EY$83:$EY$87)+SUMPRODUCT('Munis 2018'!DK$91:DK$93,'Munis 2018'!$EY$91:$EY$93)+SUMPRODUCT('Munis 2018'!DK$98:DK$100,'Munis 2018'!$EY$98:$EY$100)+SUMPRODUCT('Munis 2018'!DK$102:DK$112,'Munis 2018'!$EY$102:$EY$112)+SUMPRODUCT('Munis 2018'!DK$114:DK$116,'Munis 2018'!$EY$114:$EY$116)+SUMPRODUCT('Munis 2018'!DK$119:DK$122,'Munis 2018'!$EY$119:$EY$122)+('Munis 2018'!DK$40*'Munis 2018'!$EY$40)+('Munis 2018'!DK$49*'Munis 2018'!$EY$49)+('Munis 2018'!DK$80*'Munis 2018'!$EY$80)+('Munis 2018'!DK$89*'Munis 2018'!$EY$89)+('Munis 2018'!DK$96*'Munis 2018'!$EY$96)</f>
        <v>0.998710897116685</v>
      </c>
      <c r="CH13" s="53" t="n">
        <f aca="false">SUMPRODUCT('Munis 2018'!DL$20:DL$35,'Munis 2018'!$EY$20:$EY$35)+SUMPRODUCT('Munis 2018'!DL$51:DL$57,'Munis 2018'!$EY$51:$EY$57)+SUMPRODUCT('Munis 2018'!DL$59:DL$63,'Munis 2018'!$EY$59:$EY$63)+SUMPRODUCT('Munis 2018'!DL$65:DL$78,'Munis 2018'!$EY$65:$EY$78)+SUMPRODUCT('Munis 2018'!DL$83:DL$87,'Munis 2018'!$EY$83:$EY$87)+SUMPRODUCT('Munis 2018'!DL$91:DL$93,'Munis 2018'!$EY$91:$EY$93)+SUMPRODUCT('Munis 2018'!DL$98:DL$100,'Munis 2018'!$EY$98:$EY$100)+SUMPRODUCT('Munis 2018'!DL$102:DL$112,'Munis 2018'!$EY$102:$EY$112)+SUMPRODUCT('Munis 2018'!DL$114:DL$116,'Munis 2018'!$EY$114:$EY$116)+SUMPRODUCT('Munis 2018'!DL$119:DL$122,'Munis 2018'!$EY$119:$EY$122)+('Munis 2018'!DL$40*'Munis 2018'!$EY$40)+('Munis 2018'!DL$49*'Munis 2018'!$EY$49)+('Munis 2018'!DL$80*'Munis 2018'!$EY$80)+('Munis 2018'!DL$89*'Munis 2018'!$EY$89)+('Munis 2018'!DL$96*'Munis 2018'!$EY$96)</f>
        <v>1</v>
      </c>
      <c r="CI13" s="53" t="n">
        <f aca="false">SUMPRODUCT('Munis 2018'!DM$20:DM$35,'Munis 2018'!$EY$20:$EY$35)+SUMPRODUCT('Munis 2018'!DM$51:DM$57,'Munis 2018'!$EY$51:$EY$57)+SUMPRODUCT('Munis 2018'!DM$59:DM$63,'Munis 2018'!$EY$59:$EY$63)+SUMPRODUCT('Munis 2018'!DM$65:DM$78,'Munis 2018'!$EY$65:$EY$78)+SUMPRODUCT('Munis 2018'!DM$83:DM$87,'Munis 2018'!$EY$83:$EY$87)+SUMPRODUCT('Munis 2018'!DM$91:DM$93,'Munis 2018'!$EY$91:$EY$93)+SUMPRODUCT('Munis 2018'!DM$98:DM$100,'Munis 2018'!$EY$98:$EY$100)+SUMPRODUCT('Munis 2018'!DM$102:DM$112,'Munis 2018'!$EY$102:$EY$112)+SUMPRODUCT('Munis 2018'!DM$114:DM$116,'Munis 2018'!$EY$114:$EY$116)+SUMPRODUCT('Munis 2018'!DM$119:DM$122,'Munis 2018'!$EY$119:$EY$122)+('Munis 2018'!DM$40*'Munis 2018'!$EY$40)+('Munis 2018'!DM$49*'Munis 2018'!$EY$49)+('Munis 2018'!DM$80*'Munis 2018'!$EY$80)+('Munis 2018'!DM$89*'Munis 2018'!$EY$89)+('Munis 2018'!DM$96*'Munis 2018'!$EY$96)</f>
        <v>0.997421794233369</v>
      </c>
      <c r="CJ13" s="53" t="n">
        <f aca="false">(AVERAGEIF('Munis 2018'!$E$8:$E$210,'Cds 2018'!B13,'Munis 2018'!$DN$8:$DN$210)+AVERAGEIF('Munis 2018'!$E$8:$E$210,'Cds 2018'!B13,'Munis 2018'!$DO$8:$DO$210))-AVERAGEIF('Munis 2018'!$E$8:$E$210,'Cds 2018'!B13,'Munis 2018'!$DP$8:$DP$210)</f>
        <v>1.99484358846674</v>
      </c>
      <c r="CK13" s="53" t="n">
        <f aca="false">SUMPRODUCT('Munis 2018'!DQ20:DQ35,'Munis 2018'!$EY$20:$EY$35)+SUMPRODUCT('Munis 2018'!DQ51:DQ57,'Munis 2018'!$EY$51:$EY$57)+SUMPRODUCT('Munis 2018'!DQ59:DQ63,'Munis 2018'!$EY$59:$EY$63)+SUMPRODUCT('Munis 2018'!DQ65:DQ78,'Munis 2018'!$EY$65:$EY$78)+SUMPRODUCT('Munis 2018'!DQ83:DQ87,'Munis 2018'!$EY$83:$EY$87)+SUMPRODUCT('Munis 2018'!DQ91:DQ93,'Munis 2018'!$EY$91:$EY$93)+SUMPRODUCT('Munis 2018'!DQ98:DQ100,'Munis 2018'!$EY$98:$EY$100)+SUMPRODUCT('Munis 2018'!DQ102:DQ112,'Munis 2018'!$EY$102:$EY$112)+SUMPRODUCT('Munis 2018'!DQ114:DQ116,'Munis 2018'!$EY$114:$EY$116)+SUMPRODUCT('Munis 2018'!DQ119:DQ122,'Munis 2018'!$EY$119:$EY$122)+('Munis 2018'!DQ40*'Munis 2018'!$EY$40)+('Munis 2018'!DQ49*'Munis 2018'!$EY$49)+('Munis 2018'!DQ80*'Munis 2018'!$EY$80)+('Munis 2018'!DQ89*'Munis 2018'!$EY$89)+('Munis 2018'!DQ96*'Munis 2018'!$EY$96)</f>
        <v>0.997421794233369</v>
      </c>
      <c r="CL13" s="60" t="n">
        <f aca="false">(SUMIF('Munis 2018'!$E$8:$E$210,B13,'Munis 2018'!$DR$8:$DR$210)+SUMIF('Munis 2018'!$E$8:$E$210,B13,'Munis 2018'!$DS$8:$DS$210))/SUMIF('Munis 2018'!$E$8:$E$210,B13,'Munis 2018'!$DT$8:$DT$210)</f>
        <v>2.17966814695171</v>
      </c>
      <c r="CM13" s="58" t="n">
        <f aca="false">SUMIF('Munis 2018'!$E$8:$E$210,B13,'Munis 2018'!$DU$8:$DU$210)/SUMIF('Munis 2018'!$E$8:$E$210,B13,'Munis 2018'!$DV$8:$DV$210)</f>
        <v>0.781394704571473</v>
      </c>
      <c r="CN13" s="13" t="n">
        <f aca="false">SUMIF('Munis 2018'!$E$8:$E$210,B13,'Munis 2018'!$DW$8:$DW$210)/(SUMIF('Munis 2018'!$E$8:$E$210,B13,'Munis 2018'!$DX$8:$DX$210)/1000)</f>
        <v>87.1217532711331</v>
      </c>
      <c r="CO13" s="59" t="n">
        <f aca="false">(SUMIF('Munis 2018'!$E$8:$E$210,B13,'Munis 2018'!$DY$8:$DY$210)*1000000)/SUMIF('Munis 2018'!$E$8:$E$210,B13,'Munis 2018'!$EV$8:$EV$210)</f>
        <v>14322092.5982526</v>
      </c>
      <c r="CP13" s="58" t="n">
        <f aca="false">SUMIF('Munis 2018'!$E$8:$E$210,B13,'Munis 2018'!$DZ$8:$DZ$210)/SUMIF('Munis 2018'!$E$8:$E$210,B13,'Munis 2018'!$EA$8:$EA$210)</f>
        <v>0.345298841858789</v>
      </c>
      <c r="CQ13" s="58" t="n">
        <f aca="false">SUMIF('Munis 2018'!$E$8:$E$210,B13,'Munis 2018'!$EB$8:$EB$210)/SUMIF('Munis 2018'!$E$8:$E$210,B13,'Munis 2018'!$DW$8:$DW$210)</f>
        <v>0.0606411191407545</v>
      </c>
      <c r="CR13" s="59" t="n">
        <f aca="false">AVERAGEIF('Munis 2018'!$E$8:$E$210,B13,'Munis 2018'!$EC$8:$EC$210)</f>
        <v>7253.04269999999</v>
      </c>
      <c r="CS13" s="58" t="n">
        <f aca="false">SUMIF('Munis 2018'!$E$8:$E$210,B13,'Munis 2018'!$ED$8:$ED$210)/SUMIF('Munis 2018'!$E$8:$E$210,B13,'Munis 2018'!$EE$8:$EE$210)</f>
        <v>0.464873535636685</v>
      </c>
      <c r="CT13" s="82" t="n">
        <f aca="false">SUMIF('Munis 2018'!$E$8:$E$210,B13,'Munis 2018'!$EF$8:$EF$210)/SUMIF('Munis 2018'!$E$8:$E$210,B13,'Munis 2018'!$EG$8:$EG$210)</f>
        <v>0.0586276808154127</v>
      </c>
      <c r="CU13" s="60" t="n">
        <f aca="false">AVERAGEIF('Munis 2018'!$E$8:$E$210,B13,'Munis 2018'!$EH$8:$EH$210)</f>
        <v>55.7016773978954</v>
      </c>
      <c r="CW13" s="92" t="n">
        <f aca="false">AVERAGEIF('Munis 2018'!$E$8:$E$210,$B13,'Munis 2018'!EJ$8:EJ$210)</f>
        <v>32.1540338003236</v>
      </c>
      <c r="CX13" s="92" t="n">
        <f aca="false">AVERAGEIF('Munis 2018'!$E$8:$E$210,$B13,'Munis 2018'!EK$8:EK$210)</f>
        <v>17.1096038373031</v>
      </c>
      <c r="CY13" s="93" t="n">
        <f aca="false">AVERAGEIF('Munis 2018'!$E$8:$E$210,$B13,'Munis 2018'!EL$8:EL$210)</f>
        <v>3.21947994750966</v>
      </c>
      <c r="CZ13" s="94" t="n">
        <f aca="false">AVERAGEIF('Munis 2018'!$E$8:$E$210,$B13,'Munis 2018'!EM$8:EM$210)</f>
        <v>2.6168229891</v>
      </c>
      <c r="DA13" s="94" t="n">
        <f aca="false">AVERAGEIF('Munis 2018'!$E$8:$E$210,$B13,'Munis 2018'!EN$8:EN$210)</f>
        <v>92.9608809825001</v>
      </c>
      <c r="DC13" s="51" t="n">
        <f aca="false">AVERAGEIF('Munis 2018'!$E$8:$E$210,'Cds 2018'!$B13,'Munis 2018'!ES$8:ES$210)</f>
        <v>14643336</v>
      </c>
      <c r="DD13" s="13" t="n">
        <f aca="false">SUMIF('Munis 2018'!$E$8:$E$210,'Cds 2018'!$B13,'Munis 2018'!ET$8:ET$210)</f>
        <v>20848056.776</v>
      </c>
      <c r="DE13" s="13" t="n">
        <f aca="false">SUMIF('Munis 2018'!$E$8:$E$210,'Cds 2018'!$B13,'Munis 2018'!EU$8:EU$210)</f>
        <v>21178959.019</v>
      </c>
      <c r="DF13" s="13" t="n">
        <f aca="false">SUMIF('Munis 2018'!$E$8:$E$210,'Cds 2018'!$B13,'Munis 2018'!EV$8:EV$210)</f>
        <v>21339780.297</v>
      </c>
      <c r="DG13" s="13" t="n">
        <f aca="false">SUMIF('Munis 2018'!$E$8:$E$210,'Cds 2018'!$B13,'Munis 2018'!EW$8:EW$210)</f>
        <v>21497028.838</v>
      </c>
      <c r="DH13" s="11" t="str">
        <f aca="false">IF(DG13&gt;1000000,"Más de un millón",IF(DG13&gt;500000,"De 500 mil a un millón",IF(DG13&gt;250000,"De 250 a 500 mil","Menos de 250 mil")))</f>
        <v>Más de un millón</v>
      </c>
      <c r="DI13" s="11" t="s">
        <v>304</v>
      </c>
      <c r="DJ13" s="13" t="n">
        <f aca="false">SUMIF('Munis 2018'!$E$8:$E$210,'Cds 2018'!$B13,'Munis 2018'!FB$8:FB$210)</f>
        <v>21450</v>
      </c>
      <c r="DK13" s="13" t="n">
        <f aca="false">SUMIF('Munis 2018'!$E$8:$E$210,'Cds 2018'!$B13,'Munis 2018'!FC$8:FC$210)</f>
        <v>9895665.8276608</v>
      </c>
    </row>
    <row r="14" customFormat="false" ht="15" hidden="false" customHeight="false" outlineLevel="0" collapsed="false">
      <c r="A14" s="80" t="s">
        <v>335</v>
      </c>
      <c r="B14" s="81" t="n">
        <v>14</v>
      </c>
      <c r="C14" s="80" t="s">
        <v>336</v>
      </c>
      <c r="E14" s="58" t="n">
        <f aca="false">AVERAGEIF('Munis 2018'!$E$8:$E$210,'Cds 2018'!$B14,'Munis 2018'!H$8:H$210)/AVERAGEIF('Munis 2018'!$E$8:$E$210,'Cds 2018'!$B14,'Munis 2018'!ES$8:ES$210)</f>
        <v>0.845019902060179</v>
      </c>
      <c r="F14" s="58" t="n">
        <f aca="false">AVERAGEIF('Munis 2018'!$E$8:$E$210,'Cds 2018'!$B14,'Munis 2018'!I$8:I$210)/AVERAGEIF('Munis 2018'!$E$8:$E$210,'Cds 2018'!$B14,'Munis 2018'!$ES$8:$ES$210)</f>
        <v>0.55396694279541</v>
      </c>
      <c r="G14" s="58" t="n">
        <f aca="false">AVERAGEIF('Munis 2018'!$E$8:$E$210,'Cds 2018'!$B14,'Munis 2018'!J$8:J$210)/AVERAGEIF('Munis 2018'!$E$8:$E$210,'Cds 2018'!$B14,'Munis 2018'!$ES$8:$ES$210)</f>
        <v>0.333583343300199</v>
      </c>
      <c r="H14" s="58" t="n">
        <f aca="false">AVERAGEIF('Munis 2018'!$E$8:$E$210,'Cds 2018'!$B14,'Munis 2018'!K$8:K$210)/AVERAGEIF('Munis 2018'!$E$8:$E$210,'Cds 2018'!$B14,'Munis 2018'!$ES$8:$ES$210)</f>
        <v>0.773683228057154</v>
      </c>
      <c r="I14" s="58" t="n">
        <f aca="false">AVERAGEIF('Munis 2018'!$E$8:$E$210,'Cds 2018'!$B14,'Munis 2018'!L$8:L$210)/AVERAGEIF('Munis 2018'!$E$8:$E$210,'Cds 2018'!$B14,'Munis 2018'!$ES$8:$ES$210)</f>
        <v>0.153886909798565</v>
      </c>
      <c r="J14" s="58" t="n">
        <f aca="false">AVERAGEIF('Munis 2018'!$E$8:$E$210,'Cds 2018'!$B14,'Munis 2018'!M$8:M$210)/AVERAGEIF('Munis 2018'!$E$8:$E$210,'Cds 2018'!$B14,'Munis 2018'!$ES$8:$ES$210)</f>
        <v>0.252613647414409</v>
      </c>
      <c r="K14" s="52" t="n">
        <f aca="false">SUMIF('Munis 2018'!$E$8:$E$210,'Cds 2018'!$B14,'Munis 2018'!N$8:N$210)/(SUMIF('Munis 2018'!$E$8:$E$210,$B14,'Munis 2018'!EW$8:EW$210)/100000)</f>
        <v>1.21425535790177</v>
      </c>
      <c r="L14" s="58" t="n">
        <f aca="false">SUMIF('Munis 2018'!$E$8:$E$210,'Cds 2018'!$B14,'Munis 2018'!O$8:O$210)/SUMIF('Munis 2018'!$E$8:$E$210,'Cds 2018'!$B14,'Munis 2018'!$FB$8:$FB$210)</f>
        <v>0.324355777223608</v>
      </c>
      <c r="M14" s="60" t="n">
        <f aca="false">SUMIF('Munis 2018'!E$8:E$210,'Cds 2018'!B14,'Munis 2018'!P$8:P$210)/(SUMIF('Munis 2018'!E$8:E$210,'Cds 2018'!B14,'Munis 2018'!FC$8:FC$210)/100000)</f>
        <v>125.380750495957</v>
      </c>
      <c r="N14" s="60" t="n">
        <f aca="false">AVERAGEIFS('Munis 2018'!$Q$8:$Q$210,'Munis 2018'!$E$8:$E$210,'Cds 2018'!B14,'Munis 2018'!$Q$8:$Q$210,"&gt;0")</f>
        <v>3.19626689163742</v>
      </c>
      <c r="O14" s="60" t="n">
        <f aca="false">AVERAGEIFS('Munis 2018'!$R$8:$R$210,'Munis 2018'!$E$8:$E$210,'Cds 2018'!B14,'Munis 2018'!$R$8:$R$210,"&gt;0")</f>
        <v>3.4661816007605</v>
      </c>
      <c r="P14" s="58" t="n">
        <f aca="false">SUMIF('Munis 2018'!$E$8:$E$210,'Cds 2018'!$B14,'Munis 2018'!$S$8:$S$210)/SUMIF('Munis 2018'!$E$8:$E$210,'Cds 2018'!$B14,'Munis 2018'!$T$8:$T$210)</f>
        <v>0.59082917460109</v>
      </c>
      <c r="Q14" s="58" t="n">
        <f aca="false">SUMIF('Munis 2018'!$E$8:$E$210,'Cds 2018'!$B14,'Munis 2018'!$U$8:$U$210)/SUMIF('Munis 2018'!$E$8:$E$210,'Cds 2018'!$B14,'Munis 2018'!$V$8:$V$210)</f>
        <v>0.70026101840314</v>
      </c>
      <c r="R14" s="58" t="n">
        <f aca="false">SUMIF('Munis 2018'!$E$8:$E$210,'Cds 2018'!$B14,'Munis 2018'!$W$8:$W$210)/SUMIF('Munis 2018'!$E$8:$E$210,'Cds 2018'!$B14,'Munis 2018'!$X$8:$X$210)</f>
        <v>0.282368756896162</v>
      </c>
      <c r="S14" s="58" t="n">
        <f aca="false">SUMIF('Munis 2018'!$E$8:$E$210,'Cds 2018'!$B14,'Munis 2018'!$Y$8:$Y$210)/SUMIF('Munis 2018'!$E$8:$E$210,'Cds 2018'!$B14,'Munis 2018'!$Z$8:$Z$210)</f>
        <v>0.797942819775705</v>
      </c>
      <c r="T14" s="58" t="n">
        <f aca="false">SUMIF('Munis 2018'!$E$8:$E$210,'Cds 2018'!$B14,'Munis 2018'!$AA$8:$AA$210)/SUMIF('Munis 2018'!$E$8:$E$210,'Cds 2018'!$B14,'Munis 2018'!$AB$8:$AB$210)</f>
        <v>0.403634238126169</v>
      </c>
      <c r="U14" s="58" t="n">
        <f aca="false">SUMIF('Munis 2018'!$E$8:$E$210,'Cds 2018'!$B14,'Munis 2018'!$AC$8:$AC$210)/SUMIF('Munis 2018'!$E$8:$E$210,'Cds 2018'!$B14,'Munis 2018'!$AD$8:$AD$210)</f>
        <v>0.485578091486638</v>
      </c>
      <c r="V14" s="58" t="n">
        <f aca="false">SUMIF('Munis 2018'!$E$8:$E$210,'Cds 2018'!$B14,'Munis 2018'!$AE$8:$AE$210)/SUMIF('Munis 2018'!$E$8:$E$210,'Cds 2018'!$B14,'Munis 2018'!$AF$8:$AF$210)</f>
        <v>0.449164647148679</v>
      </c>
      <c r="W14" s="58" t="n">
        <f aca="false">SUMIF('Munis 2018'!$E$8:$E$210,'Cds 2018'!$B14,'Munis 2018'!$AG$8:$AG$210)/SUMIF('Munis 2018'!$E$8:$E$210,'Cds 2018'!$B14,'Munis 2018'!$AH$8:$AH$210)</f>
        <v>0.0447902356181784</v>
      </c>
      <c r="X14" s="82" t="n">
        <f aca="false">SUMIF('Munis 2018'!$E$8:$E$210,'Cds 2018'!$B14,'Munis 2018'!$AI$8:$AI$210)/SUMIF('Munis 2018'!$E$8:$E$210,'Cds 2018'!$B14,'Munis 2018'!$FB$8:$FB$210)</f>
        <v>0</v>
      </c>
      <c r="Y14" s="82" t="n">
        <f aca="false">SUMIF('Munis 2018'!$E$8:$E$210,'Cds 2018'!$B14,'Munis 2018'!$AJ$8:$AJ$210)/SUMIF('Munis 2018'!$E$8:$E$210,'Cds 2018'!$B14,'Munis 2018'!$AK$8:$AK$210)</f>
        <v>0.284078552619512</v>
      </c>
      <c r="Z14" s="82" t="n">
        <f aca="false">SUMIF('Munis 2018'!$E$8:$E$210,'Cds 2018'!$B14,'Munis 2018'!$AL$8:$AL$210)/SUMIF('Munis 2018'!$E$8:$E$210,'Cds 2018'!$B14,'Munis 2018'!$AM$8:$AM$210)</f>
        <v>0.367051107161065</v>
      </c>
      <c r="AA14" s="82" t="n">
        <f aca="false">SUMIF('Munis 2018'!$E$8:$E$210,'Cds 2018'!$B14,'Munis 2018'!$AN$8:$AN$210)/SUMIF('Munis 2018'!$E$8:$E$210,'Cds 2018'!$B14,'Munis 2018'!$AO$8:$AO$210)</f>
        <v>0.17481485567707</v>
      </c>
      <c r="AB14" s="82" t="n">
        <f aca="false">SUMIF('Munis 2018'!$E$8:$E$210,'Cds 2018'!$B14,'Munis 2018'!$AP$8:$AP$210)/SUMIF('Munis 2018'!$E$8:$E$210,'Cds 2018'!$B14,'Munis 2018'!$AQ$8:$AQ$210)</f>
        <v>0.699061727030276</v>
      </c>
      <c r="AC14" s="82" t="n">
        <f aca="false">SUMIF('Munis 2018'!$E$8:$E$210,'Cds 2018'!$B14,'Munis 2018'!$AR$8:$AR$210)/SUMIF('Munis 2018'!$E$8:$E$210,'Cds 2018'!$B14,'Munis 2018'!$AS$8:$AS$210)</f>
        <v>0.943821926105391</v>
      </c>
      <c r="AD14" s="82" t="n">
        <f aca="false">SUMIF('Munis 2018'!$E$8:$E$210,'Cds 2018'!$B14,'Munis 2018'!$AT$8:$AT$210)/SUMIF('Munis 2018'!$E$8:$E$210,'Cds 2018'!$B14,'Munis 2018'!$AU$8:$AU$210)</f>
        <v>0.895064578872983</v>
      </c>
      <c r="AE14" s="83" t="n">
        <f aca="false">AVERAGEIF('Munis 2018'!$E$8:$E$210,'Cds 2018'!B14,'Munis 2018'!$AV$8:$AV$210)/(SUMIF('Munis 2018'!$E$8:$E$210,'Cds 2018'!B14,'Munis 2018'!$EV$8:$EV$210)/100000)</f>
        <v>4.20539425512815</v>
      </c>
      <c r="AF14" s="84" t="n">
        <f aca="false">SUMIFS('Munis 2018'!$AW$8:$AW$210,'Munis 2018'!$E$8:$E$210, 'Cds 2018'!B14)/((SUMIFS('Munis 2018'!$EV$8:$EV$210,'Munis 2018'!$E$8:$E$210,'Cds 2018'!B14)*SUMIFS('Munis 2018'!$AX$8:$AX$210,'Munis 2018'!$E$8:$E$210,'Cds 2018'!B14))^0.5)</f>
        <v>0.273921055840371</v>
      </c>
      <c r="AG14" s="85" t="n">
        <f aca="false">AVERAGEIF('Munis 2018'!$E$8:$E$210,'Cds 2018'!B14,'Munis 2018'!$AY$8:$AY$210)</f>
        <v>3</v>
      </c>
      <c r="AH14" s="83" t="n">
        <f aca="false">AVERAGEIF('Munis 2018'!$E$8:$E$210,'Cds 2018'!$B14,'Munis 2018'!AZ$8:AZ$210)</f>
        <v>3.91666666666667</v>
      </c>
      <c r="AI14" s="86" t="n">
        <f aca="false">SUMIF('Munis 2018'!$E$8:$E$210,'Cds 2018'!B14,'Munis 2018'!$EV$8:$EV$210)/SUMIF('Munis 2018'!$E$8:$E$210,'Cds 2018'!B14,'Munis 2018'!$BA$8:$BA$210)</f>
        <v>85.7577953915428</v>
      </c>
      <c r="AJ14" s="58" t="n">
        <f aca="false">AVERAGEIF('Munis 2018'!$E$8:$E$210,'Cds 2018'!$B14,'Munis 2018'!$BC$8:$BC$210)/AVERAGEIF('Munis 2018'!$E$8:$E$210,'Cds 2018'!$B14,'Munis 2018'!$BB$8:$BB$210)</f>
        <v>0.628965188537647</v>
      </c>
      <c r="AK14" s="87" t="n">
        <f aca="false">AVERAGEIF('Munis 2018'!$E$8:$E$210,'Cds 2018'!B14,'Munis 2018'!$BD$8:$BD$210)</f>
        <v>20509.0911860076</v>
      </c>
      <c r="AL14" s="58" t="n">
        <f aca="false">SUMIF('Munis 2018'!$E$8:$E$210,'Cds 2018'!B14,'Munis 2018'!$BE$8:$BE$210)/SUMIF('Munis 2018'!$E$8:$E$210,'Cds 2018'!B14,'Munis 2018'!$BF$8:$BF$210)</f>
        <v>0.314981778881604</v>
      </c>
      <c r="AM14" s="58" t="n">
        <f aca="false">SUMIF('Munis 2018'!$E$8:$E$210,'Cds 2018'!B14,'Munis 2018'!$BG$8:$BG$210)/SUMIF('Munis 2018'!$E$8:$E$210,'Cds 2018'!B14,'Munis 2018'!$BF$8:$BF$210)</f>
        <v>0.391739404732433</v>
      </c>
      <c r="AN14" s="58" t="n">
        <f aca="false">SUMIF('Munis 2018'!$E$8:$E$210,'Cds 2018'!B14,'Munis 2018'!$BH$8:$BH$210)/SUMIF('Munis 2018'!$E$8:$E$210,'Cds 2018'!B14,'Munis 2018'!$BF$8:$BF$210)</f>
        <v>0.28279779128279</v>
      </c>
      <c r="AO14" s="88" t="n">
        <f aca="false">SUMPRODUCT('Munis 2018'!BI$36:BI$37,'Munis 2018'!$EY$36:$EY$37)</f>
        <v>5</v>
      </c>
      <c r="AP14" s="52" t="n">
        <f aca="false">SUMIF('Munis 2018'!$E$8:$E$210,'Cds 2018'!B14,'Munis 2018'!$BJ$8:$BJ$210)/SUMIF('Munis 2018'!$E$8:$E$210,'Cds 2018'!B14,'Munis 2018'!$BK$8:$BK$210)</f>
        <v>1.13760179002562</v>
      </c>
      <c r="AQ14" s="58" t="n">
        <f aca="false">SUMIF('Munis 2018'!E$8:$E$210,'Cds 2018'!B14,'Munis 2018'!$BL$8:$BL$210)/SUMIF('Munis 2018'!E$8:$E$210,'Cds 2018'!B14,'Munis 2018'!$BM$8:$BM$210)</f>
        <v>0.987171295478576</v>
      </c>
      <c r="AR14" s="58" t="n">
        <f aca="false">SUMIF('Munis 2018'!$E$8:$E$210,'Cds 2018'!B14,'Munis 2018'!$BN$8:$BN$210)/SUMIF('Munis 2018'!$E$8:$E$210,'Cds 2018'!B14,'Munis 2018'!$BO$8:$BO$210)</f>
        <v>0.297787507455791</v>
      </c>
      <c r="AS14" s="89" t="n">
        <f aca="false">RATE(1,0,-SUMIF('Munis 2018'!$E$8:$E$210,'Cds 2018'!B14,'Munis 2018'!$BP$8:$BP$210),SUMIF('Munis 2018'!$E$8:$E$210,'Cds 2018'!B14,'Munis 2018'!$BQ$8:$BQ$210))</f>
        <v>0.07709729874747</v>
      </c>
      <c r="AT14" s="13" t="n">
        <f aca="false">AVERAGEIF('Munis 2018'!$E$8:$E$210,$B14,'Munis 2018'!BR$8:BR$210)</f>
        <v>408.903862468633</v>
      </c>
      <c r="AU14" s="13" t="n">
        <f aca="false">AVERAGEIF('Munis 2018'!$E$8:$E$210,$B14,'Munis 2018'!BS$8:BS$210)</f>
        <v>2135.50205675518</v>
      </c>
      <c r="AV14" s="58" t="n">
        <v>0</v>
      </c>
      <c r="AW14" s="58" t="n">
        <f aca="false">IFERROR(SUMIF('Munis 2018'!$E$8:$E$210,$B14,'Munis 2018'!$BV$8:$BV$210)/SUMIF('Munis 2018'!$E$8:$E$210,$B14,'Munis 2018'!$BW$8:$BW$210),0)</f>
        <v>0.134246575342466</v>
      </c>
      <c r="AX14" s="58" t="n">
        <f aca="false">IFERROR(SUMIF('Munis 2018'!$E$8:$E$210,$B14,'Munis 2018'!$BX$8:$BX$210)/SUMIF('Munis 2018'!$E$8:$E$210,$B14,'Munis 2018'!$BY$8:$BY$210),0)</f>
        <v>0.241095890410959</v>
      </c>
      <c r="AY14" s="58" t="n">
        <f aca="false">IFERROR(SUMIF('Munis 2018'!$E$8:$E$210,$B14,'Munis 2018'!$BZ$8:$BZ$210)/SUMIF('Munis 2018'!$E$8:$E$210,$B14,'Munis 2018'!$CA$8:$CA$210),0)</f>
        <v>0.310958904109589</v>
      </c>
      <c r="AZ14" s="51" t="n">
        <f aca="false">AVERAGEIF('Munis 2018'!$E$8:$E$210,$B14,'Munis 2018'!CB$8:CB$210)</f>
        <v>0</v>
      </c>
      <c r="BA14" s="52" t="n">
        <f aca="false">AVERAGEIF('Munis 2018'!$E$8:$E$210,$B14,'Munis 2018'!CC$8:CC$210)</f>
        <v>0</v>
      </c>
      <c r="BB14" s="51" t="n">
        <f aca="false">AVERAGEIF('Munis 2018'!$E$8:$E$210,$B14,'Munis 2018'!CD$8:CD$210)</f>
        <v>0</v>
      </c>
      <c r="BC14" s="52" t="n">
        <f aca="false">SUMIF('Munis 2018'!$E$8:$E$210,$B14,'Munis 2018'!CE$8:CE$210)/SUMIF('Munis 2018'!$E$8:$E$210,$B14,'Munis 2018'!$CF$8:$CF$210)</f>
        <v>0.328614219994507</v>
      </c>
      <c r="BD14" s="52" t="n">
        <f aca="false">SUMIF('Munis 2018'!$E$8:$E$210,$B14,'Munis 2018'!CG$8:CG$210)/SUMIF('Munis 2018'!$E$8:$E$210,$B14,'Munis 2018'!$CF$8:$CF$210)</f>
        <v>0.360477890689371</v>
      </c>
      <c r="BE14" s="52" t="n">
        <f aca="false">SUMIF('Munis 2018'!$E$8:$E$210,$B14,'Munis 2018'!CH$8:CH$210)/SUMIF('Munis 2018'!$E$8:$E$210,$B14,'Munis 2018'!$CF$8:$CF$210)</f>
        <v>15.6528941224938</v>
      </c>
      <c r="BF14" s="52" t="n">
        <f aca="false">SUMIF('Munis 2018'!$E$8:$E$210,$B14,'Munis 2018'!CI$8:CI$210)/SUMIF('Munis 2018'!$E$8:$E$210,$B14,'Munis 2018'!$CF$8:$CF$210)</f>
        <v>1.04066533919253</v>
      </c>
      <c r="BG14" s="52" t="n">
        <f aca="false">SUMIF('Munis 2018'!$E$8:$E$210,$B14,'Munis 2018'!CJ$8:CJ$210)/SUMIF('Munis 2018'!$E$8:$E$210,$B14,'Munis 2018'!$CF$8:$CF$210)</f>
        <v>114.576180994232</v>
      </c>
      <c r="BH14" s="52" t="n">
        <f aca="false">SUMIF('Munis 2018'!$E$8:$E$210,$B14,'Munis 2018'!CK$8:CK$210)/SUMIF('Munis 2018'!$E$8:$E$210,$B14,'Munis 2018'!$CF$8:$CF$210)</f>
        <v>5014.02645221093</v>
      </c>
      <c r="BI14" s="52" t="n">
        <f aca="false">SUMIF('Munis 2018'!$E$8:$E$210,B14,'Munis 2018'!$CL$8:$CL$210)/(SUMIF('Munis 2018'!$E$8:$E$210,B14,'Munis 2018'!$EW$8:$EW$210)/10000)</f>
        <v>5.00157564088109</v>
      </c>
      <c r="BJ14" s="90" t="n">
        <f aca="false">AVERAGEIFS('Munis 2018'!$CM$8:$CM$210,'Munis 2018'!$E$8:$E$210,'Cds 2018'!B14,'Munis 2018'!$CM$8:$CM$210,"&gt;0")</f>
        <v>1.6233928405252</v>
      </c>
      <c r="BK14" s="90" t="n">
        <f aca="false">AVERAGEIF('Munis 2018'!$E$8:$E$210,B14,'Munis 2018'!$CN$8:$CN$210)</f>
        <v>75</v>
      </c>
      <c r="BL14" s="58" t="n">
        <f aca="false">SUMIF('Munis 2018'!$E$8:$E$210,B14,'Munis 2018'!$CO$8:$CO$210)</f>
        <v>0.4093375717474</v>
      </c>
      <c r="BM14" s="58" t="n">
        <f aca="false">AVERAGEIF('Munis 2018'!$E$8:$E$210,B14,'Munis 2018'!$CP$8:$CP$210)/AVERAGEIF('Munis 2018'!$E$8:$E$210,B14,'Munis 2018'!$CQ$8:$CQ$210)</f>
        <v>0.00593671457714444</v>
      </c>
      <c r="BN14" s="58" t="n">
        <f aca="false">AVERAGEIF('Munis 2018'!$E$8:$E$210,B14,'Munis 2018'!CR$8:CR$210)/AVERAGEIF('Munis 2018'!$E$8:$E$210,B14,'Munis 2018'!$CQ$8:$CQ$210)</f>
        <v>0</v>
      </c>
      <c r="BO14" s="58" t="n">
        <f aca="false">AVERAGEIF('Munis 2018'!$E$8:$E$210,$B14,'Munis 2018'!CS$8:CS$210)/AVERAGEIF('Munis 2018'!$E$8:$E$210,$B14,'Munis 2018'!$CQ$8:$CQ$210)</f>
        <v>0.878763402086651</v>
      </c>
      <c r="BP14" s="58" t="n">
        <f aca="false">AVERAGEIF('Munis 2018'!$E$8:$E$210,$B14,'Munis 2018'!CT$8:CT$210)/AVERAGEIF('Munis 2018'!$E$8:$E$210,$B14,'Munis 2018'!$CQ$8:$CQ$210)</f>
        <v>0.115299883336204</v>
      </c>
      <c r="BQ14" s="58" t="n">
        <f aca="false">AVERAGEIF('Munis 2018'!$E$8:$E$210,$B14,'Munis 2018'!$CU$8:$CU$210)</f>
        <v>0.59375</v>
      </c>
      <c r="BR14" s="53" t="n">
        <f aca="false">SUMPRODUCT('Munis 2018'!CV$36:CV$37,'Munis 2018'!$EY$36:$EY$37)</f>
        <v>1</v>
      </c>
      <c r="BS14" s="53" t="n">
        <f aca="false">SUMPRODUCT('Munis 2018'!CW$36:CW$37,'Munis 2018'!$EY$36:$EY$37)</f>
        <v>1</v>
      </c>
      <c r="BT14" s="53" t="n">
        <f aca="false">SUMPRODUCT('Munis 2018'!CX$36:CX$37,'Munis 2018'!$EY$36:$EY$37)</f>
        <v>1</v>
      </c>
      <c r="BU14" s="53" t="n">
        <f aca="false">SUMPRODUCT('Munis 2018'!CY$36:CY$37,'Munis 2018'!$EY$36:$EY$37)</f>
        <v>1</v>
      </c>
      <c r="BV14" s="53" t="n">
        <f aca="false">SUMPRODUCT('Munis 2018'!CZ$36:CZ$37,'Munis 2018'!$EY$36:$EY$37)</f>
        <v>4</v>
      </c>
      <c r="BW14" s="91" t="n">
        <f aca="false">SUMPRODUCT('Munis 2018'!DA$36:DA$37,'Munis 2018'!$EY$36:$EY$37)</f>
        <v>1</v>
      </c>
      <c r="BX14" s="53" t="n">
        <f aca="false">SUMPRODUCT('Munis 2018'!DB$36:DB$37,'Munis 2018'!$EY$36:$EY$37)</f>
        <v>1</v>
      </c>
      <c r="BY14" s="53" t="n">
        <f aca="false">SUMPRODUCT('Munis 2018'!DC$36:DC$37,'Munis 2018'!$EY$36:$EY$37)</f>
        <v>1</v>
      </c>
      <c r="BZ14" s="53" t="n">
        <f aca="false">SUMPRODUCT('Munis 2018'!DD$36:DD$37,'Munis 2018'!$EY$36:$EY$37)</f>
        <v>0</v>
      </c>
      <c r="CA14" s="91" t="n">
        <f aca="false">SUMPRODUCT('Munis 2018'!DE$36:DE$37,'Munis 2018'!$EY$36:$EY$37)</f>
        <v>1</v>
      </c>
      <c r="CB14" s="53" t="n">
        <f aca="false">SUMPRODUCT('Munis 2018'!DF$36:DF$37,'Munis 2018'!$EY$36:$EY$37)</f>
        <v>0</v>
      </c>
      <c r="CC14" s="53" t="n">
        <f aca="false">SUMPRODUCT('Munis 2018'!DG$36:DG$37,'Munis 2018'!$EY$36:$EY$37)</f>
        <v>0</v>
      </c>
      <c r="CD14" s="53" t="n">
        <f aca="false">SUMPRODUCT('Munis 2018'!DH$36:DH$37,'Munis 2018'!$EY$36:$EY$37)</f>
        <v>0</v>
      </c>
      <c r="CE14" s="53" t="n">
        <f aca="false">SUMPRODUCT('Munis 2018'!DI$36:DI$37,'Munis 2018'!$EY$36:$EY$37)</f>
        <v>1</v>
      </c>
      <c r="CF14" s="53" t="n">
        <f aca="false">SUMPRODUCT('Munis 2018'!DJ$36:DJ$37,'Munis 2018'!$EY$36:$EY$37)</f>
        <v>0.5</v>
      </c>
      <c r="CG14" s="53" t="n">
        <f aca="false">SUMPRODUCT('Munis 2018'!DK$36:DK$37,'Munis 2018'!$EY$36:$EY$37)</f>
        <v>1</v>
      </c>
      <c r="CH14" s="53" t="n">
        <f aca="false">SUMPRODUCT('Munis 2018'!DL$36:DL$37,'Munis 2018'!$EY$36:$EY$37)</f>
        <v>1</v>
      </c>
      <c r="CI14" s="53" t="n">
        <f aca="false">SUMPRODUCT('Munis 2018'!DM$36:DM$37,'Munis 2018'!$EY$36:$EY$37)</f>
        <v>0</v>
      </c>
      <c r="CJ14" s="53" t="n">
        <f aca="false">(AVERAGEIF('Munis 2018'!$E$8:$E$210,'Cds 2018'!B14,'Munis 2018'!$DN$8:$DN$210)+AVERAGEIF('Munis 2018'!$E$8:$E$210,'Cds 2018'!B14,'Munis 2018'!$DO$8:$DO$210))-AVERAGEIF('Munis 2018'!$E$8:$E$210,'Cds 2018'!B14,'Munis 2018'!$DP$8:$DP$210)</f>
        <v>1.5</v>
      </c>
      <c r="CK14" s="53" t="n">
        <f aca="false">SUMPRODUCT('Munis 2018'!DQ36:DQ37,'Munis 2018'!$EY$36:$EY$37)</f>
        <v>1</v>
      </c>
      <c r="CL14" s="60" t="n">
        <f aca="false">(SUMIF('Munis 2018'!$E$8:$E$210,B14,'Munis 2018'!$DR$8:$DR$210)+SUMIF('Munis 2018'!$E$8:$E$210,B14,'Munis 2018'!$DS$8:$DS$210))/SUMIF('Munis 2018'!$E$8:$E$210,B14,'Munis 2018'!$DT$8:$DT$210)</f>
        <v>8.64378386385863</v>
      </c>
      <c r="CM14" s="58" t="n">
        <f aca="false">SUMIF('Munis 2018'!$E$8:$E$210,B14,'Munis 2018'!$DU$8:$DU$210)/SUMIF('Munis 2018'!$E$8:$E$210,B14,'Munis 2018'!$DV$8:$DV$210)</f>
        <v>0.75869044485978</v>
      </c>
      <c r="CN14" s="13" t="n">
        <f aca="false">SUMIF('Munis 2018'!$E$8:$E$210,B14,'Munis 2018'!$DW$8:$DW$210)/(SUMIF('Munis 2018'!$E$8:$E$210,B14,'Munis 2018'!$DX$8:$DX$210)/1000)</f>
        <v>105.307723876723</v>
      </c>
      <c r="CO14" s="59" t="n">
        <f aca="false">(SUMIF('Munis 2018'!$E$8:$E$210,B14,'Munis 2018'!$DY$8:$DY$210)*1000000)/SUMIF('Munis 2018'!$E$8:$E$210,B14,'Munis 2018'!$EV$8:$EV$210)</f>
        <v>282531.486358395</v>
      </c>
      <c r="CP14" s="58" t="n">
        <f aca="false">SUMIF('Munis 2018'!$E$8:$E$210,B14,'Munis 2018'!$DZ$8:$DZ$210)/SUMIF('Munis 2018'!$E$8:$E$210,B14,'Munis 2018'!$EA$8:$EA$210)</f>
        <v>0.433066930094441</v>
      </c>
      <c r="CQ14" s="58" t="n">
        <f aca="false">SUMIF('Munis 2018'!$E$8:$E$210,B14,'Munis 2018'!$EB$8:$EB$210)/SUMIF('Munis 2018'!$E$8:$E$210,B14,'Munis 2018'!$DW$8:$DW$210)</f>
        <v>0.0708760315056755</v>
      </c>
      <c r="CR14" s="59" t="n">
        <f aca="false">AVERAGEIF('Munis 2018'!$E$8:$E$210,B14,'Munis 2018'!$EC$8:$EC$210)</f>
        <v>6573.0484</v>
      </c>
      <c r="CS14" s="58" t="n">
        <f aca="false">SUMIF('Munis 2018'!$E$8:$E$210,B14,'Munis 2018'!$ED$8:$ED$210)/SUMIF('Munis 2018'!$E$8:$E$210,B14,'Munis 2018'!$EE$8:$EE$210)</f>
        <v>0.341910605149934</v>
      </c>
      <c r="CT14" s="82" t="n">
        <f aca="false">SUMIF('Munis 2018'!$E$8:$E$210,B14,'Munis 2018'!$EF$8:$EF$210)/SUMIF('Munis 2018'!$E$8:$E$210,B14,'Munis 2018'!$EG$8:$EG$210)</f>
        <v>0.0435575985037605</v>
      </c>
      <c r="CU14" s="60" t="n">
        <f aca="false">AVERAGEIF('Munis 2018'!$E$8:$E$210,B14,'Munis 2018'!$EH$8:$EH$210)</f>
        <v>48.1025317083555</v>
      </c>
      <c r="CW14" s="92" t="n">
        <f aca="false">AVERAGEIF('Munis 2018'!$E$8:$E$210,$B14,'Munis 2018'!EJ$8:EJ$210)</f>
        <v>45.1536986101142</v>
      </c>
      <c r="CX14" s="92" t="n">
        <f aca="false">AVERAGEIF('Munis 2018'!$E$8:$E$210,$B14,'Munis 2018'!EK$8:EK$210)</f>
        <v>21.7047761356295</v>
      </c>
      <c r="CY14" s="93" t="n">
        <f aca="false">AVERAGEIF('Munis 2018'!$E$8:$E$210,$B14,'Munis 2018'!EL$8:EL$210)</f>
        <v>2.3748736760874</v>
      </c>
      <c r="CZ14" s="94" t="n">
        <f aca="false">AVERAGEIF('Munis 2018'!$E$8:$E$210,$B14,'Munis 2018'!EM$8:EM$210)</f>
        <v>2.2039097563</v>
      </c>
      <c r="DA14" s="94" t="n">
        <f aca="false">AVERAGEIF('Munis 2018'!$E$8:$E$210,$B14,'Munis 2018'!EN$8:EN$210)</f>
        <v>92.8578469783</v>
      </c>
      <c r="DC14" s="51" t="n">
        <f aca="false">AVERAGEIF('Munis 2018'!$E$8:$E$210,'Cds 2018'!$B14,'Munis 2018'!ES$8:ES$210)</f>
        <v>894631</v>
      </c>
      <c r="DD14" s="13" t="n">
        <f aca="false">SUMIF('Munis 2018'!$E$8:$E$210,'Cds 2018'!$B14,'Munis 2018'!ET$8:ET$210)</f>
        <v>1665933.9</v>
      </c>
      <c r="DE14" s="13" t="n">
        <f aca="false">SUMIF('Munis 2018'!$E$8:$E$210,'Cds 2018'!$B14,'Munis 2018'!EU$8:EU$210)</f>
        <v>1698889.4</v>
      </c>
      <c r="DF14" s="13" t="n">
        <f aca="false">SUMIF('Munis 2018'!$E$8:$E$210,'Cds 2018'!$B14,'Munis 2018'!EV$8:EV$210)</f>
        <v>1714464.7</v>
      </c>
      <c r="DG14" s="13" t="n">
        <f aca="false">SUMIF('Munis 2018'!$E$8:$E$210,'Cds 2018'!$B14,'Munis 2018'!EW$8:EW$210)</f>
        <v>1729455</v>
      </c>
      <c r="DH14" s="11" t="str">
        <f aca="false">IF(DG14&gt;1000000,"Más de un millón",IF(DG14&gt;500000,"De 500 mil a un millón",IF(DG14&gt;250000,"De 250 a 500 mil","Menos de 250 mil")))</f>
        <v>Más de un millón</v>
      </c>
      <c r="DI14" s="11" t="s">
        <v>272</v>
      </c>
      <c r="DJ14" s="13" t="n">
        <f aca="false">SUMIF('Munis 2018'!$E$8:$E$210,'Cds 2018'!$B14,'Munis 2018'!FB$8:FB$210)</f>
        <v>6015</v>
      </c>
      <c r="DK14" s="13" t="n">
        <f aca="false">SUMIF('Munis 2018'!$E$8:$E$210,'Cds 2018'!$B14,'Munis 2018'!FC$8:FC$210)</f>
        <v>547931</v>
      </c>
    </row>
    <row r="15" customFormat="false" ht="15" hidden="false" customHeight="false" outlineLevel="0" collapsed="false">
      <c r="A15" s="80" t="s">
        <v>340</v>
      </c>
      <c r="B15" s="81" t="n">
        <v>16</v>
      </c>
      <c r="C15" s="80" t="s">
        <v>339</v>
      </c>
      <c r="E15" s="58" t="n">
        <f aca="false">AVERAGEIF('Munis 2018'!$E$8:$E$210,'Cds 2018'!$B15,'Munis 2018'!H$8:H$210)/AVERAGEIF('Munis 2018'!$E$8:$E$210,'Cds 2018'!$B15,'Munis 2018'!ES$8:ES$210)</f>
        <v>0.828384127176394</v>
      </c>
      <c r="F15" s="58" t="n">
        <f aca="false">AVERAGEIF('Munis 2018'!$E$8:$E$210,'Cds 2018'!$B15,'Munis 2018'!I$8:I$210)/AVERAGEIF('Munis 2018'!$E$8:$E$210,'Cds 2018'!$B15,'Munis 2018'!$ES$8:$ES$210)</f>
        <v>0.752632974890932</v>
      </c>
      <c r="G15" s="58" t="n">
        <f aca="false">AVERAGEIF('Munis 2018'!$E$8:$E$210,'Cds 2018'!$B15,'Munis 2018'!J$8:J$210)/AVERAGEIF('Munis 2018'!$E$8:$E$210,'Cds 2018'!$B15,'Munis 2018'!$ES$8:$ES$210)</f>
        <v>0.426958572022279</v>
      </c>
      <c r="H15" s="58" t="n">
        <f aca="false">AVERAGEIF('Munis 2018'!$E$8:$E$210,'Cds 2018'!$B15,'Munis 2018'!K$8:K$210)/AVERAGEIF('Munis 2018'!$E$8:$E$210,'Cds 2018'!$B15,'Munis 2018'!$ES$8:$ES$210)</f>
        <v>0.803734511758846</v>
      </c>
      <c r="I15" s="58" t="n">
        <f aca="false">AVERAGEIF('Munis 2018'!$E$8:$E$210,'Cds 2018'!$B15,'Munis 2018'!L$8:L$210)/AVERAGEIF('Munis 2018'!$E$8:$E$210,'Cds 2018'!$B15,'Munis 2018'!$ES$8:$ES$210)</f>
        <v>0.249785414895861</v>
      </c>
      <c r="J15" s="58" t="n">
        <f aca="false">AVERAGEIF('Munis 2018'!$E$8:$E$210,'Cds 2018'!$B15,'Munis 2018'!M$8:M$210)/AVERAGEIF('Munis 2018'!$E$8:$E$210,'Cds 2018'!$B15,'Munis 2018'!$ES$8:$ES$210)</f>
        <v>0.417128381412231</v>
      </c>
      <c r="K15" s="52" t="n">
        <f aca="false">SUMIF('Munis 2018'!$E$8:$E$210,'Cds 2018'!$B15,'Munis 2018'!N$8:N$210)/(SUMIF('Munis 2018'!$E$8:$E$210,$B15,'Munis 2018'!EW$8:EW$210)/100000)</f>
        <v>48.1832864560012</v>
      </c>
      <c r="L15" s="58" t="n">
        <f aca="false">SUMIF('Munis 2018'!$E$8:$E$210,'Cds 2018'!$B15,'Munis 2018'!O$8:O$210)/SUMIF('Munis 2018'!$E$8:$E$210,'Cds 2018'!$B15,'Munis 2018'!$FB$8:$FB$210)</f>
        <v>0.178707224334601</v>
      </c>
      <c r="M15" s="60" t="n">
        <f aca="false">SUMIF('Munis 2018'!E$8:E$210,'Cds 2018'!B15,'Munis 2018'!P$8:P$210)/(SUMIF('Munis 2018'!E$8:E$210,'Cds 2018'!B15,'Munis 2018'!FC$8:FC$210)/100000)</f>
        <v>7.92494467779004</v>
      </c>
      <c r="N15" s="60" t="n">
        <f aca="false">AVERAGEIFS('Munis 2018'!$Q$8:$Q$210,'Munis 2018'!$E$8:$E$210,'Cds 2018'!B15,'Munis 2018'!$Q$8:$Q$210,"&gt;0")</f>
        <v>4.09331396655349</v>
      </c>
      <c r="O15" s="60" t="n">
        <f aca="false">AVERAGEIFS('Munis 2018'!$R$8:$R$210,'Munis 2018'!$E$8:$E$210,'Cds 2018'!B15,'Munis 2018'!$R$8:$R$210,"&gt;0")</f>
        <v>4.17987501150672</v>
      </c>
      <c r="P15" s="58" t="n">
        <f aca="false">SUMIF('Munis 2018'!$E$8:$E$210,'Cds 2018'!$B15,'Munis 2018'!$S$8:$S$210)/SUMIF('Munis 2018'!$E$8:$E$210,'Cds 2018'!$B15,'Munis 2018'!$T$8:$T$210)</f>
        <v>0.741971488001624</v>
      </c>
      <c r="Q15" s="58" t="n">
        <f aca="false">SUMIF('Munis 2018'!$E$8:$E$210,'Cds 2018'!$B15,'Munis 2018'!$U$8:$U$210)/SUMIF('Munis 2018'!$E$8:$E$210,'Cds 2018'!$B15,'Munis 2018'!$V$8:$V$210)</f>
        <v>0.254663030595924</v>
      </c>
      <c r="R15" s="58" t="n">
        <f aca="false">SUMIF('Munis 2018'!$E$8:$E$210,'Cds 2018'!$B15,'Munis 2018'!$W$8:$W$210)/SUMIF('Munis 2018'!$E$8:$E$210,'Cds 2018'!$B15,'Munis 2018'!$X$8:$X$210)</f>
        <v>0.0907680842144487</v>
      </c>
      <c r="S15" s="58" t="n">
        <f aca="false">SUMIF('Munis 2018'!$E$8:$E$210,'Cds 2018'!$B15,'Munis 2018'!$Y$8:$Y$210)/SUMIF('Munis 2018'!$E$8:$E$210,'Cds 2018'!$B15,'Munis 2018'!$Z$8:$Z$210)</f>
        <v>0.114513455650452</v>
      </c>
      <c r="T15" s="58" t="n">
        <f aca="false">SUMIF('Munis 2018'!$E$8:$E$210,'Cds 2018'!$B15,'Munis 2018'!$AA$8:$AA$210)/SUMIF('Munis 2018'!$E$8:$E$210,'Cds 2018'!$B15,'Munis 2018'!$AB$8:$AB$210)</f>
        <v>0.46576854361967</v>
      </c>
      <c r="U15" s="58" t="n">
        <f aca="false">SUMIF('Munis 2018'!$E$8:$E$210,'Cds 2018'!$B15,'Munis 2018'!$AC$8:$AC$210)/SUMIF('Munis 2018'!$E$8:$E$210,'Cds 2018'!$B15,'Munis 2018'!$AD$8:$AD$210)</f>
        <v>0.618968707264098</v>
      </c>
      <c r="V15" s="58" t="n">
        <f aca="false">SUMIF('Munis 2018'!$E$8:$E$210,'Cds 2018'!$B15,'Munis 2018'!$AE$8:$AE$210)/SUMIF('Munis 2018'!$E$8:$E$210,'Cds 2018'!$B15,'Munis 2018'!$AF$8:$AF$210)</f>
        <v>0.22826337107613</v>
      </c>
      <c r="W15" s="58" t="n">
        <f aca="false">SUMIF('Munis 2018'!$E$8:$E$210,'Cds 2018'!$B15,'Munis 2018'!$AG$8:$AG$210)/SUMIF('Munis 2018'!$E$8:$E$210,'Cds 2018'!$B15,'Munis 2018'!$AH$8:$AH$210)</f>
        <v>0.0270357980927655</v>
      </c>
      <c r="X15" s="82" t="n">
        <f aca="false">SUMIF('Munis 2018'!$E$8:$E$210,'Cds 2018'!$B15,'Munis 2018'!$AI$8:$AI$210)/SUMIF('Munis 2018'!$E$8:$E$210,'Cds 2018'!$B15,'Munis 2018'!$FB$8:$FB$210)</f>
        <v>0</v>
      </c>
      <c r="Y15" s="82" t="n">
        <f aca="false">SUMIF('Munis 2018'!$E$8:$E$210,'Cds 2018'!$B15,'Munis 2018'!$AJ$8:$AJ$210)/SUMIF('Munis 2018'!$E$8:$E$210,'Cds 2018'!$B15,'Munis 2018'!$AK$8:$AK$210)</f>
        <v>0.41047315071376</v>
      </c>
      <c r="Z15" s="82" t="n">
        <f aca="false">SUMIF('Munis 2018'!$E$8:$E$210,'Cds 2018'!$B15,'Munis 2018'!$AL$8:$AL$210)/SUMIF('Munis 2018'!$E$8:$E$210,'Cds 2018'!$B15,'Munis 2018'!$AM$8:$AM$210)</f>
        <v>0.763386504905265</v>
      </c>
      <c r="AA15" s="82" t="n">
        <f aca="false">SUMIF('Munis 2018'!$E$8:$E$210,'Cds 2018'!$B15,'Munis 2018'!$AN$8:$AN$210)/SUMIF('Munis 2018'!$E$8:$E$210,'Cds 2018'!$B15,'Munis 2018'!$AO$8:$AO$210)</f>
        <v>0.339407403709343</v>
      </c>
      <c r="AB15" s="82" t="n">
        <f aca="false">SUMIF('Munis 2018'!$E$8:$E$210,'Cds 2018'!$B15,'Munis 2018'!$AP$8:$AP$210)/SUMIF('Munis 2018'!$E$8:$E$210,'Cds 2018'!$B15,'Munis 2018'!$AQ$8:$AQ$210)</f>
        <v>0.984995631007365</v>
      </c>
      <c r="AC15" s="82" t="n">
        <f aca="false">SUMIF('Munis 2018'!$E$8:$E$210,'Cds 2018'!$B15,'Munis 2018'!$AR$8:$AR$210)/SUMIF('Munis 2018'!$E$8:$E$210,'Cds 2018'!$B15,'Munis 2018'!$AS$8:$AS$210)</f>
        <v>0.973018654536868</v>
      </c>
      <c r="AD15" s="82" t="n">
        <f aca="false">SUMIF('Munis 2018'!$E$8:$E$210,'Cds 2018'!$B15,'Munis 2018'!$AT$8:$AT$210)/SUMIF('Munis 2018'!$E$8:$E$210,'Cds 2018'!$B15,'Munis 2018'!$AU$8:$AU$210)</f>
        <v>0.737282590501697</v>
      </c>
      <c r="AE15" s="83" t="n">
        <f aca="false">AVERAGEIF('Munis 2018'!$E$8:$E$210,'Cds 2018'!B15,'Munis 2018'!$AV$8:$AV$210)/(SUMIF('Munis 2018'!$E$8:$E$210,'Cds 2018'!B15,'Munis 2018'!$EV$8:$EV$210)/100000)</f>
        <v>0</v>
      </c>
      <c r="AF15" s="84" t="n">
        <f aca="false">SUMIFS('Munis 2018'!$AW$8:$AW$210,'Munis 2018'!$E$8:$E$210, 'Cds 2018'!B15)/((SUMIFS('Munis 2018'!$EV$8:$EV$210,'Munis 2018'!$E$8:$E$210,'Cds 2018'!B15)*SUMIFS('Munis 2018'!$AX$8:$AX$210,'Munis 2018'!$E$8:$E$210,'Cds 2018'!B15))^0.5)</f>
        <v>0.316460274458294</v>
      </c>
      <c r="AG15" s="85" t="n">
        <f aca="false">AVERAGEIF('Munis 2018'!$E$8:$E$210,'Cds 2018'!B15,'Munis 2018'!$AY$8:$AY$210)</f>
        <v>3</v>
      </c>
      <c r="AH15" s="83" t="n">
        <f aca="false">AVERAGEIF('Munis 2018'!$E$8:$E$210,'Cds 2018'!$B15,'Munis 2018'!AZ$8:AZ$210)</f>
        <v>1.16666666666667</v>
      </c>
      <c r="AI15" s="86" t="n">
        <f aca="false">SUMIF('Munis 2018'!$E$8:$E$210,'Cds 2018'!B15,'Munis 2018'!$EV$8:$EV$210)/SUMIF('Munis 2018'!$E$8:$E$210,'Cds 2018'!B15,'Munis 2018'!$BA$8:$BA$210)</f>
        <v>68.219531495079</v>
      </c>
      <c r="AJ15" s="58" t="n">
        <f aca="false">AVERAGEIF('Munis 2018'!$E$8:$E$210,'Cds 2018'!$B15,'Munis 2018'!$BC$8:$BC$210)/AVERAGEIF('Munis 2018'!$E$8:$E$210,'Cds 2018'!$B15,'Munis 2018'!$BB$8:$BB$210)</f>
        <v>0.598146531986204</v>
      </c>
      <c r="AK15" s="87" t="n">
        <f aca="false">AVERAGEIF('Munis 2018'!$E$8:$E$210,'Cds 2018'!B15,'Munis 2018'!$BD$8:$BD$210)</f>
        <v>21538.4053803128</v>
      </c>
      <c r="AL15" s="58" t="n">
        <f aca="false">SUMIF('Munis 2018'!$E$8:$E$210,'Cds 2018'!B15,'Munis 2018'!$BE$8:$BE$210)/SUMIF('Munis 2018'!$E$8:$E$210,'Cds 2018'!B15,'Munis 2018'!$BF$8:$BF$210)</f>
        <v>0.487836048674966</v>
      </c>
      <c r="AM15" s="58" t="n">
        <f aca="false">SUMIF('Munis 2018'!$E$8:$E$210,'Cds 2018'!B15,'Munis 2018'!$BG$8:$BG$210)/SUMIF('Munis 2018'!$E$8:$E$210,'Cds 2018'!B15,'Munis 2018'!$BF$8:$BF$210)</f>
        <v>0.419205573364041</v>
      </c>
      <c r="AN15" s="58" t="n">
        <f aca="false">SUMIF('Munis 2018'!$E$8:$E$210,'Cds 2018'!B15,'Munis 2018'!$BH$8:$BH$210)/SUMIF('Munis 2018'!$E$8:$E$210,'Cds 2018'!B15,'Munis 2018'!$BF$8:$BF$210)</f>
        <v>0.109599146214584</v>
      </c>
      <c r="AO15" s="88" t="n">
        <f aca="false">SUMPRODUCT('Munis 2018'!BI$38:BI$39,'Munis 2018'!$EY$38:$EY$39)</f>
        <v>5</v>
      </c>
      <c r="AP15" s="52" t="n">
        <f aca="false">SUMIF('Munis 2018'!$E$8:$E$210,'Cds 2018'!B15,'Munis 2018'!$BJ$8:$BJ$210)/SUMIF('Munis 2018'!$E$8:$E$210,'Cds 2018'!B15,'Munis 2018'!$BK$8:$BK$210)</f>
        <v>4.20966097146435</v>
      </c>
      <c r="AQ15" s="58" t="n">
        <f aca="false">SUMIF('Munis 2018'!E$8:$E$210,'Cds 2018'!B15,'Munis 2018'!$BL$8:$BL$210)/SUMIF('Munis 2018'!E$8:$E$210,'Cds 2018'!B15,'Munis 2018'!$BM$8:$BM$210)</f>
        <v>0.990157025448952</v>
      </c>
      <c r="AR15" s="58" t="n">
        <f aca="false">SUMIF('Munis 2018'!$E$8:$E$210,'Cds 2018'!B15,'Munis 2018'!$BN$8:$BN$210)/SUMIF('Munis 2018'!$E$8:$E$210,'Cds 2018'!B15,'Munis 2018'!$BO$8:$BO$210)</f>
        <v>0.230266052170344</v>
      </c>
      <c r="AS15" s="89" t="n">
        <f aca="false">RATE(1,0,-SUMIF('Munis 2018'!$E$8:$E$210,'Cds 2018'!B15,'Munis 2018'!$BP$8:$BP$210),SUMIF('Munis 2018'!$E$8:$E$210,'Cds 2018'!B15,'Munis 2018'!$BQ$8:$BQ$210))</f>
        <v>0.0319741037192375</v>
      </c>
      <c r="AT15" s="13" t="n">
        <f aca="false">AVERAGEIF('Munis 2018'!$E$8:$E$210,$B15,'Munis 2018'!BR$8:BR$210)</f>
        <v>323.8068594718</v>
      </c>
      <c r="AU15" s="13" t="n">
        <f aca="false">AVERAGEIF('Munis 2018'!$E$8:$E$210,$B15,'Munis 2018'!BS$8:BS$210)</f>
        <v>2196.74109493415</v>
      </c>
      <c r="AV15" s="58" t="n">
        <v>0</v>
      </c>
      <c r="AW15" s="58" t="n">
        <f aca="false">IFERROR(SUMIF('Munis 2018'!$E$8:$E$210,$B15,'Munis 2018'!$BV$8:$BV$210)/SUMIF('Munis 2018'!$E$8:$E$210,$B15,'Munis 2018'!$BW$8:$BW$210),0)</f>
        <v>0</v>
      </c>
      <c r="AX15" s="58" t="n">
        <f aca="false">IFERROR(SUMIF('Munis 2018'!$E$8:$E$210,$B15,'Munis 2018'!$BX$8:$BX$210)/SUMIF('Munis 2018'!$E$8:$E$210,$B15,'Munis 2018'!$BY$8:$BY$210),0)</f>
        <v>0</v>
      </c>
      <c r="AY15" s="58" t="n">
        <f aca="false">IFERROR(SUMIF('Munis 2018'!$E$8:$E$210,$B15,'Munis 2018'!$BZ$8:$BZ$210)/SUMIF('Munis 2018'!$E$8:$E$210,$B15,'Munis 2018'!$CA$8:$CA$210),0)</f>
        <v>0</v>
      </c>
      <c r="AZ15" s="51" t="n">
        <f aca="false">AVERAGEIF('Munis 2018'!$E$8:$E$210,$B15,'Munis 2018'!CB$8:CB$210)</f>
        <v>0</v>
      </c>
      <c r="BA15" s="52" t="n">
        <f aca="false">AVERAGEIF('Munis 2018'!$E$8:$E$210,$B15,'Munis 2018'!CC$8:CC$210)</f>
        <v>0</v>
      </c>
      <c r="BB15" s="51" t="n">
        <f aca="false">AVERAGEIF('Munis 2018'!$E$8:$E$210,$B15,'Munis 2018'!CD$8:CD$210)</f>
        <v>0</v>
      </c>
      <c r="BC15" s="52" t="n">
        <f aca="false">SUMIF('Munis 2018'!$E$8:$E$210,$B15,'Munis 2018'!CE$8:CE$210)/SUMIF('Munis 2018'!$E$8:$E$210,$B15,'Munis 2018'!$CF$8:$CF$210)</f>
        <v>0.236784196132514</v>
      </c>
      <c r="BD15" s="52" t="n">
        <f aca="false">SUMIF('Munis 2018'!$E$8:$E$210,$B15,'Munis 2018'!CG$8:CG$210)/SUMIF('Munis 2018'!$E$8:$E$210,$B15,'Munis 2018'!$CF$8:$CF$210)</f>
        <v>0.250441612042568</v>
      </c>
      <c r="BE15" s="52" t="n">
        <f aca="false">SUMIF('Munis 2018'!$E$8:$E$210,$B15,'Munis 2018'!CH$8:CH$210)/SUMIF('Munis 2018'!$E$8:$E$210,$B15,'Munis 2018'!$CF$8:$CF$210)</f>
        <v>13.8711260856644</v>
      </c>
      <c r="BF15" s="52" t="n">
        <f aca="false">SUMIF('Munis 2018'!$E$8:$E$210,$B15,'Munis 2018'!CI$8:CI$210)/SUMIF('Munis 2018'!$E$8:$E$210,$B15,'Munis 2018'!$CF$8:$CF$210)</f>
        <v>0.484187116615632</v>
      </c>
      <c r="BG15" s="52" t="n">
        <f aca="false">SUMIF('Munis 2018'!$E$8:$E$210,$B15,'Munis 2018'!CJ$8:CJ$210)/SUMIF('Munis 2018'!$E$8:$E$210,$B15,'Munis 2018'!$CF$8:$CF$210)</f>
        <v>95.2846853284625</v>
      </c>
      <c r="BH15" s="52" t="n">
        <f aca="false">SUMIF('Munis 2018'!$E$8:$E$210,$B15,'Munis 2018'!CK$8:CK$210)/SUMIF('Munis 2018'!$E$8:$E$210,$B15,'Munis 2018'!$CF$8:$CF$210)</f>
        <v>2074.72175936902</v>
      </c>
      <c r="BI15" s="52" t="n">
        <f aca="false">SUMIF('Munis 2018'!$E$8:$E$210,B15,'Munis 2018'!$CL$8:$CL$210)/(SUMIF('Munis 2018'!$E$8:$E$210,B15,'Munis 2018'!$EW$8:$EW$210)/10000)</f>
        <v>2.97094255053819</v>
      </c>
      <c r="BJ15" s="90" t="n">
        <f aca="false">AVERAGEIFS('Munis 2018'!$CM$8:$CM$210,'Munis 2018'!$E$8:$E$210,'Cds 2018'!B15,'Munis 2018'!$CM$8:$CM$210,"&gt;0")</f>
        <v>1.42829272540304</v>
      </c>
      <c r="BK15" s="90" t="n">
        <f aca="false">AVERAGEIF('Munis 2018'!$E$8:$E$210,B15,'Munis 2018'!$CN$8:$CN$210)</f>
        <v>41.6666666666667</v>
      </c>
      <c r="BL15" s="58" t="n">
        <f aca="false">SUMIF('Munis 2018'!$E$8:$E$210,B15,'Munis 2018'!$CO$8:$CO$210)</f>
        <v>0</v>
      </c>
      <c r="BM15" s="58" t="n">
        <f aca="false">AVERAGEIF('Munis 2018'!$E$8:$E$210,B15,'Munis 2018'!$CP$8:$CP$210)/AVERAGEIF('Munis 2018'!$E$8:$E$210,B15,'Munis 2018'!$CQ$8:$CQ$210)</f>
        <v>0.00624144048758103</v>
      </c>
      <c r="BN15" s="58" t="n">
        <f aca="false">AVERAGEIF('Munis 2018'!$E$8:$E$210,B15,'Munis 2018'!CR$8:CR$210)/AVERAGEIF('Munis 2018'!$E$8:$E$210,B15,'Munis 2018'!$CQ$8:$CQ$210)</f>
        <v>0</v>
      </c>
      <c r="BO15" s="58" t="n">
        <f aca="false">AVERAGEIF('Munis 2018'!$E$8:$E$210,$B15,'Munis 2018'!CS$8:CS$210)/AVERAGEIF('Munis 2018'!$E$8:$E$210,$B15,'Munis 2018'!$CQ$8:$CQ$210)</f>
        <v>0.603000668865514</v>
      </c>
      <c r="BP15" s="58" t="n">
        <f aca="false">AVERAGEIF('Munis 2018'!$E$8:$E$210,$B15,'Munis 2018'!CT$8:CT$210)/AVERAGEIF('Munis 2018'!$E$8:$E$210,$B15,'Munis 2018'!$CQ$8:$CQ$210)</f>
        <v>0.381306578761463</v>
      </c>
      <c r="BQ15" s="58" t="n">
        <f aca="false">AVERAGEIF('Munis 2018'!$E$8:$E$210,$B15,'Munis 2018'!$CU$8:$CU$210)</f>
        <v>0.21875</v>
      </c>
      <c r="BR15" s="53" t="n">
        <f aca="false">SUMPRODUCT('Munis 2018'!CV$38:CV$39,'Munis 2018'!$EY$38:$EY$39)</f>
        <v>0</v>
      </c>
      <c r="BS15" s="53" t="n">
        <f aca="false">SUMPRODUCT('Munis 2018'!CW$38:CW$39,'Munis 2018'!$EY$38:$EY$39)</f>
        <v>0</v>
      </c>
      <c r="BT15" s="53" t="n">
        <f aca="false">SUMPRODUCT('Munis 2018'!CX$38:CX$39,'Munis 2018'!$EY$38:$EY$39)</f>
        <v>0</v>
      </c>
      <c r="BU15" s="53" t="n">
        <f aca="false">SUMPRODUCT('Munis 2018'!CY$38:CY$39,'Munis 2018'!$EY$38:$EY$39)</f>
        <v>0</v>
      </c>
      <c r="BV15" s="53" t="n">
        <f aca="false">SUMPRODUCT('Munis 2018'!CZ$38:CZ$39,'Munis 2018'!$EY$38:$EY$39)</f>
        <v>0</v>
      </c>
      <c r="BW15" s="91" t="n">
        <f aca="false">SUMPRODUCT('Munis 2018'!DA$38:DA$39,'Munis 2018'!$EY$38:$EY$39)</f>
        <v>0</v>
      </c>
      <c r="BX15" s="53" t="n">
        <f aca="false">SUMPRODUCT('Munis 2018'!DB$38:DB$39,'Munis 2018'!$EY$38:$EY$39)</f>
        <v>0</v>
      </c>
      <c r="BY15" s="53" t="n">
        <f aca="false">SUMPRODUCT('Munis 2018'!DC$38:DC$39,'Munis 2018'!$EY$38:$EY$39)</f>
        <v>0</v>
      </c>
      <c r="BZ15" s="53" t="n">
        <f aca="false">SUMPRODUCT('Munis 2018'!DD$38:DD$39,'Munis 2018'!$EY$38:$EY$39)</f>
        <v>0</v>
      </c>
      <c r="CA15" s="91" t="n">
        <f aca="false">SUMPRODUCT('Munis 2018'!DE$38:DE$39,'Munis 2018'!$EY$38:$EY$39)</f>
        <v>0</v>
      </c>
      <c r="CB15" s="53" t="n">
        <f aca="false">SUMPRODUCT('Munis 2018'!DF$38:DF$39,'Munis 2018'!$EY$38:$EY$39)</f>
        <v>0</v>
      </c>
      <c r="CC15" s="53" t="n">
        <f aca="false">SUMPRODUCT('Munis 2018'!DG$38:DG$39,'Munis 2018'!$EY$38:$EY$39)</f>
        <v>0</v>
      </c>
      <c r="CD15" s="53" t="n">
        <f aca="false">SUMPRODUCT('Munis 2018'!DH$38:DH$39,'Munis 2018'!$EY$38:$EY$39)</f>
        <v>0</v>
      </c>
      <c r="CE15" s="53" t="n">
        <f aca="false">SUMPRODUCT('Munis 2018'!DI$38:DI$39,'Munis 2018'!$EY$38:$EY$39)</f>
        <v>1</v>
      </c>
      <c r="CF15" s="53" t="n">
        <f aca="false">SUMPRODUCT('Munis 2018'!DJ$38:DJ$39,'Munis 2018'!$EY$38:$EY$39)</f>
        <v>0</v>
      </c>
      <c r="CG15" s="53" t="n">
        <f aca="false">SUMPRODUCT('Munis 2018'!DK$38:DK$39,'Munis 2018'!$EY$38:$EY$39)</f>
        <v>0</v>
      </c>
      <c r="CH15" s="53" t="n">
        <f aca="false">SUMPRODUCT('Munis 2018'!DL$38:DL$39,'Munis 2018'!$EY$38:$EY$39)</f>
        <v>0</v>
      </c>
      <c r="CI15" s="53" t="n">
        <f aca="false">SUMPRODUCT('Munis 2018'!DM$38:DM$39,'Munis 2018'!$EY$38:$EY$39)</f>
        <v>0</v>
      </c>
      <c r="CJ15" s="53" t="n">
        <f aca="false">(AVERAGEIF('Munis 2018'!$E$8:$E$210,'Cds 2018'!B15,'Munis 2018'!$DN$8:$DN$210)+AVERAGEIF('Munis 2018'!$E$8:$E$210,'Cds 2018'!B15,'Munis 2018'!$DO$8:$DO$210))-AVERAGEIF('Munis 2018'!$E$8:$E$210,'Cds 2018'!B15,'Munis 2018'!$DP$8:$DP$210)</f>
        <v>0</v>
      </c>
      <c r="CK15" s="53" t="n">
        <f aca="false">SUMPRODUCT('Munis 2018'!DQ38:DQ39,'Munis 2018'!$EY$38:$EY$39)</f>
        <v>0</v>
      </c>
      <c r="CL15" s="60" t="n">
        <f aca="false">(SUMIF('Munis 2018'!$E$8:$E$210,B15,'Munis 2018'!$DR$8:$DR$210)+SUMIF('Munis 2018'!$E$8:$E$210,B15,'Munis 2018'!$DS$8:$DS$210))/SUMIF('Munis 2018'!$E$8:$E$210,B15,'Munis 2018'!$DT$8:$DT$210)</f>
        <v>7.95872270089858</v>
      </c>
      <c r="CM15" s="58" t="n">
        <f aca="false">SUMIF('Munis 2018'!$E$8:$E$210,B15,'Munis 2018'!$DU$8:$DU$210)/SUMIF('Munis 2018'!$E$8:$E$210,B15,'Munis 2018'!$DV$8:$DV$210)</f>
        <v>0.786301002583643</v>
      </c>
      <c r="CN15" s="13" t="n">
        <f aca="false">SUMIF('Munis 2018'!$E$8:$E$210,B15,'Munis 2018'!$DW$8:$DW$210)/(SUMIF('Munis 2018'!$E$8:$E$210,B15,'Munis 2018'!$DX$8:$DX$210)/1000)</f>
        <v>102.070131639276</v>
      </c>
      <c r="CO15" s="59" t="n">
        <f aca="false">(SUMIF('Munis 2018'!$E$8:$E$210,B15,'Munis 2018'!$DY$8:$DY$210)*1000000)/SUMIF('Munis 2018'!$E$8:$E$210,B15,'Munis 2018'!$EV$8:$EV$210)</f>
        <v>213460.426782619</v>
      </c>
      <c r="CP15" s="58" t="n">
        <f aca="false">SUMIF('Munis 2018'!$E$8:$E$210,B15,'Munis 2018'!$DZ$8:$DZ$210)/SUMIF('Munis 2018'!$E$8:$E$210,B15,'Munis 2018'!$EA$8:$EA$210)</f>
        <v>0.315730183900293</v>
      </c>
      <c r="CQ15" s="58" t="n">
        <f aca="false">SUMIF('Munis 2018'!$E$8:$E$210,B15,'Munis 2018'!$EB$8:$EB$210)/SUMIF('Munis 2018'!$E$8:$E$210,B15,'Munis 2018'!$DW$8:$DW$210)</f>
        <v>0.060784670111391</v>
      </c>
      <c r="CR15" s="59" t="n">
        <f aca="false">AVERAGEIF('Munis 2018'!$E$8:$E$210,B15,'Munis 2018'!$EC$8:$EC$210)</f>
        <v>5092.8361</v>
      </c>
      <c r="CS15" s="58" t="n">
        <f aca="false">SUMIF('Munis 2018'!$E$8:$E$210,B15,'Munis 2018'!$ED$8:$ED$210)/SUMIF('Munis 2018'!$E$8:$E$210,B15,'Munis 2018'!$EE$8:$EE$210)</f>
        <v>0.289923392815715</v>
      </c>
      <c r="CT15" s="82" t="n">
        <f aca="false">SUMIF('Munis 2018'!$E$8:$E$210,B15,'Munis 2018'!$EF$8:$EF$210)/SUMIF('Munis 2018'!$E$8:$E$210,B15,'Munis 2018'!$EG$8:$EG$210)</f>
        <v>0.0216538242843872</v>
      </c>
      <c r="CU15" s="60" t="n">
        <f aca="false">AVERAGEIF('Munis 2018'!$E$8:$E$210,B15,'Munis 2018'!$EH$8:$EH$210)</f>
        <v>40.7281621050434</v>
      </c>
      <c r="CW15" s="92" t="n">
        <f aca="false">AVERAGEIF('Munis 2018'!$E$8:$E$210,$B15,'Munis 2018'!EJ$8:EJ$210)</f>
        <v>41.0311136401896</v>
      </c>
      <c r="CX15" s="92" t="n">
        <f aca="false">AVERAGEIF('Munis 2018'!$E$8:$E$210,$B15,'Munis 2018'!EK$8:EK$210)</f>
        <v>16.3317022192588</v>
      </c>
      <c r="CY15" s="93" t="n">
        <f aca="false">AVERAGEIF('Munis 2018'!$E$8:$E$210,$B15,'Munis 2018'!EL$8:EL$210)</f>
        <v>2.71024427671781</v>
      </c>
      <c r="CZ15" s="94" t="n">
        <f aca="false">AVERAGEIF('Munis 2018'!$E$8:$E$210,$B15,'Munis 2018'!EM$8:EM$210)</f>
        <v>0.9085938826</v>
      </c>
      <c r="DA15" s="94" t="n">
        <f aca="false">AVERAGEIF('Munis 2018'!$E$8:$E$210,$B15,'Munis 2018'!EN$8:EN$210)</f>
        <v>86.6660787688</v>
      </c>
      <c r="DC15" s="51" t="n">
        <f aca="false">AVERAGEIF('Munis 2018'!$E$8:$E$210,'Cds 2018'!$B15,'Munis 2018'!ES$8:ES$210)</f>
        <v>478831</v>
      </c>
      <c r="DD15" s="13" t="n">
        <f aca="false">SUMIF('Munis 2018'!$E$8:$E$210,'Cds 2018'!$B15,'Munis 2018'!ET$8:ET$210)</f>
        <v>897849.22</v>
      </c>
      <c r="DE15" s="13" t="n">
        <f aca="false">SUMIF('Munis 2018'!$E$8:$E$210,'Cds 2018'!$B15,'Munis 2018'!EU$8:EU$210)</f>
        <v>913406.48</v>
      </c>
      <c r="DF15" s="13" t="n">
        <f aca="false">SUMIF('Munis 2018'!$E$8:$E$210,'Cds 2018'!$B15,'Munis 2018'!EV$8:EV$210)</f>
        <v>919883.76</v>
      </c>
      <c r="DG15" s="13" t="n">
        <f aca="false">SUMIF('Munis 2018'!$E$8:$E$210,'Cds 2018'!$B15,'Munis 2018'!EW$8:EW$210)</f>
        <v>925632.17</v>
      </c>
      <c r="DH15" s="11" t="str">
        <f aca="false">IF(DG15&gt;1000000,"Más de un millón",IF(DG15&gt;500000,"De 500 mil a un millón",IF(DG15&gt;250000,"De 250 a 500 mil","Menos de 250 mil")))</f>
        <v>De 500 mil a un millón</v>
      </c>
      <c r="DI15" s="11" t="s">
        <v>341</v>
      </c>
      <c r="DJ15" s="13" t="n">
        <f aca="false">SUMIF('Munis 2018'!$E$8:$E$210,'Cds 2018'!$B15,'Munis 2018'!FB$8:FB$210)</f>
        <v>263</v>
      </c>
      <c r="DK15" s="13" t="n">
        <f aca="false">SUMIF('Munis 2018'!$E$8:$E$210,'Cds 2018'!$B15,'Munis 2018'!FC$8:FC$210)</f>
        <v>328078</v>
      </c>
    </row>
    <row r="16" customFormat="false" ht="15" hidden="false" customHeight="false" outlineLevel="0" collapsed="false">
      <c r="A16" s="80" t="s">
        <v>345</v>
      </c>
      <c r="B16" s="81" t="n">
        <v>20</v>
      </c>
      <c r="C16" s="80" t="s">
        <v>346</v>
      </c>
      <c r="E16" s="58" t="n">
        <f aca="false">AVERAGEIF('Munis 2018'!$E$8:$E$210,'Cds 2018'!$B16,'Munis 2018'!H$8:H$210)/AVERAGEIF('Munis 2018'!$E$8:$E$210,'Cds 2018'!$B16,'Munis 2018'!ES$8:ES$210)</f>
        <v>0.751162419692409</v>
      </c>
      <c r="F16" s="58" t="n">
        <f aca="false">AVERAGEIF('Munis 2018'!$E$8:$E$210,'Cds 2018'!$B16,'Munis 2018'!I$8:I$210)/AVERAGEIF('Munis 2018'!$E$8:$E$210,'Cds 2018'!$B16,'Munis 2018'!$ES$8:$ES$210)</f>
        <v>0.670507062560243</v>
      </c>
      <c r="G16" s="58" t="n">
        <f aca="false">AVERAGEIF('Munis 2018'!$E$8:$E$210,'Cds 2018'!$B16,'Munis 2018'!J$8:J$210)/AVERAGEIF('Munis 2018'!$E$8:$E$210,'Cds 2018'!$B16,'Munis 2018'!$ES$8:$ES$210)</f>
        <v>0.39200141149076</v>
      </c>
      <c r="H16" s="58" t="n">
        <f aca="false">AVERAGEIF('Munis 2018'!$E$8:$E$210,'Cds 2018'!$B16,'Munis 2018'!K$8:K$210)/AVERAGEIF('Munis 2018'!$E$8:$E$210,'Cds 2018'!$B16,'Munis 2018'!$ES$8:$ES$210)</f>
        <v>0.814536171387659</v>
      </c>
      <c r="I16" s="58" t="n">
        <f aca="false">AVERAGEIF('Munis 2018'!$E$8:$E$210,'Cds 2018'!$B16,'Munis 2018'!L$8:L$210)/AVERAGEIF('Munis 2018'!$E$8:$E$210,'Cds 2018'!$B16,'Munis 2018'!$ES$8:$ES$210)</f>
        <v>0.158069004571497</v>
      </c>
      <c r="J16" s="58" t="n">
        <f aca="false">AVERAGEIF('Munis 2018'!$E$8:$E$210,'Cds 2018'!$B16,'Munis 2018'!M$8:M$210)/AVERAGEIF('Munis 2018'!$E$8:$E$210,'Cds 2018'!$B16,'Munis 2018'!$ES$8:$ES$210)</f>
        <v>0.270536785569268</v>
      </c>
      <c r="K16" s="52" t="n">
        <f aca="false">SUMIF('Munis 2018'!$E$8:$E$210,'Cds 2018'!$B16,'Munis 2018'!N$8:N$210)/(SUMIF('Munis 2018'!$E$8:$E$210,$B16,'Munis 2018'!EW$8:EW$210)/100000)</f>
        <v>32.9458080090765</v>
      </c>
      <c r="L16" s="58" t="n">
        <f aca="false">SUMIF('Munis 2018'!$E$8:$E$210,'Cds 2018'!$B16,'Munis 2018'!O$8:O$210)/SUMIF('Munis 2018'!$E$8:$E$210,'Cds 2018'!$B16,'Munis 2018'!$FB$8:$FB$210)</f>
        <v>0.240381254964257</v>
      </c>
      <c r="M16" s="60" t="n">
        <f aca="false">SUMIF('Munis 2018'!E$8:E$210,'Cds 2018'!B16,'Munis 2018'!P$8:P$210)/(SUMIF('Munis 2018'!E$8:E$210,'Cds 2018'!B16,'Munis 2018'!FC$8:FC$210)/100000)</f>
        <v>22.4017000559805</v>
      </c>
      <c r="N16" s="60" t="n">
        <f aca="false">AVERAGEIFS('Munis 2018'!$Q$8:$Q$210,'Munis 2018'!$E$8:$E$210,'Cds 2018'!B16,'Munis 2018'!$Q$8:$Q$210,"&gt;0")</f>
        <v>3.3067379495231</v>
      </c>
      <c r="O16" s="60" t="n">
        <f aca="false">AVERAGEIFS('Munis 2018'!$R$8:$R$210,'Munis 2018'!$E$8:$E$210,'Cds 2018'!B16,'Munis 2018'!$R$8:$R$210,"&gt;0")</f>
        <v>3.82219407942899</v>
      </c>
      <c r="P16" s="58" t="n">
        <f aca="false">SUMIF('Munis 2018'!$E$8:$E$210,'Cds 2018'!$B16,'Munis 2018'!$S$8:$S$210)/SUMIF('Munis 2018'!$E$8:$E$210,'Cds 2018'!$B16,'Munis 2018'!$T$8:$T$210)</f>
        <v>0.676086048470076</v>
      </c>
      <c r="Q16" s="58" t="n">
        <f aca="false">SUMIF('Munis 2018'!$E$8:$E$210,'Cds 2018'!$B16,'Munis 2018'!$U$8:$U$210)/SUMIF('Munis 2018'!$E$8:$E$210,'Cds 2018'!$B16,'Munis 2018'!$V$8:$V$210)</f>
        <v>0.493965335339549</v>
      </c>
      <c r="R16" s="58" t="n">
        <f aca="false">SUMIF('Munis 2018'!$E$8:$E$210,'Cds 2018'!$B16,'Munis 2018'!$W$8:$W$210)/SUMIF('Munis 2018'!$E$8:$E$210,'Cds 2018'!$B16,'Munis 2018'!$X$8:$X$210)</f>
        <v>0.417861706512245</v>
      </c>
      <c r="S16" s="58" t="n">
        <f aca="false">SUMIF('Munis 2018'!$E$8:$E$210,'Cds 2018'!$B16,'Munis 2018'!$Y$8:$Y$210)/SUMIF('Munis 2018'!$E$8:$E$210,'Cds 2018'!$B16,'Munis 2018'!$Z$8:$Z$210)</f>
        <v>0.519862053888257</v>
      </c>
      <c r="T16" s="58" t="n">
        <f aca="false">SUMIF('Munis 2018'!$E$8:$E$210,'Cds 2018'!$B16,'Munis 2018'!$AA$8:$AA$210)/SUMIF('Munis 2018'!$E$8:$E$210,'Cds 2018'!$B16,'Munis 2018'!$AB$8:$AB$210)</f>
        <v>0.470783449680191</v>
      </c>
      <c r="U16" s="58" t="n">
        <f aca="false">SUMIF('Munis 2018'!$E$8:$E$210,'Cds 2018'!$B16,'Munis 2018'!$AC$8:$AC$210)/SUMIF('Munis 2018'!$E$8:$E$210,'Cds 2018'!$B16,'Munis 2018'!$AD$8:$AD$210)</f>
        <v>0.64038321458112</v>
      </c>
      <c r="V16" s="58" t="n">
        <f aca="false">SUMIF('Munis 2018'!$E$8:$E$210,'Cds 2018'!$B16,'Munis 2018'!$AE$8:$AE$210)/SUMIF('Munis 2018'!$E$8:$E$210,'Cds 2018'!$B16,'Munis 2018'!$AF$8:$AF$210)</f>
        <v>0.546764763638183</v>
      </c>
      <c r="W16" s="58" t="n">
        <f aca="false">SUMIF('Munis 2018'!$E$8:$E$210,'Cds 2018'!$B16,'Munis 2018'!$AG$8:$AG$210)/SUMIF('Munis 2018'!$E$8:$E$210,'Cds 2018'!$B16,'Munis 2018'!$AH$8:$AH$210)</f>
        <v>0.0490595294855439</v>
      </c>
      <c r="X16" s="82" t="n">
        <f aca="false">SUMIF('Munis 2018'!$E$8:$E$210,'Cds 2018'!$B16,'Munis 2018'!$AI$8:$AI$210)/SUMIF('Munis 2018'!$E$8:$E$210,'Cds 2018'!$B16,'Munis 2018'!$FB$8:$FB$210)</f>
        <v>0.000413026211278793</v>
      </c>
      <c r="Y16" s="82" t="n">
        <f aca="false">SUMIF('Munis 2018'!$E$8:$E$210,'Cds 2018'!$B16,'Munis 2018'!$AJ$8:$AJ$210)/SUMIF('Munis 2018'!$E$8:$E$210,'Cds 2018'!$B16,'Munis 2018'!$AK$8:$AK$210)</f>
        <v>0.172934982088619</v>
      </c>
      <c r="Z16" s="82" t="n">
        <f aca="false">SUMIF('Munis 2018'!$E$8:$E$210,'Cds 2018'!$B16,'Munis 2018'!$AL$8:$AL$210)/SUMIF('Munis 2018'!$E$8:$E$210,'Cds 2018'!$B16,'Munis 2018'!$AM$8:$AM$210)</f>
        <v>0.317942756147365</v>
      </c>
      <c r="AA16" s="82" t="n">
        <f aca="false">SUMIF('Munis 2018'!$E$8:$E$210,'Cds 2018'!$B16,'Munis 2018'!$AN$8:$AN$210)/SUMIF('Munis 2018'!$E$8:$E$210,'Cds 2018'!$B16,'Munis 2018'!$AO$8:$AO$210)</f>
        <v>0.157639419076459</v>
      </c>
      <c r="AB16" s="82" t="n">
        <f aca="false">SUMIF('Munis 2018'!$E$8:$E$210,'Cds 2018'!$B16,'Munis 2018'!$AP$8:$AP$210)/SUMIF('Munis 2018'!$E$8:$E$210,'Cds 2018'!$B16,'Munis 2018'!$AQ$8:$AQ$210)</f>
        <v>0.700931847878413</v>
      </c>
      <c r="AC16" s="82" t="n">
        <f aca="false">SUMIF('Munis 2018'!$E$8:$E$210,'Cds 2018'!$B16,'Munis 2018'!$AR$8:$AR$210)/SUMIF('Munis 2018'!$E$8:$E$210,'Cds 2018'!$B16,'Munis 2018'!$AS$8:$AS$210)</f>
        <v>0.938605192051168</v>
      </c>
      <c r="AD16" s="82" t="n">
        <f aca="false">SUMIF('Munis 2018'!$E$8:$E$210,'Cds 2018'!$B16,'Munis 2018'!$AT$8:$AT$210)/SUMIF('Munis 2018'!$E$8:$E$210,'Cds 2018'!$B16,'Munis 2018'!$AU$8:$AU$210)</f>
        <v>0.904031355961827</v>
      </c>
      <c r="AE16" s="83" t="n">
        <f aca="false">AVERAGEIF('Munis 2018'!$E$8:$E$210,'Cds 2018'!B16,'Munis 2018'!$AV$8:$AV$210)/(SUMIF('Munis 2018'!$E$8:$E$210,'Cds 2018'!B16,'Munis 2018'!$EV$8:$EV$210)/100000)</f>
        <v>1.12217339440475</v>
      </c>
      <c r="AF16" s="84" t="n">
        <f aca="false">SUMIFS('Munis 2018'!$AW$8:$AW$210,'Munis 2018'!$E$8:$E$210, 'Cds 2018'!B16)/((SUMIFS('Munis 2018'!$EV$8:$EV$210,'Munis 2018'!$E$8:$E$210,'Cds 2018'!B16)*SUMIFS('Munis 2018'!$AX$8:$AX$210,'Munis 2018'!$E$8:$E$210,'Cds 2018'!B16))^0.5)</f>
        <v>0.245729907640235</v>
      </c>
      <c r="AG16" s="85" t="n">
        <f aca="false">AVERAGEIF('Munis 2018'!$E$8:$E$210,'Cds 2018'!B16,'Munis 2018'!$AY$8:$AY$210)</f>
        <v>3</v>
      </c>
      <c r="AH16" s="83" t="n">
        <f aca="false">AVERAGEIF('Munis 2018'!$E$8:$E$210,'Cds 2018'!$B16,'Munis 2018'!AZ$8:AZ$210)</f>
        <v>5.16666666666667</v>
      </c>
      <c r="AI16" s="86" t="n">
        <f aca="false">SUMIF('Munis 2018'!$E$8:$E$210,'Cds 2018'!B16,'Munis 2018'!$EV$8:$EV$210)/SUMIF('Munis 2018'!$E$8:$E$210,'Cds 2018'!B16,'Munis 2018'!$BA$8:$BA$210)</f>
        <v>85.2875117522506</v>
      </c>
      <c r="AJ16" s="58" t="n">
        <f aca="false">AVERAGEIF('Munis 2018'!$E$8:$E$210,'Cds 2018'!$B16,'Munis 2018'!$BC$8:$BC$210)/AVERAGEIF('Munis 2018'!$E$8:$E$210,'Cds 2018'!$B16,'Munis 2018'!$BB$8:$BB$210)</f>
        <v>0.673779573980791</v>
      </c>
      <c r="AK16" s="87" t="n">
        <f aca="false">AVERAGEIF('Munis 2018'!$E$8:$E$210,'Cds 2018'!B16,'Munis 2018'!$BD$8:$BD$210)</f>
        <v>21265.8757932992</v>
      </c>
      <c r="AL16" s="58" t="n">
        <f aca="false">SUMIF('Munis 2018'!$E$8:$E$210,'Cds 2018'!B16,'Munis 2018'!$BE$8:$BE$210)/SUMIF('Munis 2018'!$E$8:$E$210,'Cds 2018'!B16,'Munis 2018'!$BF$8:$BF$210)</f>
        <v>0.386257076877727</v>
      </c>
      <c r="AM16" s="58" t="n">
        <f aca="false">SUMIF('Munis 2018'!$E$8:$E$210,'Cds 2018'!B16,'Munis 2018'!$BG$8:$BG$210)/SUMIF('Munis 2018'!$E$8:$E$210,'Cds 2018'!B16,'Munis 2018'!$BF$8:$BF$210)</f>
        <v>0.330397164358048</v>
      </c>
      <c r="AN16" s="58" t="n">
        <f aca="false">SUMIF('Munis 2018'!$E$8:$E$210,'Cds 2018'!B16,'Munis 2018'!$BH$8:$BH$210)/SUMIF('Munis 2018'!$E$8:$E$210,'Cds 2018'!B16,'Munis 2018'!$BF$8:$BF$210)</f>
        <v>0.294493286962683</v>
      </c>
      <c r="AO16" s="88" t="n">
        <f aca="false">SUMPRODUCT('Munis 2018'!BI$41:BI$48,'Munis 2018'!$EY$41:$EY$48)</f>
        <v>4</v>
      </c>
      <c r="AP16" s="52" t="n">
        <f aca="false">SUMIF('Munis 2018'!$E$8:$E$210,'Cds 2018'!B16,'Munis 2018'!$BJ$8:$BJ$210)/SUMIF('Munis 2018'!$E$8:$E$210,'Cds 2018'!B16,'Munis 2018'!$BK$8:$BK$210)</f>
        <v>1.65041957109461</v>
      </c>
      <c r="AQ16" s="58" t="n">
        <f aca="false">SUMIF('Munis 2018'!E$8:$E$210,'Cds 2018'!B16,'Munis 2018'!$BL$8:$BL$210)/SUMIF('Munis 2018'!E$8:$E$210,'Cds 2018'!B16,'Munis 2018'!$BM$8:$BM$210)</f>
        <v>0.949559722042461</v>
      </c>
      <c r="AR16" s="58" t="n">
        <f aca="false">SUMIF('Munis 2018'!$E$8:$E$210,'Cds 2018'!B16,'Munis 2018'!$BN$8:$BN$210)/SUMIF('Munis 2018'!$E$8:$E$210,'Cds 2018'!B16,'Munis 2018'!$BO$8:$BO$210)</f>
        <v>0.192751177504724</v>
      </c>
      <c r="AS16" s="89" t="n">
        <f aca="false">RATE(1,0,-SUMIF('Munis 2018'!$E$8:$E$210,'Cds 2018'!B16,'Munis 2018'!$BP$8:$BP$210),SUMIF('Munis 2018'!$E$8:$E$210,'Cds 2018'!B16,'Munis 2018'!$BQ$8:$BQ$210))</f>
        <v>0.0523790748145438</v>
      </c>
      <c r="AT16" s="13" t="n">
        <f aca="false">AVERAGEIF('Munis 2018'!$E$8:$E$210,$B16,'Munis 2018'!BR$8:BR$210)</f>
        <v>481.981650101124</v>
      </c>
      <c r="AU16" s="13" t="n">
        <f aca="false">AVERAGEIF('Munis 2018'!$E$8:$E$210,$B16,'Munis 2018'!BS$8:BS$210)</f>
        <v>2210.85511085325</v>
      </c>
      <c r="AV16" s="58" t="n">
        <f aca="false">SUMIF('Munis 2018'!$E$8:$E$210,B16,'Munis 2018'!$BT$8:$BT$210)/SUMIF('Munis 2018'!$E$8:$E$210,B16,'Munis 2018'!$BU$8:$BU$210)</f>
        <v>0.289345425380961</v>
      </c>
      <c r="AW16" s="58" t="n">
        <f aca="false">IFERROR(SUMIF('Munis 2018'!$E$8:$E$210,$B16,'Munis 2018'!$BV$8:$BV$210)/SUMIF('Munis 2018'!$E$8:$E$210,$B16,'Munis 2018'!$BW$8:$BW$210),0)</f>
        <v>0.243835616438356</v>
      </c>
      <c r="AX16" s="58" t="n">
        <f aca="false">IFERROR(SUMIF('Munis 2018'!$E$8:$E$210,$B16,'Munis 2018'!$BX$8:$BX$210)/SUMIF('Munis 2018'!$E$8:$E$210,$B16,'Munis 2018'!$BY$8:$BY$210),0)</f>
        <v>0.0219178082191781</v>
      </c>
      <c r="AY16" s="58" t="n">
        <f aca="false">IFERROR(SUMIF('Munis 2018'!$E$8:$E$210,$B16,'Munis 2018'!$BZ$8:$BZ$210)/SUMIF('Munis 2018'!$E$8:$E$210,$B16,'Munis 2018'!$CA$8:$CA$210),0)</f>
        <v>0.482191780821918</v>
      </c>
      <c r="AZ16" s="51" t="n">
        <f aca="false">AVERAGEIF('Munis 2018'!$E$8:$E$210,$B16,'Munis 2018'!CB$8:CB$210)</f>
        <v>0</v>
      </c>
      <c r="BA16" s="52" t="n">
        <f aca="false">AVERAGEIF('Munis 2018'!$E$8:$E$210,$B16,'Munis 2018'!CC$8:CC$210)</f>
        <v>0</v>
      </c>
      <c r="BB16" s="51" t="n">
        <f aca="false">AVERAGEIF('Munis 2018'!$E$8:$E$210,$B16,'Munis 2018'!CD$8:CD$210)</f>
        <v>0</v>
      </c>
      <c r="BC16" s="52" t="n">
        <f aca="false">SUMIF('Munis 2018'!$E$8:$E$210,$B16,'Munis 2018'!CE$8:CE$210)/SUMIF('Munis 2018'!$E$8:$E$210,$B16,'Munis 2018'!$CF$8:$CF$210)</f>
        <v>0.23654980973604</v>
      </c>
      <c r="BD16" s="52" t="n">
        <f aca="false">SUMIF('Munis 2018'!$E$8:$E$210,$B16,'Munis 2018'!CG$8:CG$210)/SUMIF('Munis 2018'!$E$8:$E$210,$B16,'Munis 2018'!$CF$8:$CF$210)</f>
        <v>0.264218802761192</v>
      </c>
      <c r="BE16" s="52" t="n">
        <f aca="false">SUMIF('Munis 2018'!$E$8:$E$210,$B16,'Munis 2018'!CH$8:CH$210)/SUMIF('Munis 2018'!$E$8:$E$210,$B16,'Munis 2018'!$CF$8:$CF$210)</f>
        <v>13.1433001245527</v>
      </c>
      <c r="BF16" s="52" t="n">
        <f aca="false">SUMIF('Munis 2018'!$E$8:$E$210,$B16,'Munis 2018'!CI$8:CI$210)/SUMIF('Munis 2018'!$E$8:$E$210,$B16,'Munis 2018'!$CF$8:$CF$210)</f>
        <v>0.917896120792382</v>
      </c>
      <c r="BG16" s="52" t="n">
        <f aca="false">SUMIF('Munis 2018'!$E$8:$E$210,$B16,'Munis 2018'!CJ$8:CJ$210)/SUMIF('Munis 2018'!$E$8:$E$210,$B16,'Munis 2018'!$CF$8:$CF$210)</f>
        <v>106.141449007621</v>
      </c>
      <c r="BH16" s="52" t="n">
        <f aca="false">SUMIF('Munis 2018'!$E$8:$E$210,$B16,'Munis 2018'!CK$8:CK$210)/SUMIF('Munis 2018'!$E$8:$E$210,$B16,'Munis 2018'!$CF$8:$CF$210)</f>
        <v>4210.02964006529</v>
      </c>
      <c r="BI16" s="52" t="n">
        <f aca="false">SUMIF('Munis 2018'!$E$8:$E$210,B16,'Munis 2018'!$CL$8:$CL$210)/(SUMIF('Munis 2018'!$E$8:$E$210,B16,'Munis 2018'!$EW$8:$EW$210)/10000)</f>
        <v>6.3872423282137</v>
      </c>
      <c r="BJ16" s="90" t="n">
        <f aca="false">AVERAGEIFS('Munis 2018'!$CM$8:$CM$210,'Munis 2018'!$E$8:$E$210,'Cds 2018'!B16,'Munis 2018'!$CM$8:$CM$210,"&gt;0")</f>
        <v>1.55546630440911</v>
      </c>
      <c r="BK16" s="90" t="n">
        <f aca="false">AVERAGEIF('Munis 2018'!$E$8:$E$210,B16,'Munis 2018'!$CN$8:$CN$210)</f>
        <v>66.6666666666667</v>
      </c>
      <c r="BL16" s="58" t="n">
        <f aca="false">SUMIF('Munis 2018'!$E$8:$E$210,B16,'Munis 2018'!$CO$8:$CO$210)</f>
        <v>0.654532587558587</v>
      </c>
      <c r="BM16" s="58" t="n">
        <f aca="false">AVERAGEIF('Munis 2018'!$E$8:$E$210,B16,'Munis 2018'!$CP$8:$CP$210)/AVERAGEIF('Munis 2018'!$E$8:$E$210,B16,'Munis 2018'!$CQ$8:$CQ$210)</f>
        <v>0.129153683522305</v>
      </c>
      <c r="BN16" s="58" t="n">
        <f aca="false">AVERAGEIF('Munis 2018'!$E$8:$E$210,B16,'Munis 2018'!CR$8:CR$210)/AVERAGEIF('Munis 2018'!$E$8:$E$210,B16,'Munis 2018'!$CQ$8:$CQ$210)</f>
        <v>0</v>
      </c>
      <c r="BO16" s="58" t="n">
        <f aca="false">AVERAGEIF('Munis 2018'!$E$8:$E$210,$B16,'Munis 2018'!CS$8:CS$210)/AVERAGEIF('Munis 2018'!$E$8:$E$210,$B16,'Munis 2018'!$CQ$8:$CQ$210)</f>
        <v>0.437903782043565</v>
      </c>
      <c r="BP16" s="58" t="n">
        <f aca="false">AVERAGEIF('Munis 2018'!$E$8:$E$210,$B16,'Munis 2018'!CT$8:CT$210)/AVERAGEIF('Munis 2018'!$E$8:$E$210,$B16,'Munis 2018'!$CQ$8:$CQ$210)</f>
        <v>0.34346762876411</v>
      </c>
      <c r="BQ16" s="58" t="n">
        <f aca="false">AVERAGEIF('Munis 2018'!$E$8:$E$210,$B16,'Munis 2018'!$CU$8:$CU$210)</f>
        <v>0.396875</v>
      </c>
      <c r="BR16" s="53" t="n">
        <f aca="false">SUMPRODUCT('Munis 2018'!CV$41:CV$48,'Munis 2018'!$EY$41:$EY$48)</f>
        <v>1</v>
      </c>
      <c r="BS16" s="53" t="n">
        <f aca="false">SUMPRODUCT('Munis 2018'!CW$41:CW$48,'Munis 2018'!$EY$41:$EY$48)</f>
        <v>0</v>
      </c>
      <c r="BT16" s="53" t="n">
        <f aca="false">SUMPRODUCT('Munis 2018'!CX$41:CX$48,'Munis 2018'!$EY$41:$EY$48)</f>
        <v>1</v>
      </c>
      <c r="BU16" s="53" t="n">
        <f aca="false">SUMPRODUCT('Munis 2018'!CY$41:CY$48,'Munis 2018'!$EY$41:$EY$48)</f>
        <v>1</v>
      </c>
      <c r="BV16" s="53" t="n">
        <f aca="false">SUMPRODUCT('Munis 2018'!CZ$41:CZ$48,'Munis 2018'!$EY$41:$EY$48)</f>
        <v>2</v>
      </c>
      <c r="BW16" s="91" t="n">
        <f aca="false">SUMPRODUCT('Munis 2018'!DA$41:DA$48,'Munis 2018'!$EY$41:$EY$48)</f>
        <v>0</v>
      </c>
      <c r="BX16" s="53" t="n">
        <f aca="false">SUMPRODUCT('Munis 2018'!DB$41:DB$48,'Munis 2018'!$EY$41:$EY$48)</f>
        <v>1</v>
      </c>
      <c r="BY16" s="53" t="n">
        <f aca="false">SUMPRODUCT('Munis 2018'!DC$41:DC$48,'Munis 2018'!$EY$41:$EY$48)</f>
        <v>1</v>
      </c>
      <c r="BZ16" s="53" t="n">
        <f aca="false">SUMPRODUCT('Munis 2018'!DD$41:DD$48,'Munis 2018'!$EY$41:$EY$48)</f>
        <v>0</v>
      </c>
      <c r="CA16" s="91" t="n">
        <f aca="false">SUMPRODUCT('Munis 2018'!DE$41:DE$48,'Munis 2018'!$EY$41:$EY$48)</f>
        <v>1</v>
      </c>
      <c r="CB16" s="53" t="n">
        <f aca="false">SUMPRODUCT('Munis 2018'!DF$41:DF$48,'Munis 2018'!$EY$41:$EY$48)</f>
        <v>1</v>
      </c>
      <c r="CC16" s="53" t="n">
        <f aca="false">SUMPRODUCT('Munis 2018'!DG$41:DG$48,'Munis 2018'!$EY$41:$EY$48)</f>
        <v>1</v>
      </c>
      <c r="CD16" s="53" t="n">
        <f aca="false">SUMPRODUCT('Munis 2018'!DH$41:DH$48,'Munis 2018'!$EY$41:$EY$48)</f>
        <v>0</v>
      </c>
      <c r="CE16" s="53" t="n">
        <f aca="false">SUMPRODUCT('Munis 2018'!DI$41:DI$48,'Munis 2018'!$EY$41:$EY$48)</f>
        <v>1</v>
      </c>
      <c r="CF16" s="53" t="n">
        <f aca="false">SUMPRODUCT('Munis 2018'!DJ$41:DJ$48,'Munis 2018'!$EY$41:$EY$48)</f>
        <v>1</v>
      </c>
      <c r="CG16" s="53" t="n">
        <f aca="false">SUMPRODUCT('Munis 2018'!DK$41:DK$48,'Munis 2018'!$EY$41:$EY$48)</f>
        <v>1</v>
      </c>
      <c r="CH16" s="53" t="n">
        <f aca="false">SUMPRODUCT('Munis 2018'!DL$41:DL$48,'Munis 2018'!$EY$41:$EY$48)</f>
        <v>1</v>
      </c>
      <c r="CI16" s="53" t="n">
        <f aca="false">SUMPRODUCT('Munis 2018'!DM$41:DM$48,'Munis 2018'!$EY$41:$EY$48)</f>
        <v>0</v>
      </c>
      <c r="CJ16" s="53" t="n">
        <f aca="false">(AVERAGEIF('Munis 2018'!$E$8:$E$210,'Cds 2018'!B16,'Munis 2018'!$DN$8:$DN$210)+AVERAGEIF('Munis 2018'!$E$8:$E$210,'Cds 2018'!B16,'Munis 2018'!$DO$8:$DO$210))-AVERAGEIF('Munis 2018'!$E$8:$E$210,'Cds 2018'!B16,'Munis 2018'!$DP$8:$DP$210)</f>
        <v>2</v>
      </c>
      <c r="CK16" s="53" t="n">
        <f aca="false">SUMPRODUCT('Munis 2018'!DQ41:DQ48,'Munis 2018'!$EY$41:$EY$48)</f>
        <v>1</v>
      </c>
      <c r="CL16" s="60" t="n">
        <f aca="false">(SUMIF('Munis 2018'!$E$8:$E$210,B16,'Munis 2018'!$DR$8:$DR$210)+SUMIF('Munis 2018'!$E$8:$E$210,B16,'Munis 2018'!$DS$8:$DS$210))/SUMIF('Munis 2018'!$E$8:$E$210,B16,'Munis 2018'!$DT$8:$DT$210)</f>
        <v>1.9653725468762</v>
      </c>
      <c r="CM16" s="58" t="n">
        <f aca="false">SUMIF('Munis 2018'!$E$8:$E$210,B16,'Munis 2018'!$DU$8:$DU$210)/SUMIF('Munis 2018'!$E$8:$E$210,B16,'Munis 2018'!$DV$8:$DV$210)</f>
        <v>0.863076721025099</v>
      </c>
      <c r="CN16" s="13" t="n">
        <f aca="false">SUMIF('Munis 2018'!$E$8:$E$210,B16,'Munis 2018'!$DW$8:$DW$210)/(SUMIF('Munis 2018'!$E$8:$E$210,B16,'Munis 2018'!$DX$8:$DX$210)/1000)</f>
        <v>88.878134582901</v>
      </c>
      <c r="CO16" s="59" t="n">
        <f aca="false">(SUMIF('Munis 2018'!$E$8:$E$210,B16,'Munis 2018'!$DY$8:$DY$210)*1000000)/SUMIF('Munis 2018'!$E$8:$E$210,B16,'Munis 2018'!$EV$8:$EV$210)</f>
        <v>1327514.02817868</v>
      </c>
      <c r="CP16" s="58" t="n">
        <f aca="false">SUMIF('Munis 2018'!$E$8:$E$210,B16,'Munis 2018'!$DZ$8:$DZ$210)/SUMIF('Munis 2018'!$E$8:$E$210,B16,'Munis 2018'!$EA$8:$EA$210)</f>
        <v>0.183625033880775</v>
      </c>
      <c r="CQ16" s="58" t="n">
        <f aca="false">SUMIF('Munis 2018'!$E$8:$E$210,B16,'Munis 2018'!$EB$8:$EB$210)/SUMIF('Munis 2018'!$E$8:$E$210,B16,'Munis 2018'!$DW$8:$DW$210)</f>
        <v>0.0769252736792004</v>
      </c>
      <c r="CR16" s="59" t="n">
        <f aca="false">AVERAGEIF('Munis 2018'!$E$8:$E$210,B16,'Munis 2018'!$EC$8:$EC$210)</f>
        <v>7213.1065</v>
      </c>
      <c r="CS16" s="58" t="n">
        <f aca="false">SUMIF('Munis 2018'!$E$8:$E$210,B16,'Munis 2018'!$ED$8:$ED$210)/SUMIF('Munis 2018'!$E$8:$E$210,B16,'Munis 2018'!$EE$8:$EE$210)</f>
        <v>0.355709253283457</v>
      </c>
      <c r="CT16" s="82" t="n">
        <f aca="false">SUMIF('Munis 2018'!$E$8:$E$210,B16,'Munis 2018'!$EF$8:$EF$210)/SUMIF('Munis 2018'!$E$8:$E$210,B16,'Munis 2018'!$EG$8:$EG$210)</f>
        <v>0.0439413948567296</v>
      </c>
      <c r="CU16" s="60" t="n">
        <f aca="false">AVERAGEIF('Munis 2018'!$E$8:$E$210,B16,'Munis 2018'!$EH$8:$EH$210)</f>
        <v>50.1840478358629</v>
      </c>
      <c r="CW16" s="92" t="n">
        <f aca="false">AVERAGEIF('Munis 2018'!$E$8:$E$210,$B16,'Munis 2018'!EJ$8:EJ$210)</f>
        <v>43.4458141696456</v>
      </c>
      <c r="CX16" s="92" t="n">
        <f aca="false">AVERAGEIF('Munis 2018'!$E$8:$E$210,$B16,'Munis 2018'!EK$8:EK$210)</f>
        <v>20.1937220024584</v>
      </c>
      <c r="CY16" s="93" t="n">
        <f aca="false">AVERAGEIF('Munis 2018'!$E$8:$E$210,$B16,'Munis 2018'!EL$8:EL$210)</f>
        <v>2.49005659024456</v>
      </c>
      <c r="CZ16" s="94" t="n">
        <f aca="false">AVERAGEIF('Munis 2018'!$E$8:$E$210,$B16,'Munis 2018'!EM$8:EM$210)</f>
        <v>2.5620612262</v>
      </c>
      <c r="DA16" s="94" t="n">
        <f aca="false">AVERAGEIF('Munis 2018'!$E$8:$E$210,$B16,'Munis 2018'!EN$8:EN$210)</f>
        <v>92.2932288783</v>
      </c>
      <c r="DC16" s="51" t="n">
        <f aca="false">AVERAGEIF('Munis 2018'!$E$8:$E$210,'Cds 2018'!$B16,'Munis 2018'!ES$8:ES$210)</f>
        <v>2839551</v>
      </c>
      <c r="DD16" s="13" t="n">
        <f aca="false">SUMIF('Munis 2018'!$E$8:$E$210,'Cds 2018'!$B16,'Munis 2018'!ET$8:ET$210)</f>
        <v>4614710.86</v>
      </c>
      <c r="DE16" s="13" t="n">
        <f aca="false">SUMIF('Munis 2018'!$E$8:$E$210,'Cds 2018'!$B16,'Munis 2018'!EU$8:EU$210)</f>
        <v>4737096.43</v>
      </c>
      <c r="DF16" s="13" t="n">
        <f aca="false">SUMIF('Munis 2018'!$E$8:$E$210,'Cds 2018'!$B16,'Munis 2018'!EV$8:EV$210)</f>
        <v>4796050.26</v>
      </c>
      <c r="DG16" s="13" t="n">
        <f aca="false">SUMIF('Munis 2018'!$E$8:$E$210,'Cds 2018'!$B16,'Munis 2018'!EW$8:EW$210)</f>
        <v>4853424.75</v>
      </c>
      <c r="DH16" s="11" t="str">
        <f aca="false">IF(DG16&gt;1000000,"Más de un millón",IF(DG16&gt;500000,"De 500 mil a un millón",IF(DG16&gt;250000,"De 250 a 500 mil","Menos de 250 mil")))</f>
        <v>Más de un millón</v>
      </c>
      <c r="DI16" s="11" t="s">
        <v>272</v>
      </c>
      <c r="DJ16" s="13" t="n">
        <f aca="false">SUMIF('Munis 2018'!$E$8:$E$210,'Cds 2018'!$B16,'Munis 2018'!FB$8:FB$210)</f>
        <v>31475</v>
      </c>
      <c r="DK16" s="13" t="n">
        <f aca="false">SUMIF('Munis 2018'!$E$8:$E$210,'Cds 2018'!$B16,'Munis 2018'!FC$8:FC$210)</f>
        <v>2102519</v>
      </c>
    </row>
    <row r="17" customFormat="false" ht="15" hidden="false" customHeight="false" outlineLevel="0" collapsed="false">
      <c r="A17" s="80" t="s">
        <v>357</v>
      </c>
      <c r="B17" s="81" t="n">
        <v>23</v>
      </c>
      <c r="C17" s="80" t="s">
        <v>355</v>
      </c>
      <c r="E17" s="58" t="n">
        <f aca="false">AVERAGEIF('Munis 2018'!$E$8:$E$210,'Cds 2018'!$B17,'Munis 2018'!H$8:H$210)/AVERAGEIF('Munis 2018'!$E$8:$E$210,'Cds 2018'!$B17,'Munis 2018'!ES$8:ES$210)</f>
        <v>0.856575102803403</v>
      </c>
      <c r="F17" s="58" t="n">
        <f aca="false">AVERAGEIF('Munis 2018'!$E$8:$E$210,'Cds 2018'!$B17,'Munis 2018'!I$8:I$210)/AVERAGEIF('Munis 2018'!$E$8:$E$210,'Cds 2018'!$B17,'Munis 2018'!$ES$8:$ES$210)</f>
        <v>0.840611855370266</v>
      </c>
      <c r="G17" s="58" t="n">
        <f aca="false">AVERAGEIF('Munis 2018'!$E$8:$E$210,'Cds 2018'!$B17,'Munis 2018'!J$8:J$210)/AVERAGEIF('Munis 2018'!$E$8:$E$210,'Cds 2018'!$B17,'Munis 2018'!$ES$8:$ES$210)</f>
        <v>0.388610873568346</v>
      </c>
      <c r="H17" s="58" t="n">
        <f aca="false">AVERAGEIF('Munis 2018'!$E$8:$E$210,'Cds 2018'!$B17,'Munis 2018'!K$8:K$210)/AVERAGEIF('Munis 2018'!$E$8:$E$210,'Cds 2018'!$B17,'Munis 2018'!$ES$8:$ES$210)</f>
        <v>0.894032639309959</v>
      </c>
      <c r="I17" s="58" t="n">
        <f aca="false">AVERAGEIF('Munis 2018'!$E$8:$E$210,'Cds 2018'!$B17,'Munis 2018'!L$8:L$210)/AVERAGEIF('Munis 2018'!$E$8:$E$210,'Cds 2018'!$B17,'Munis 2018'!$ES$8:$ES$210)</f>
        <v>0.310059995270315</v>
      </c>
      <c r="J17" s="58" t="n">
        <f aca="false">AVERAGEIF('Munis 2018'!$E$8:$E$210,'Cds 2018'!$B17,'Munis 2018'!M$8:M$210)/AVERAGEIF('Munis 2018'!$E$8:$E$210,'Cds 2018'!$B17,'Munis 2018'!$ES$8:$ES$210)</f>
        <v>0.541888534100245</v>
      </c>
      <c r="K17" s="52" t="n">
        <f aca="false">SUMIF('Munis 2018'!$E$8:$E$210,'Cds 2018'!$B17,'Munis 2018'!N$8:N$210)/(SUMIF('Munis 2018'!$E$8:$E$210,$B17,'Munis 2018'!EW$8:EW$210)/100000)</f>
        <v>41.7923784030416</v>
      </c>
      <c r="L17" s="58" t="n">
        <f aca="false">SUMIF('Munis 2018'!$E$8:$E$210,'Cds 2018'!$B17,'Munis 2018'!O$8:O$210)/SUMIF('Munis 2018'!$E$8:$E$210,'Cds 2018'!$B17,'Munis 2018'!$FB$8:$FB$210)</f>
        <v>0.0680304471931494</v>
      </c>
      <c r="M17" s="60" t="n">
        <f aca="false">SUMIF('Munis 2018'!E$8:E$210,'Cds 2018'!B17,'Munis 2018'!P$8:P$210)/(SUMIF('Munis 2018'!E$8:E$210,'Cds 2018'!B17,'Munis 2018'!FC$8:FC$210)/100000)</f>
        <v>6.25684777228411</v>
      </c>
      <c r="N17" s="60" t="n">
        <f aca="false">AVERAGEIFS('Munis 2018'!$Q$8:$Q$210,'Munis 2018'!$E$8:$E$210,'Cds 2018'!B17,'Munis 2018'!$Q$8:$Q$210,"&gt;0")</f>
        <v>3.98526035696076</v>
      </c>
      <c r="O17" s="60" t="n">
        <f aca="false">AVERAGEIFS('Munis 2018'!$R$8:$R$210,'Munis 2018'!$E$8:$E$210,'Cds 2018'!B17,'Munis 2018'!$R$8:$R$210,"&gt;0")</f>
        <v>4.33197332357114</v>
      </c>
      <c r="P17" s="58" t="n">
        <f aca="false">SUMIF('Munis 2018'!$E$8:$E$210,'Cds 2018'!$B17,'Munis 2018'!$S$8:$S$210)/SUMIF('Munis 2018'!$E$8:$E$210,'Cds 2018'!$B17,'Munis 2018'!$T$8:$T$210)</f>
        <v>0.677476186594708</v>
      </c>
      <c r="Q17" s="58" t="n">
        <f aca="false">SUMIF('Munis 2018'!$E$8:$E$210,'Cds 2018'!$B17,'Munis 2018'!$U$8:$U$210)/SUMIF('Munis 2018'!$E$8:$E$210,'Cds 2018'!$B17,'Munis 2018'!$V$8:$V$210)</f>
        <v>0.333070943335294</v>
      </c>
      <c r="R17" s="58" t="n">
        <f aca="false">SUMIF('Munis 2018'!$E$8:$E$210,'Cds 2018'!$B17,'Munis 2018'!$W$8:$W$210)/SUMIF('Munis 2018'!$E$8:$E$210,'Cds 2018'!$B17,'Munis 2018'!$X$8:$X$210)</f>
        <v>0.367262092021742</v>
      </c>
      <c r="S17" s="58" t="n">
        <f aca="false">SUMIF('Munis 2018'!$E$8:$E$210,'Cds 2018'!$B17,'Munis 2018'!$Y$8:$Y$210)/SUMIF('Munis 2018'!$E$8:$E$210,'Cds 2018'!$B17,'Munis 2018'!$Z$8:$Z$210)</f>
        <v>0.223672262334279</v>
      </c>
      <c r="T17" s="58" t="n">
        <f aca="false">SUMIF('Munis 2018'!$E$8:$E$210,'Cds 2018'!$B17,'Munis 2018'!$AA$8:$AA$210)/SUMIF('Munis 2018'!$E$8:$E$210,'Cds 2018'!$B17,'Munis 2018'!$AB$8:$AB$210)</f>
        <v>0.48376998988976</v>
      </c>
      <c r="U17" s="58" t="n">
        <f aca="false">SUMIF('Munis 2018'!$E$8:$E$210,'Cds 2018'!$B17,'Munis 2018'!$AC$8:$AC$210)/SUMIF('Munis 2018'!$E$8:$E$210,'Cds 2018'!$B17,'Munis 2018'!$AD$8:$AD$210)</f>
        <v>0.757723179620501</v>
      </c>
      <c r="V17" s="58" t="n">
        <f aca="false">SUMIF('Munis 2018'!$E$8:$E$210,'Cds 2018'!$B17,'Munis 2018'!$AE$8:$AE$210)/SUMIF('Munis 2018'!$E$8:$E$210,'Cds 2018'!$B17,'Munis 2018'!$AF$8:$AF$210)</f>
        <v>0.265297279673269</v>
      </c>
      <c r="W17" s="58" t="n">
        <f aca="false">SUMIF('Munis 2018'!$E$8:$E$210,'Cds 2018'!$B17,'Munis 2018'!$AG$8:$AG$210)/SUMIF('Munis 2018'!$E$8:$E$210,'Cds 2018'!$B17,'Munis 2018'!$AH$8:$AH$210)</f>
        <v>0.0262005128404367</v>
      </c>
      <c r="X17" s="82" t="n">
        <f aca="false">SUMIF('Munis 2018'!$E$8:$E$210,'Cds 2018'!$B17,'Munis 2018'!$AI$8:$AI$210)/SUMIF('Munis 2018'!$E$8:$E$210,'Cds 2018'!$B17,'Munis 2018'!$FB$8:$FB$210)</f>
        <v>0</v>
      </c>
      <c r="Y17" s="82" t="n">
        <f aca="false">SUMIF('Munis 2018'!$E$8:$E$210,'Cds 2018'!$B17,'Munis 2018'!$AJ$8:$AJ$210)/SUMIF('Munis 2018'!$E$8:$E$210,'Cds 2018'!$B17,'Munis 2018'!$AK$8:$AK$210)</f>
        <v>0.288791445495807</v>
      </c>
      <c r="Z17" s="82" t="n">
        <f aca="false">SUMIF('Munis 2018'!$E$8:$E$210,'Cds 2018'!$B17,'Munis 2018'!$AL$8:$AL$210)/SUMIF('Munis 2018'!$E$8:$E$210,'Cds 2018'!$B17,'Munis 2018'!$AM$8:$AM$210)</f>
        <v>0.500184380094713</v>
      </c>
      <c r="AA17" s="82" t="n">
        <f aca="false">SUMIF('Munis 2018'!$E$8:$E$210,'Cds 2018'!$B17,'Munis 2018'!$AN$8:$AN$210)/SUMIF('Munis 2018'!$E$8:$E$210,'Cds 2018'!$B17,'Munis 2018'!$AO$8:$AO$210)</f>
        <v>0.324217613162337</v>
      </c>
      <c r="AB17" s="82" t="n">
        <f aca="false">SUMIF('Munis 2018'!$E$8:$E$210,'Cds 2018'!$B17,'Munis 2018'!$AP$8:$AP$210)/SUMIF('Munis 2018'!$E$8:$E$210,'Cds 2018'!$B17,'Munis 2018'!$AQ$8:$AQ$210)</f>
        <v>0.953170399883388</v>
      </c>
      <c r="AC17" s="82" t="n">
        <f aca="false">SUMIF('Munis 2018'!$E$8:$E$210,'Cds 2018'!$B17,'Munis 2018'!$AR$8:$AR$210)/SUMIF('Munis 2018'!$E$8:$E$210,'Cds 2018'!$B17,'Munis 2018'!$AS$8:$AS$210)</f>
        <v>0.904760064909976</v>
      </c>
      <c r="AD17" s="82" t="n">
        <f aca="false">SUMIF('Munis 2018'!$E$8:$E$210,'Cds 2018'!$B17,'Munis 2018'!$AT$8:$AT$210)/SUMIF('Munis 2018'!$E$8:$E$210,'Cds 2018'!$B17,'Munis 2018'!$AU$8:$AU$210)</f>
        <v>0.845385256519687</v>
      </c>
      <c r="AE17" s="83" t="n">
        <f aca="false">AVERAGEIF('Munis 2018'!$E$8:$E$210,'Cds 2018'!B17,'Munis 2018'!$AV$8:$AV$210)/(SUMIF('Munis 2018'!$E$8:$E$210,'Cds 2018'!B17,'Munis 2018'!$EV$8:$EV$210)/100000)</f>
        <v>1.09158267173984</v>
      </c>
      <c r="AF17" s="84" t="n">
        <f aca="false">SUMIFS('Munis 2018'!$AW$8:$AW$210,'Munis 2018'!$E$8:$E$210, 'Cds 2018'!B17)/((SUMIFS('Munis 2018'!$EV$8:$EV$210,'Munis 2018'!$E$8:$E$210,'Cds 2018'!B17)*SUMIFS('Munis 2018'!$AX$8:$AX$210,'Munis 2018'!$E$8:$E$210,'Cds 2018'!B17))^0.5)</f>
        <v>0.327978511723016</v>
      </c>
      <c r="AG17" s="85" t="n">
        <f aca="false">AVERAGEIF('Munis 2018'!$E$8:$E$210,'Cds 2018'!B17,'Munis 2018'!$AY$8:$AY$210)</f>
        <v>1</v>
      </c>
      <c r="AH17" s="83" t="n">
        <f aca="false">AVERAGEIF('Munis 2018'!$E$8:$E$210,'Cds 2018'!$B17,'Munis 2018'!AZ$8:AZ$210)</f>
        <v>2</v>
      </c>
      <c r="AI17" s="86" t="n">
        <f aca="false">SUMIF('Munis 2018'!$E$8:$E$210,'Cds 2018'!B17,'Munis 2018'!$EV$8:$EV$210)/SUMIF('Munis 2018'!$E$8:$E$210,'Cds 2018'!B17,'Munis 2018'!$BA$8:$BA$210)</f>
        <v>61.4970880271078</v>
      </c>
      <c r="AJ17" s="58" t="n">
        <f aca="false">AVERAGEIF('Munis 2018'!$E$8:$E$210,'Cds 2018'!$B17,'Munis 2018'!$BC$8:$BC$210)/AVERAGEIF('Munis 2018'!$E$8:$E$210,'Cds 2018'!$B17,'Munis 2018'!$BB$8:$BB$210)</f>
        <v>0.304219496631239</v>
      </c>
      <c r="AK17" s="87" t="n">
        <f aca="false">AVERAGEIF('Munis 2018'!$E$8:$E$210,'Cds 2018'!B17,'Munis 2018'!$BD$8:$BD$210)</f>
        <v>22285.5634497625</v>
      </c>
      <c r="AL17" s="58" t="n">
        <f aca="false">SUMIF('Munis 2018'!$E$8:$E$210,'Cds 2018'!B17,'Munis 2018'!$BE$8:$BE$210)/SUMIF('Munis 2018'!$E$8:$E$210,'Cds 2018'!B17,'Munis 2018'!$BF$8:$BF$210)</f>
        <v>0.412263493829019</v>
      </c>
      <c r="AM17" s="58" t="n">
        <f aca="false">SUMIF('Munis 2018'!$E$8:$E$210,'Cds 2018'!B17,'Munis 2018'!$BG$8:$BG$210)/SUMIF('Munis 2018'!$E$8:$E$210,'Cds 2018'!B17,'Munis 2018'!$BF$8:$BF$210)</f>
        <v>0.387787830262338</v>
      </c>
      <c r="AN17" s="58" t="n">
        <f aca="false">SUMIF('Munis 2018'!$E$8:$E$210,'Cds 2018'!B17,'Munis 2018'!$BH$8:$BH$210)/SUMIF('Munis 2018'!$E$8:$E$210,'Cds 2018'!B17,'Munis 2018'!$BF$8:$BF$210)</f>
        <v>0.20957857304986</v>
      </c>
      <c r="AO17" s="88" t="n">
        <f aca="false">SUMPRODUCT('Munis 2018'!BI$81:BI$82,'Munis 2018'!$EY$81:$EY$82)+SUMPRODUCT('Munis 2018'!BI$94:BI$95,'Munis 2018'!$EY$94:$EY$95)+SUMPRODUCT('Munis 2018'!BI$117:BI$118,'Munis 2018'!$EY$117:$EY$118)+('Munis 2018'!BI$50*'Munis 2018'!$EY$50)+('Munis 2018'!BI$58*'Munis 2018'!$EY$58)+('Munis 2018'!BI$64*'Munis 2018'!$EY$64)+('Munis 2018'!BI$79*'Munis 2018'!$EY$79)+('Munis 2018'!BI$88*'Munis 2018'!$EY$88)+('Munis 2018'!BI$90*'Munis 2018'!$EY$90)+('Munis 2018'!BI$97*'Munis 2018'!$EY$97)+('Munis 2018'!BI$101*'Munis 2018'!$EY$101)+('Munis 2018'!BI$113*'Munis 2018'!$EY$113)</f>
        <v>5</v>
      </c>
      <c r="AP17" s="52" t="n">
        <f aca="false">SUMIF('Munis 2018'!$E$8:$E$210,'Cds 2018'!B17,'Munis 2018'!$BJ$8:$BJ$210)/SUMIF('Munis 2018'!$E$8:$E$210,'Cds 2018'!B17,'Munis 2018'!$BK$8:$BK$210)</f>
        <v>2.14162677198346</v>
      </c>
      <c r="AQ17" s="58" t="n">
        <f aca="false">SUMIF('Munis 2018'!E$8:$E$210,'Cds 2018'!B17,'Munis 2018'!$BL$8:$BL$210)/SUMIF('Munis 2018'!E$8:$E$210,'Cds 2018'!B17,'Munis 2018'!$BM$8:$BM$210)</f>
        <v>0.916501185788691</v>
      </c>
      <c r="AR17" s="58" t="n">
        <f aca="false">SUMIF('Munis 2018'!$E$8:$E$210,'Cds 2018'!B17,'Munis 2018'!$BN$8:$BN$210)/SUMIF('Munis 2018'!$E$8:$E$210,'Cds 2018'!B17,'Munis 2018'!$BO$8:$BO$210)</f>
        <v>0.210623078070928</v>
      </c>
      <c r="AS17" s="89" t="n">
        <f aca="false">RATE(1,0,-SUMIF('Munis 2018'!$E$8:$E$210,'Cds 2018'!B17,'Munis 2018'!$BP$8:$BP$210),SUMIF('Munis 2018'!$E$8:$E$210,'Cds 2018'!B17,'Munis 2018'!$BQ$8:$BQ$210))</f>
        <v>0.0831215274494864</v>
      </c>
      <c r="AT17" s="13" t="n">
        <f aca="false">AVERAGEIF('Munis 2018'!$E$8:$E$210,$B17,'Munis 2018'!BR$8:BR$210)</f>
        <v>469.910859303021</v>
      </c>
      <c r="AU17" s="13" t="n">
        <f aca="false">AVERAGEIF('Munis 2018'!$E$8:$E$210,$B17,'Munis 2018'!BS$8:BS$210)</f>
        <v>2295.44167999618</v>
      </c>
      <c r="AV17" s="58" t="n">
        <f aca="false">SUMIF('Munis 2018'!$E$8:$E$210,B17,'Munis 2018'!$BT$8:$BT$210)/SUMIF('Munis 2018'!$E$8:$E$210,B17,'Munis 2018'!$BU$8:$BU$210)</f>
        <v>0.0491261218705716</v>
      </c>
      <c r="AW17" s="58" t="n">
        <f aca="false">IFERROR(SUMIF('Munis 2018'!$E$8:$E$210,$B17,'Munis 2018'!$BV$8:$BV$210)/SUMIF('Munis 2018'!$E$8:$E$210,$B17,'Munis 2018'!$BW$8:$BW$210),0)</f>
        <v>0.194520547945205</v>
      </c>
      <c r="AX17" s="58" t="n">
        <f aca="false">IFERROR(SUMIF('Munis 2018'!$E$8:$E$210,$B17,'Munis 2018'!$BX$8:$BX$210)/SUMIF('Munis 2018'!$E$8:$E$210,$B17,'Munis 2018'!$BY$8:$BY$210),0)</f>
        <v>0.0246575342465753</v>
      </c>
      <c r="AY17" s="58" t="n">
        <f aca="false">IFERROR(SUMIF('Munis 2018'!$E$8:$E$210,$B17,'Munis 2018'!$BZ$8:$BZ$210)/SUMIF('Munis 2018'!$E$8:$E$210,$B17,'Munis 2018'!$CA$8:$CA$210),0)</f>
        <v>0.0328767123287671</v>
      </c>
      <c r="AZ17" s="51" t="n">
        <f aca="false">AVERAGEIF('Munis 2018'!$E$8:$E$210,$B17,'Munis 2018'!CB$8:CB$210)</f>
        <v>0</v>
      </c>
      <c r="BA17" s="52" t="n">
        <f aca="false">AVERAGEIF('Munis 2018'!$E$8:$E$210,$B17,'Munis 2018'!CC$8:CC$210)</f>
        <v>0</v>
      </c>
      <c r="BB17" s="51" t="n">
        <f aca="false">AVERAGEIF('Munis 2018'!$E$8:$E$210,$B17,'Munis 2018'!CD$8:CD$210)</f>
        <v>0</v>
      </c>
      <c r="BC17" s="52" t="n">
        <f aca="false">SUMIF('Munis 2018'!$E$8:$E$210,$B17,'Munis 2018'!CE$8:CE$210)/SUMIF('Munis 2018'!$E$8:$E$210,$B17,'Munis 2018'!$CF$8:$CF$210)</f>
        <v>0.485188861184407</v>
      </c>
      <c r="BD17" s="52" t="n">
        <f aca="false">SUMIF('Munis 2018'!$E$8:$E$210,$B17,'Munis 2018'!CG$8:CG$210)/SUMIF('Munis 2018'!$E$8:$E$210,$B17,'Munis 2018'!$CF$8:$CF$210)</f>
        <v>0.505136088180945</v>
      </c>
      <c r="BE17" s="52" t="n">
        <f aca="false">SUMIF('Munis 2018'!$E$8:$E$210,$B17,'Munis 2018'!CH$8:CH$210)/SUMIF('Munis 2018'!$E$8:$E$210,$B17,'Munis 2018'!$CF$8:$CF$210)</f>
        <v>31.7380393296053</v>
      </c>
      <c r="BF17" s="52" t="n">
        <f aca="false">SUMIF('Munis 2018'!$E$8:$E$210,$B17,'Munis 2018'!CI$8:CI$210)/SUMIF('Munis 2018'!$E$8:$E$210,$B17,'Munis 2018'!$CF$8:$CF$210)</f>
        <v>1.1135587886417</v>
      </c>
      <c r="BG17" s="52" t="n">
        <f aca="false">SUMIF('Munis 2018'!$E$8:$E$210,$B17,'Munis 2018'!CJ$8:CJ$210)/SUMIF('Munis 2018'!$E$8:$E$210,$B17,'Munis 2018'!$CF$8:$CF$210)</f>
        <v>172.377286628418</v>
      </c>
      <c r="BH17" s="52" t="n">
        <f aca="false">SUMIF('Munis 2018'!$E$8:$E$210,$B17,'Munis 2018'!CK$8:CK$210)/SUMIF('Munis 2018'!$E$8:$E$210,$B17,'Munis 2018'!$CF$8:$CF$210)</f>
        <v>4333.58993601072</v>
      </c>
      <c r="BI17" s="52" t="n">
        <f aca="false">SUMIF('Munis 2018'!$E$8:$E$210,B17,'Munis 2018'!$CL$8:$CL$210)/(SUMIF('Munis 2018'!$E$8:$E$210,B17,'Munis 2018'!$EW$8:$EW$210)/10000)</f>
        <v>4.03543610816466</v>
      </c>
      <c r="BJ17" s="90" t="n">
        <f aca="false">AVERAGEIFS('Munis 2018'!$CM$8:$CM$210,'Munis 2018'!$E$8:$E$210,'Cds 2018'!B17,'Munis 2018'!$CM$8:$CM$210,"&gt;0")</f>
        <v>1.65945959506625</v>
      </c>
      <c r="BK17" s="90" t="n">
        <f aca="false">AVERAGEIF('Munis 2018'!$E$8:$E$210,B17,'Munis 2018'!$CN$8:$CN$210)</f>
        <v>75</v>
      </c>
      <c r="BL17" s="58" t="n">
        <f aca="false">SUMIF('Munis 2018'!$E$8:$E$210,B17,'Munis 2018'!$CO$8:$CO$210)</f>
        <v>0.0175429468134242</v>
      </c>
      <c r="BM17" s="58" t="n">
        <f aca="false">AVERAGEIF('Munis 2018'!$E$8:$E$210,B17,'Munis 2018'!$CP$8:$CP$210)/AVERAGEIF('Munis 2018'!$E$8:$E$210,B17,'Munis 2018'!$CQ$8:$CQ$210)</f>
        <v>0.111940416902773</v>
      </c>
      <c r="BN17" s="58" t="n">
        <f aca="false">AVERAGEIF('Munis 2018'!$E$8:$E$210,B17,'Munis 2018'!CR$8:CR$210)/AVERAGEIF('Munis 2018'!$E$8:$E$210,B17,'Munis 2018'!$CQ$8:$CQ$210)</f>
        <v>0</v>
      </c>
      <c r="BO17" s="58" t="n">
        <f aca="false">AVERAGEIF('Munis 2018'!$E$8:$E$210,$B17,'Munis 2018'!CS$8:CS$210)/AVERAGEIF('Munis 2018'!$E$8:$E$210,$B17,'Munis 2018'!$CQ$8:$CQ$210)</f>
        <v>0.0473737792129279</v>
      </c>
      <c r="BP17" s="58" t="n">
        <f aca="false">AVERAGEIF('Munis 2018'!$E$8:$E$210,$B17,'Munis 2018'!CT$8:CT$210)/AVERAGEIF('Munis 2018'!$E$8:$E$210,$B17,'Munis 2018'!$CQ$8:$CQ$210)</f>
        <v>0.745244836417188</v>
      </c>
      <c r="BQ17" s="58" t="n">
        <f aca="false">AVERAGEIF('Munis 2018'!$E$8:$E$210,$B17,'Munis 2018'!$CU$8:$CU$210)</f>
        <v>0.395</v>
      </c>
      <c r="BR17" s="53" t="n">
        <f aca="false">SUMPRODUCT('Munis 2018'!CV$81:CV$82,'Munis 2018'!$EY$81:$EY$82)+SUMPRODUCT('Munis 2018'!CV$94:CV$95,'Munis 2018'!$EY$94:$EY$95)+SUMPRODUCT('Munis 2018'!CV$117:CV$118,'Munis 2018'!$EY$117:$EY$118)+('Munis 2018'!CV$50*'Munis 2018'!$EY$50)+('Munis 2018'!CV$58*'Munis 2018'!$EY$58)+('Munis 2018'!CV$64*'Munis 2018'!$EY$64)+('Munis 2018'!CV$79*'Munis 2018'!$EY$79)+('Munis 2018'!CV$88*'Munis 2018'!$EY$88)+('Munis 2018'!CV$90*'Munis 2018'!$EY$90)+('Munis 2018'!CV$97*'Munis 2018'!$EY$97)+('Munis 2018'!CV$101*'Munis 2018'!$EY$101)+('Munis 2018'!CV$113*'Munis 2018'!$EY$113)</f>
        <v>1</v>
      </c>
      <c r="BS17" s="53" t="n">
        <f aca="false">SUMPRODUCT('Munis 2018'!CW$81:CW$82,'Munis 2018'!$EY$81:$EY$82)+SUMPRODUCT('Munis 2018'!CW$94:CW$95,'Munis 2018'!$EY$94:$EY$95)+SUMPRODUCT('Munis 2018'!CW$117:CW$118,'Munis 2018'!$EY$117:$EY$118)+('Munis 2018'!CW$50*'Munis 2018'!$EY$50)+('Munis 2018'!CW$58*'Munis 2018'!$EY$58)+('Munis 2018'!CW$64*'Munis 2018'!$EY$64)+('Munis 2018'!CW$79*'Munis 2018'!$EY$79)+('Munis 2018'!CW$88*'Munis 2018'!$EY$88)+('Munis 2018'!CW$90*'Munis 2018'!$EY$90)+('Munis 2018'!CW$97*'Munis 2018'!$EY$97)+('Munis 2018'!CW$101*'Munis 2018'!$EY$101)+('Munis 2018'!CW$113*'Munis 2018'!$EY$113)</f>
        <v>1</v>
      </c>
      <c r="BT17" s="53" t="n">
        <f aca="false">SUMPRODUCT('Munis 2018'!CX$81:CX$82,'Munis 2018'!$EY$81:$EY$82)+SUMPRODUCT('Munis 2018'!CX$94:CX$95,'Munis 2018'!$EY$94:$EY$95)+SUMPRODUCT('Munis 2018'!CX$117:CX$118,'Munis 2018'!$EY$117:$EY$118)+('Munis 2018'!CX$50*'Munis 2018'!$EY$50)+('Munis 2018'!CX$58*'Munis 2018'!$EY$58)+('Munis 2018'!CX$64*'Munis 2018'!$EY$64)+('Munis 2018'!CX$79*'Munis 2018'!$EY$79)+('Munis 2018'!CX$88*'Munis 2018'!$EY$88)+('Munis 2018'!CX$90*'Munis 2018'!$EY$90)+('Munis 2018'!CX$97*'Munis 2018'!$EY$97)+('Munis 2018'!CX$101*'Munis 2018'!$EY$101)+('Munis 2018'!CX$113*'Munis 2018'!$EY$113)</f>
        <v>1</v>
      </c>
      <c r="BU17" s="53" t="n">
        <f aca="false">SUMPRODUCT('Munis 2018'!CY$81:CY$82,'Munis 2018'!$EY$81:$EY$82)+SUMPRODUCT('Munis 2018'!CY$94:CY$95,'Munis 2018'!$EY$94:$EY$95)+SUMPRODUCT('Munis 2018'!CY$117:CY$118,'Munis 2018'!$EY$117:$EY$118)+('Munis 2018'!CY$50*'Munis 2018'!$EY$50)+('Munis 2018'!CY$58*'Munis 2018'!$EY$58)+('Munis 2018'!CY$64*'Munis 2018'!$EY$64)+('Munis 2018'!CY$79*'Munis 2018'!$EY$79)+('Munis 2018'!CY$88*'Munis 2018'!$EY$88)+('Munis 2018'!CY$90*'Munis 2018'!$EY$90)+('Munis 2018'!CY$97*'Munis 2018'!$EY$97)+('Munis 2018'!CY$101*'Munis 2018'!$EY$101)+('Munis 2018'!CY$113*'Munis 2018'!$EY$113)</f>
        <v>1</v>
      </c>
      <c r="BV17" s="53" t="n">
        <f aca="false">SUMPRODUCT('Munis 2018'!CZ$81:CZ$82,'Munis 2018'!$EY$81:$EY$82)+SUMPRODUCT('Munis 2018'!CZ$94:CZ$95,'Munis 2018'!$EY$94:$EY$95)+SUMPRODUCT('Munis 2018'!CZ$117:CZ$118,'Munis 2018'!$EY$117:$EY$118)+('Munis 2018'!CZ$50*'Munis 2018'!$EY$50)+('Munis 2018'!CZ$58*'Munis 2018'!$EY$58)+('Munis 2018'!CZ$64*'Munis 2018'!$EY$64)+('Munis 2018'!CZ$79*'Munis 2018'!$EY$79)+('Munis 2018'!CZ$88*'Munis 2018'!$EY$88)+('Munis 2018'!CZ$90*'Munis 2018'!$EY$90)+('Munis 2018'!CZ$97*'Munis 2018'!$EY$97)+('Munis 2018'!CZ$101*'Munis 2018'!$EY$101)+('Munis 2018'!CZ$113*'Munis 2018'!$EY$113)</f>
        <v>6</v>
      </c>
      <c r="BW17" s="91" t="n">
        <f aca="false">SUMPRODUCT('Munis 2018'!DA$81:DA$82,'Munis 2018'!$EY$81:$EY$82)+SUMPRODUCT('Munis 2018'!DA$94:DA$95,'Munis 2018'!$EY$94:$EY$95)+SUMPRODUCT('Munis 2018'!DA$117:DA$118,'Munis 2018'!$EY$117:$EY$118)+('Munis 2018'!DA$50*'Munis 2018'!$EY$50)+('Munis 2018'!DA$58*'Munis 2018'!$EY$58)+('Munis 2018'!DA$64*'Munis 2018'!$EY$64)+('Munis 2018'!DA$79*'Munis 2018'!$EY$79)+('Munis 2018'!DA$88*'Munis 2018'!$EY$88)+('Munis 2018'!DA$90*'Munis 2018'!$EY$90)+('Munis 2018'!DA$97*'Munis 2018'!$EY$97)+('Munis 2018'!DA$101*'Munis 2018'!$EY$101)+('Munis 2018'!DA$113*'Munis 2018'!$EY$113)</f>
        <v>0.5</v>
      </c>
      <c r="BX17" s="53" t="n">
        <f aca="false">SUMPRODUCT('Munis 2018'!DB$81:DB$82,'Munis 2018'!$EY$81:$EY$82)+SUMPRODUCT('Munis 2018'!DB$94:DB$95,'Munis 2018'!$EY$94:$EY$95)+SUMPRODUCT('Munis 2018'!DB$117:DB$118,'Munis 2018'!$EY$117:$EY$118)+('Munis 2018'!DB$50*'Munis 2018'!$EY$50)+('Munis 2018'!DB$58*'Munis 2018'!$EY$58)+('Munis 2018'!DB$64*'Munis 2018'!$EY$64)+('Munis 2018'!DB$79*'Munis 2018'!$EY$79)+('Munis 2018'!DB$88*'Munis 2018'!$EY$88)+('Munis 2018'!DB$90*'Munis 2018'!$EY$90)+('Munis 2018'!DB$97*'Munis 2018'!$EY$97)+('Munis 2018'!DB$101*'Munis 2018'!$EY$101)+('Munis 2018'!DB$113*'Munis 2018'!$EY$113)</f>
        <v>1</v>
      </c>
      <c r="BY17" s="53" t="n">
        <f aca="false">SUMPRODUCT('Munis 2018'!DC$81:DC$82,'Munis 2018'!$EY$81:$EY$82)+SUMPRODUCT('Munis 2018'!DC$94:DC$95,'Munis 2018'!$EY$94:$EY$95)+SUMPRODUCT('Munis 2018'!DC$117:DC$118,'Munis 2018'!$EY$117:$EY$118)+('Munis 2018'!DC$50*'Munis 2018'!$EY$50)+('Munis 2018'!DC$58*'Munis 2018'!$EY$58)+('Munis 2018'!DC$64*'Munis 2018'!$EY$64)+('Munis 2018'!DC$79*'Munis 2018'!$EY$79)+('Munis 2018'!DC$88*'Munis 2018'!$EY$88)+('Munis 2018'!DC$90*'Munis 2018'!$EY$90)+('Munis 2018'!DC$97*'Munis 2018'!$EY$97)+('Munis 2018'!DC$101*'Munis 2018'!$EY$101)+('Munis 2018'!DC$113*'Munis 2018'!$EY$113)</f>
        <v>1</v>
      </c>
      <c r="BZ17" s="53" t="n">
        <f aca="false">SUMPRODUCT('Munis 2018'!DD$81:DD$82,'Munis 2018'!$EY$81:$EY$82)+SUMPRODUCT('Munis 2018'!DD$94:DD$95,'Munis 2018'!$EY$94:$EY$95)+SUMPRODUCT('Munis 2018'!DD$117:DD$118,'Munis 2018'!$EY$117:$EY$118)+('Munis 2018'!DD$50*'Munis 2018'!$EY$50)+('Munis 2018'!DD$58*'Munis 2018'!$EY$58)+('Munis 2018'!DD$64*'Munis 2018'!$EY$64)+('Munis 2018'!DD$79*'Munis 2018'!$EY$79)+('Munis 2018'!DD$88*'Munis 2018'!$EY$88)+('Munis 2018'!DD$90*'Munis 2018'!$EY$90)+('Munis 2018'!DD$97*'Munis 2018'!$EY$97)+('Munis 2018'!DD$101*'Munis 2018'!$EY$101)+('Munis 2018'!DD$113*'Munis 2018'!$EY$113)</f>
        <v>0</v>
      </c>
      <c r="CA17" s="91" t="n">
        <f aca="false">SUMPRODUCT('Munis 2018'!DE$81:DE$82,'Munis 2018'!$EY$81:$EY$82)+SUMPRODUCT('Munis 2018'!DE$94:DE$95,'Munis 2018'!$EY$94:$EY$95)+SUMPRODUCT('Munis 2018'!DE$117:DE$118,'Munis 2018'!$EY$117:$EY$118)+('Munis 2018'!DE$50*'Munis 2018'!$EY$50)+('Munis 2018'!DE$58*'Munis 2018'!$EY$58)+('Munis 2018'!DE$64*'Munis 2018'!$EY$64)+('Munis 2018'!DE$79*'Munis 2018'!$EY$79)+('Munis 2018'!DE$88*'Munis 2018'!$EY$88)+('Munis 2018'!DE$90*'Munis 2018'!$EY$90)+('Munis 2018'!DE$97*'Munis 2018'!$EY$97)+('Munis 2018'!DE$101*'Munis 2018'!$EY$101)+('Munis 2018'!DE$113*'Munis 2018'!$EY$113)</f>
        <v>1</v>
      </c>
      <c r="CB17" s="53" t="n">
        <f aca="false">SUMPRODUCT('Munis 2018'!DF$81:DF$82,'Munis 2018'!$EY$81:$EY$82)+SUMPRODUCT('Munis 2018'!DF$94:DF$95,'Munis 2018'!$EY$94:$EY$95)+SUMPRODUCT('Munis 2018'!DF$117:DF$118,'Munis 2018'!$EY$117:$EY$118)+('Munis 2018'!DF$50*'Munis 2018'!$EY$50)+('Munis 2018'!DF$58*'Munis 2018'!$EY$58)+('Munis 2018'!DF$64*'Munis 2018'!$EY$64)+('Munis 2018'!DF$79*'Munis 2018'!$EY$79)+('Munis 2018'!DF$88*'Munis 2018'!$EY$88)+('Munis 2018'!DF$90*'Munis 2018'!$EY$90)+('Munis 2018'!DF$97*'Munis 2018'!$EY$97)+('Munis 2018'!DF$101*'Munis 2018'!$EY$101)+('Munis 2018'!DF$113*'Munis 2018'!$EY$113)</f>
        <v>1</v>
      </c>
      <c r="CC17" s="53" t="n">
        <f aca="false">SUMPRODUCT('Munis 2018'!DG$81:DG$82,'Munis 2018'!$EY$81:$EY$82)+SUMPRODUCT('Munis 2018'!DG$94:DG$95,'Munis 2018'!$EY$94:$EY$95)+SUMPRODUCT('Munis 2018'!DG$117:DG$118,'Munis 2018'!$EY$117:$EY$118)+('Munis 2018'!DG$50*'Munis 2018'!$EY$50)+('Munis 2018'!DG$58*'Munis 2018'!$EY$58)+('Munis 2018'!DG$64*'Munis 2018'!$EY$64)+('Munis 2018'!DG$79*'Munis 2018'!$EY$79)+('Munis 2018'!DG$88*'Munis 2018'!$EY$88)+('Munis 2018'!DG$90*'Munis 2018'!$EY$90)+('Munis 2018'!DG$97*'Munis 2018'!$EY$97)+('Munis 2018'!DG$101*'Munis 2018'!$EY$101)+('Munis 2018'!DG$113*'Munis 2018'!$EY$113)</f>
        <v>1</v>
      </c>
      <c r="CD17" s="53" t="n">
        <f aca="false">SUMPRODUCT('Munis 2018'!DH$81:DH$82,'Munis 2018'!$EY$81:$EY$82)+SUMPRODUCT('Munis 2018'!DH$94:DH$95,'Munis 2018'!$EY$94:$EY$95)+SUMPRODUCT('Munis 2018'!DH$117:DH$118,'Munis 2018'!$EY$117:$EY$118)+('Munis 2018'!DH$50*'Munis 2018'!$EY$50)+('Munis 2018'!DH$58*'Munis 2018'!$EY$58)+('Munis 2018'!DH$64*'Munis 2018'!$EY$64)+('Munis 2018'!DH$79*'Munis 2018'!$EY$79)+('Munis 2018'!DH$88*'Munis 2018'!$EY$88)+('Munis 2018'!DH$90*'Munis 2018'!$EY$90)+('Munis 2018'!DH$97*'Munis 2018'!$EY$97)+('Munis 2018'!DH$101*'Munis 2018'!$EY$101)+('Munis 2018'!DH$113*'Munis 2018'!$EY$113)</f>
        <v>1</v>
      </c>
      <c r="CE17" s="53" t="n">
        <f aca="false">SUMPRODUCT('Munis 2018'!DI$81:DI$82,'Munis 2018'!$EY$81:$EY$82)+SUMPRODUCT('Munis 2018'!DI$94:DI$95,'Munis 2018'!$EY$94:$EY$95)+SUMPRODUCT('Munis 2018'!DI$117:DI$118,'Munis 2018'!$EY$117:$EY$118)+('Munis 2018'!DI$50*'Munis 2018'!$EY$50)+('Munis 2018'!DI$58*'Munis 2018'!$EY$58)+('Munis 2018'!DI$64*'Munis 2018'!$EY$64)+('Munis 2018'!DI$79*'Munis 2018'!$EY$79)+('Munis 2018'!DI$88*'Munis 2018'!$EY$88)+('Munis 2018'!DI$90*'Munis 2018'!$EY$90)+('Munis 2018'!DI$97*'Munis 2018'!$EY$97)+('Munis 2018'!DI$101*'Munis 2018'!$EY$101)+('Munis 2018'!DI$113*'Munis 2018'!$EY$113)</f>
        <v>1</v>
      </c>
      <c r="CF17" s="53" t="n">
        <f aca="false">SUMPRODUCT('Munis 2018'!DJ$81:DJ$82,'Munis 2018'!$EY$81:$EY$82)+SUMPRODUCT('Munis 2018'!DJ$94:DJ$95,'Munis 2018'!$EY$94:$EY$95)+SUMPRODUCT('Munis 2018'!DJ$117:DJ$118,'Munis 2018'!$EY$117:$EY$118)+('Munis 2018'!DJ$50*'Munis 2018'!$EY$50)+('Munis 2018'!DJ$58*'Munis 2018'!$EY$58)+('Munis 2018'!DJ$64*'Munis 2018'!$EY$64)+('Munis 2018'!DJ$79*'Munis 2018'!$EY$79)+('Munis 2018'!DJ$88*'Munis 2018'!$EY$88)+('Munis 2018'!DJ$90*'Munis 2018'!$EY$90)+('Munis 2018'!DJ$97*'Munis 2018'!$EY$97)+('Munis 2018'!DJ$101*'Munis 2018'!$EY$101)+('Munis 2018'!DJ$113*'Munis 2018'!$EY$113)</f>
        <v>1</v>
      </c>
      <c r="CG17" s="53" t="n">
        <f aca="false">SUMPRODUCT('Munis 2018'!DK$81:DK$82,'Munis 2018'!$EY$81:$EY$82)+SUMPRODUCT('Munis 2018'!DK$94:DK$95,'Munis 2018'!$EY$94:$EY$95)+SUMPRODUCT('Munis 2018'!DK$117:DK$118,'Munis 2018'!$EY$117:$EY$118)+('Munis 2018'!DK$50*'Munis 2018'!$EY$50)+('Munis 2018'!DK$58*'Munis 2018'!$EY$58)+('Munis 2018'!DK$64*'Munis 2018'!$EY$64)+('Munis 2018'!DK$79*'Munis 2018'!$EY$79)+('Munis 2018'!DK$88*'Munis 2018'!$EY$88)+('Munis 2018'!DK$90*'Munis 2018'!$EY$90)+('Munis 2018'!DK$97*'Munis 2018'!$EY$97)+('Munis 2018'!DK$101*'Munis 2018'!$EY$101)+('Munis 2018'!DK$113*'Munis 2018'!$EY$113)</f>
        <v>1</v>
      </c>
      <c r="CH17" s="53" t="n">
        <f aca="false">SUMPRODUCT('Munis 2018'!DL$81:DL$82,'Munis 2018'!$EY$81:$EY$82)+SUMPRODUCT('Munis 2018'!DL$94:DL$95,'Munis 2018'!$EY$94:$EY$95)+SUMPRODUCT('Munis 2018'!DL$117:DL$118,'Munis 2018'!$EY$117:$EY$118)+('Munis 2018'!DL$50*'Munis 2018'!$EY$50)+('Munis 2018'!DL$58*'Munis 2018'!$EY$58)+('Munis 2018'!DL$64*'Munis 2018'!$EY$64)+('Munis 2018'!DL$79*'Munis 2018'!$EY$79)+('Munis 2018'!DL$88*'Munis 2018'!$EY$88)+('Munis 2018'!DL$90*'Munis 2018'!$EY$90)+('Munis 2018'!DL$97*'Munis 2018'!$EY$97)+('Munis 2018'!DL$101*'Munis 2018'!$EY$101)+('Munis 2018'!DL$113*'Munis 2018'!$EY$113)</f>
        <v>1</v>
      </c>
      <c r="CI17" s="53" t="n">
        <f aca="false">SUMPRODUCT('Munis 2018'!DM$81:DM$82,'Munis 2018'!$EY$81:$EY$82)+SUMPRODUCT('Munis 2018'!DM$94:DM$95,'Munis 2018'!$EY$94:$EY$95)+SUMPRODUCT('Munis 2018'!DM$117:DM$118,'Munis 2018'!$EY$117:$EY$118)+('Munis 2018'!DM$50*'Munis 2018'!$EY$50)+('Munis 2018'!DM$58*'Munis 2018'!$EY$58)+('Munis 2018'!DM$64*'Munis 2018'!$EY$64)+('Munis 2018'!DM$79*'Munis 2018'!$EY$79)+('Munis 2018'!DM$88*'Munis 2018'!$EY$88)+('Munis 2018'!DM$90*'Munis 2018'!$EY$90)+('Munis 2018'!DM$97*'Munis 2018'!$EY$97)+('Munis 2018'!DM$101*'Munis 2018'!$EY$101)+('Munis 2018'!DM$113*'Munis 2018'!$EY$113)</f>
        <v>1</v>
      </c>
      <c r="CJ17" s="53" t="n">
        <f aca="false">(AVERAGEIF('Munis 2018'!$E$8:$E$210,'Cds 2018'!B17,'Munis 2018'!$DN$8:$DN$210)+AVERAGEIF('Munis 2018'!$E$8:$E$210,'Cds 2018'!B17,'Munis 2018'!$DO$8:$DO$210))-AVERAGEIF('Munis 2018'!$E$8:$E$210,'Cds 2018'!B17,'Munis 2018'!$DP$8:$DP$210)</f>
        <v>2</v>
      </c>
      <c r="CK17" s="53" t="n">
        <f aca="false">SUMPRODUCT('Munis 2018'!DQ81:DQ82,'Munis 2018'!$EY$81:$EY$82)+SUMPRODUCT('Munis 2018'!DQ94:DQ95,'Munis 2018'!$EY$94:$EY$95)+SUMPRODUCT('Munis 2018'!DQ117:DQ118,'Munis 2018'!$EY$117:$EY$118)+('Munis 2018'!DQ50*'Munis 2018'!$EY$50)+('Munis 2018'!DQ58*'Munis 2018'!$EY$58)+('Munis 2018'!DQ64*'Munis 2018'!$EY$64)+('Munis 2018'!DQ79*'Munis 2018'!$EY$79)+('Munis 2018'!DQ88*'Munis 2018'!$EY$88)+('Munis 2018'!DQ90*'Munis 2018'!$EY$90)+('Munis 2018'!DQ97*'Munis 2018'!$EY$97)+('Munis 2018'!DQ101*'Munis 2018'!$EY$101)+('Munis 2018'!DQ113*'Munis 2018'!$EY$113)</f>
        <v>1</v>
      </c>
      <c r="CL17" s="60" t="n">
        <f aca="false">(SUMIF('Munis 2018'!$E$8:$E$210,B17,'Munis 2018'!$DR$8:$DR$210)+SUMIF('Munis 2018'!$E$8:$E$210,B17,'Munis 2018'!$DS$8:$DS$210))/SUMIF('Munis 2018'!$E$8:$E$210,B17,'Munis 2018'!$DT$8:$DT$210)</f>
        <v>1.0209149937473</v>
      </c>
      <c r="CM17" s="58" t="n">
        <f aca="false">SUMIF('Munis 2018'!$E$8:$E$210,B17,'Munis 2018'!$DU$8:$DU$210)/SUMIF('Munis 2018'!$E$8:$E$210,B17,'Munis 2018'!$DV$8:$DV$210)</f>
        <v>0.839125835557427</v>
      </c>
      <c r="CN17" s="13" t="n">
        <f aca="false">SUMIF('Munis 2018'!$E$8:$E$210,B17,'Munis 2018'!$DW$8:$DW$210)/(SUMIF('Munis 2018'!$E$8:$E$210,B17,'Munis 2018'!$DX$8:$DX$210)/1000)</f>
        <v>112.931079342682</v>
      </c>
      <c r="CO17" s="59" t="n">
        <f aca="false">(SUMIF('Munis 2018'!$E$8:$E$210,B17,'Munis 2018'!$DY$8:$DY$210)*1000000)/SUMIF('Munis 2018'!$E$8:$E$210,B17,'Munis 2018'!$EV$8:$EV$210)</f>
        <v>1528097.79013244</v>
      </c>
      <c r="CP17" s="58" t="n">
        <f aca="false">SUMIF('Munis 2018'!$E$8:$E$210,B17,'Munis 2018'!$DZ$8:$DZ$210)/SUMIF('Munis 2018'!$E$8:$E$210,B17,'Munis 2018'!$EA$8:$EA$210)</f>
        <v>0.259785165945996</v>
      </c>
      <c r="CQ17" s="58" t="n">
        <f aca="false">SUMIF('Munis 2018'!$E$8:$E$210,B17,'Munis 2018'!$EB$8:$EB$210)/SUMIF('Munis 2018'!$E$8:$E$210,B17,'Munis 2018'!$DW$8:$DW$210)</f>
        <v>0.053848132193146</v>
      </c>
      <c r="CR17" s="59" t="n">
        <f aca="false">AVERAGEIF('Munis 2018'!$E$8:$E$210,B17,'Munis 2018'!$EC$8:$EC$210)</f>
        <v>5486.3955</v>
      </c>
      <c r="CS17" s="58" t="n">
        <f aca="false">SUMIF('Munis 2018'!$E$8:$E$210,B17,'Munis 2018'!$ED$8:$ED$210)/SUMIF('Munis 2018'!$E$8:$E$210,B17,'Munis 2018'!$EE$8:$EE$210)</f>
        <v>0.546711657589341</v>
      </c>
      <c r="CT17" s="82" t="n">
        <f aca="false">SUMIF('Munis 2018'!$E$8:$E$210,B17,'Munis 2018'!$EF$8:$EF$210)/SUMIF('Munis 2018'!$E$8:$E$210,B17,'Munis 2018'!$EG$8:$EG$210)</f>
        <v>0.0418193650504766</v>
      </c>
      <c r="CU17" s="60" t="n">
        <f aca="false">AVERAGEIF('Munis 2018'!$E$8:$E$210,B17,'Munis 2018'!$EH$8:$EH$210)</f>
        <v>45.8611338585357</v>
      </c>
      <c r="CW17" s="92" t="n">
        <f aca="false">AVERAGEIF('Munis 2018'!$E$8:$E$210,$B17,'Munis 2018'!EJ$8:EJ$210)</f>
        <v>50.649254340152</v>
      </c>
      <c r="CX17" s="92" t="n">
        <f aca="false">AVERAGEIF('Munis 2018'!$E$8:$E$210,$B17,'Munis 2018'!EK$8:EK$210)</f>
        <v>12.0366335511604</v>
      </c>
      <c r="CY17" s="93" t="n">
        <f aca="false">AVERAGEIF('Munis 2018'!$E$8:$E$210,$B17,'Munis 2018'!EL$8:EL$210)</f>
        <v>2.06434563225361</v>
      </c>
      <c r="CZ17" s="94" t="n">
        <f aca="false">AVERAGEIF('Munis 2018'!$E$8:$E$210,$B17,'Munis 2018'!EM$8:EM$210)</f>
        <v>1.8583142869</v>
      </c>
      <c r="DA17" s="94" t="n">
        <f aca="false">AVERAGEIF('Munis 2018'!$E$8:$E$210,$B17,'Munis 2018'!EN$8:EN$210)</f>
        <v>95.3768104109</v>
      </c>
      <c r="DC17" s="51" t="n">
        <f aca="false">AVERAGEIF('Munis 2018'!$E$8:$E$210,'Cds 2018'!$B17,'Munis 2018'!ES$8:ES$210)</f>
        <v>892237</v>
      </c>
      <c r="DD17" s="13" t="n">
        <f aca="false">SUMIF('Munis 2018'!$E$8:$E$210,'Cds 2018'!$B17,'Munis 2018'!ET$8:ET$210)</f>
        <v>2074353.45</v>
      </c>
      <c r="DE17" s="13" t="n">
        <f aca="false">SUMIF('Munis 2018'!$E$8:$E$210,'Cds 2018'!$B17,'Munis 2018'!EU$8:EU$210)</f>
        <v>2152551.46</v>
      </c>
      <c r="DF17" s="13" t="n">
        <f aca="false">SUMIF('Munis 2018'!$E$8:$E$210,'Cds 2018'!$B17,'Munis 2018'!EV$8:EV$210)</f>
        <v>2189481.44</v>
      </c>
      <c r="DG17" s="13" t="n">
        <f aca="false">SUMIF('Munis 2018'!$E$8:$E$210,'Cds 2018'!$B17,'Munis 2018'!EW$8:EW$210)</f>
        <v>2225286.13</v>
      </c>
      <c r="DH17" s="11" t="str">
        <f aca="false">IF(DG17&gt;1000000,"Más de un millón",IF(DG17&gt;500000,"De 500 mil a un millón",IF(DG17&gt;250000,"De 250 a 500 mil","Menos de 250 mil")))</f>
        <v>Más de un millón</v>
      </c>
      <c r="DI17" s="11" t="s">
        <v>304</v>
      </c>
      <c r="DJ17" s="13" t="n">
        <f aca="false">SUMIF('Munis 2018'!$E$8:$E$210,'Cds 2018'!$B17,'Munis 2018'!FB$8:FB$210)</f>
        <v>2102</v>
      </c>
      <c r="DK17" s="13" t="n">
        <f aca="false">SUMIF('Munis 2018'!$E$8:$E$210,'Cds 2018'!$B17,'Munis 2018'!FC$8:FC$210)</f>
        <v>719212</v>
      </c>
    </row>
    <row r="18" customFormat="false" ht="15" hidden="false" customHeight="false" outlineLevel="0" collapsed="false">
      <c r="A18" s="80" t="s">
        <v>431</v>
      </c>
      <c r="B18" s="81" t="n">
        <v>24</v>
      </c>
      <c r="C18" s="80" t="s">
        <v>430</v>
      </c>
      <c r="E18" s="58" t="n">
        <f aca="false">AVERAGEIF('Munis 2018'!$E$8:$E$210,'Cds 2018'!$B18,'Munis 2018'!H$8:H$210)/AVERAGEIF('Munis 2018'!$E$8:$E$210,'Cds 2018'!$B18,'Munis 2018'!ES$8:ES$210)</f>
        <v>0.723504573193477</v>
      </c>
      <c r="F18" s="58" t="n">
        <f aca="false">AVERAGEIF('Munis 2018'!$E$8:$E$210,'Cds 2018'!$B18,'Munis 2018'!I$8:I$210)/AVERAGEIF('Munis 2018'!$E$8:$E$210,'Cds 2018'!$B18,'Munis 2018'!$ES$8:$ES$210)</f>
        <v>0.541804594295605</v>
      </c>
      <c r="G18" s="58" t="n">
        <f aca="false">AVERAGEIF('Munis 2018'!$E$8:$E$210,'Cds 2018'!$B18,'Munis 2018'!J$8:J$210)/AVERAGEIF('Munis 2018'!$E$8:$E$210,'Cds 2018'!$B18,'Munis 2018'!$ES$8:$ES$210)</f>
        <v>0.426024252526394</v>
      </c>
      <c r="H18" s="58" t="n">
        <f aca="false">AVERAGEIF('Munis 2018'!$E$8:$E$210,'Cds 2018'!$B18,'Munis 2018'!K$8:K$210)/AVERAGEIF('Munis 2018'!$E$8:$E$210,'Cds 2018'!$B18,'Munis 2018'!$ES$8:$ES$210)</f>
        <v>0.813167301506777</v>
      </c>
      <c r="I18" s="58" t="n">
        <f aca="false">AVERAGEIF('Munis 2018'!$E$8:$E$210,'Cds 2018'!$B18,'Munis 2018'!L$8:L$210)/AVERAGEIF('Munis 2018'!$E$8:$E$210,'Cds 2018'!$B18,'Munis 2018'!$ES$8:$ES$210)</f>
        <v>0.153265394428612</v>
      </c>
      <c r="J18" s="58" t="n">
        <f aca="false">AVERAGEIF('Munis 2018'!$E$8:$E$210,'Cds 2018'!$B18,'Munis 2018'!M$8:M$210)/AVERAGEIF('Munis 2018'!$E$8:$E$210,'Cds 2018'!$B18,'Munis 2018'!$ES$8:$ES$210)</f>
        <v>0.323958162367019</v>
      </c>
      <c r="K18" s="52" t="n">
        <f aca="false">SUMIF('Munis 2018'!$E$8:$E$210,'Cds 2018'!$B18,'Munis 2018'!N$8:N$210)/(SUMIF('Munis 2018'!$E$8:$E$210,$B18,'Munis 2018'!EW$8:EW$210)/100000)</f>
        <v>66.5985327918604</v>
      </c>
      <c r="L18" s="58" t="n">
        <f aca="false">SUMIF('Munis 2018'!$E$8:$E$210,'Cds 2018'!$B18,'Munis 2018'!O$8:O$210)/SUMIF('Munis 2018'!$E$8:$E$210,'Cds 2018'!$B18,'Munis 2018'!$FB$8:$FB$210)</f>
        <v>0.115137067938021</v>
      </c>
      <c r="M18" s="60" t="n">
        <f aca="false">SUMIF('Munis 2018'!E$8:E$210,'Cds 2018'!B18,'Munis 2018'!P$8:P$210)/(SUMIF('Munis 2018'!E$8:E$210,'Cds 2018'!B18,'Munis 2018'!FC$8:FC$210)/100000)</f>
        <v>34.127549097609</v>
      </c>
      <c r="N18" s="60" t="n">
        <f aca="false">AVERAGEIFS('Munis 2018'!$Q$8:$Q$210,'Munis 2018'!$E$8:$E$210,'Cds 2018'!B18,'Munis 2018'!$Q$8:$Q$210,"&gt;0")</f>
        <v>4.22498041313503</v>
      </c>
      <c r="O18" s="60" t="n">
        <f aca="false">AVERAGEIFS('Munis 2018'!$R$8:$R$210,'Munis 2018'!$E$8:$E$210,'Cds 2018'!B18,'Munis 2018'!$R$8:$R$210,"&gt;0")</f>
        <v>4.63171189030588</v>
      </c>
      <c r="P18" s="58" t="n">
        <f aca="false">SUMIF('Munis 2018'!$E$8:$E$210,'Cds 2018'!$B18,'Munis 2018'!$S$8:$S$210)/SUMIF('Munis 2018'!$E$8:$E$210,'Cds 2018'!$B18,'Munis 2018'!$T$8:$T$210)</f>
        <v>0.741088376185118</v>
      </c>
      <c r="Q18" s="58" t="n">
        <f aca="false">SUMIF('Munis 2018'!$E$8:$E$210,'Cds 2018'!$B18,'Munis 2018'!$U$8:$U$210)/SUMIF('Munis 2018'!$E$8:$E$210,'Cds 2018'!$B18,'Munis 2018'!$V$8:$V$210)</f>
        <v>0.553924225374705</v>
      </c>
      <c r="R18" s="58" t="n">
        <f aca="false">SUMIF('Munis 2018'!$E$8:$E$210,'Cds 2018'!$B18,'Munis 2018'!$W$8:$W$210)/SUMIF('Munis 2018'!$E$8:$E$210,'Cds 2018'!$B18,'Munis 2018'!$X$8:$X$210)</f>
        <v>0.173583453963024</v>
      </c>
      <c r="S18" s="58" t="n">
        <f aca="false">SUMIF('Munis 2018'!$E$8:$E$210,'Cds 2018'!$B18,'Munis 2018'!$Y$8:$Y$210)/SUMIF('Munis 2018'!$E$8:$E$210,'Cds 2018'!$B18,'Munis 2018'!$Z$8:$Z$210)</f>
        <v>0.230841861968565</v>
      </c>
      <c r="T18" s="58" t="n">
        <f aca="false">SUMIF('Munis 2018'!$E$8:$E$210,'Cds 2018'!$B18,'Munis 2018'!$AA$8:$AA$210)/SUMIF('Munis 2018'!$E$8:$E$210,'Cds 2018'!$B18,'Munis 2018'!$AB$8:$AB$210)</f>
        <v>0.327776657099041</v>
      </c>
      <c r="U18" s="58" t="n">
        <f aca="false">SUMIF('Munis 2018'!$E$8:$E$210,'Cds 2018'!$B18,'Munis 2018'!$AC$8:$AC$210)/SUMIF('Munis 2018'!$E$8:$E$210,'Cds 2018'!$B18,'Munis 2018'!$AD$8:$AD$210)</f>
        <v>0.68148555013039</v>
      </c>
      <c r="V18" s="58" t="n">
        <f aca="false">SUMIF('Munis 2018'!$E$8:$E$210,'Cds 2018'!$B18,'Munis 2018'!$AE$8:$AE$210)/SUMIF('Munis 2018'!$E$8:$E$210,'Cds 2018'!$B18,'Munis 2018'!$AF$8:$AF$210)</f>
        <v>0.504704015243391</v>
      </c>
      <c r="W18" s="58" t="n">
        <f aca="false">SUMIF('Munis 2018'!$E$8:$E$210,'Cds 2018'!$B18,'Munis 2018'!$AG$8:$AG$210)/SUMIF('Munis 2018'!$E$8:$E$210,'Cds 2018'!$B18,'Munis 2018'!$AH$8:$AH$210)</f>
        <v>0.0429100612408947</v>
      </c>
      <c r="X18" s="82" t="n">
        <f aca="false">SUMIF('Munis 2018'!$E$8:$E$210,'Cds 2018'!$B18,'Munis 2018'!$AI$8:$AI$210)/SUMIF('Munis 2018'!$E$8:$E$210,'Cds 2018'!$B18,'Munis 2018'!$FB$8:$FB$210)</f>
        <v>0.00166865315852205</v>
      </c>
      <c r="Y18" s="82" t="n">
        <f aca="false">SUMIF('Munis 2018'!$E$8:$E$210,'Cds 2018'!$B18,'Munis 2018'!$AJ$8:$AJ$210)/SUMIF('Munis 2018'!$E$8:$E$210,'Cds 2018'!$B18,'Munis 2018'!$AK$8:$AK$210)</f>
        <v>0.273034951763403</v>
      </c>
      <c r="Z18" s="82" t="n">
        <f aca="false">SUMIF('Munis 2018'!$E$8:$E$210,'Cds 2018'!$B18,'Munis 2018'!$AL$8:$AL$210)/SUMIF('Munis 2018'!$E$8:$E$210,'Cds 2018'!$B18,'Munis 2018'!$AM$8:$AM$210)</f>
        <v>0.388874163408654</v>
      </c>
      <c r="AA18" s="82" t="n">
        <f aca="false">SUMIF('Munis 2018'!$E$8:$E$210,'Cds 2018'!$B18,'Munis 2018'!$AN$8:$AN$210)/SUMIF('Munis 2018'!$E$8:$E$210,'Cds 2018'!$B18,'Munis 2018'!$AO$8:$AO$210)</f>
        <v>0.227370618249288</v>
      </c>
      <c r="AB18" s="82" t="n">
        <f aca="false">SUMIF('Munis 2018'!$E$8:$E$210,'Cds 2018'!$B18,'Munis 2018'!$AP$8:$AP$210)/SUMIF('Munis 2018'!$E$8:$E$210,'Cds 2018'!$B18,'Munis 2018'!$AQ$8:$AQ$210)</f>
        <v>0.918374113122472</v>
      </c>
      <c r="AC18" s="82" t="n">
        <f aca="false">SUMIF('Munis 2018'!$E$8:$E$210,'Cds 2018'!$B18,'Munis 2018'!$AR$8:$AR$210)/SUMIF('Munis 2018'!$E$8:$E$210,'Cds 2018'!$B18,'Munis 2018'!$AS$8:$AS$210)</f>
        <v>0.953282159872949</v>
      </c>
      <c r="AD18" s="82" t="n">
        <f aca="false">SUMIF('Munis 2018'!$E$8:$E$210,'Cds 2018'!$B18,'Munis 2018'!$AT$8:$AT$210)/SUMIF('Munis 2018'!$E$8:$E$210,'Cds 2018'!$B18,'Munis 2018'!$AU$8:$AU$210)</f>
        <v>0.927833655050967</v>
      </c>
      <c r="AE18" s="83" t="n">
        <f aca="false">AVERAGEIF('Munis 2018'!$E$8:$E$210,'Cds 2018'!B18,'Munis 2018'!$AV$8:$AV$210)/(SUMIF('Munis 2018'!$E$8:$E$210,'Cds 2018'!B18,'Munis 2018'!$EV$8:$EV$210)/100000)</f>
        <v>0.281660632331725</v>
      </c>
      <c r="AF18" s="84" t="n">
        <f aca="false">SUMIFS('Munis 2018'!$AW$8:$AW$210,'Munis 2018'!$E$8:$E$210, 'Cds 2018'!B18)/((SUMIFS('Munis 2018'!$EV$8:$EV$210,'Munis 2018'!$E$8:$E$210,'Cds 2018'!B18)*SUMIFS('Munis 2018'!$AX$8:$AX$210,'Munis 2018'!$E$8:$E$210,'Cds 2018'!B18))^0.5)</f>
        <v>0.379316343902387</v>
      </c>
      <c r="AG18" s="85" t="n">
        <f aca="false">AVERAGEIF('Munis 2018'!$E$8:$E$210,'Cds 2018'!B18,'Munis 2018'!$AY$8:$AY$210)</f>
        <v>1</v>
      </c>
      <c r="AH18" s="83" t="n">
        <f aca="false">AVERAGEIF('Munis 2018'!$E$8:$E$210,'Cds 2018'!$B18,'Munis 2018'!AZ$8:AZ$210)</f>
        <v>0.25</v>
      </c>
      <c r="AI18" s="86" t="n">
        <f aca="false">SUMIF('Munis 2018'!$E$8:$E$210,'Cds 2018'!B18,'Munis 2018'!$EV$8:$EV$210)/SUMIF('Munis 2018'!$E$8:$E$210,'Cds 2018'!B18,'Munis 2018'!$BA$8:$BA$210)</f>
        <v>78.2810644051174</v>
      </c>
      <c r="AJ18" s="58" t="n">
        <f aca="false">AVERAGEIF('Munis 2018'!$E$8:$E$210,'Cds 2018'!$B18,'Munis 2018'!$BC$8:$BC$210)/AVERAGEIF('Munis 2018'!$E$8:$E$210,'Cds 2018'!$B18,'Munis 2018'!$BB$8:$BB$210)</f>
        <v>0.218889406238204</v>
      </c>
      <c r="AK18" s="87" t="n">
        <f aca="false">AVERAGEIF('Munis 2018'!$E$8:$E$210,'Cds 2018'!B18,'Munis 2018'!$BD$8:$BD$210)</f>
        <v>21208.9774771197</v>
      </c>
      <c r="AL18" s="58" t="n">
        <f aca="false">SUMIF('Munis 2018'!$E$8:$E$210,'Cds 2018'!B18,'Munis 2018'!$BE$8:$BE$210)/SUMIF('Munis 2018'!$E$8:$E$210,'Cds 2018'!B18,'Munis 2018'!$BF$8:$BF$210)</f>
        <v>0.408591824712694</v>
      </c>
      <c r="AM18" s="58" t="n">
        <f aca="false">SUMIF('Munis 2018'!$E$8:$E$210,'Cds 2018'!B18,'Munis 2018'!$BG$8:$BG$210)/SUMIF('Munis 2018'!$E$8:$E$210,'Cds 2018'!B18,'Munis 2018'!$BF$8:$BF$210)</f>
        <v>0.320542091192064</v>
      </c>
      <c r="AN18" s="58" t="n">
        <f aca="false">SUMIF('Munis 2018'!$E$8:$E$210,'Cds 2018'!B18,'Munis 2018'!$BH$8:$BH$210)/SUMIF('Munis 2018'!$E$8:$E$210,'Cds 2018'!B18,'Munis 2018'!$BF$8:$BF$210)</f>
        <v>0.274888545744173</v>
      </c>
      <c r="AO18" s="88" t="n">
        <f aca="false">SUMPRODUCT('Munis 2018'!BI$123:BI$125,'Munis 2018'!$EY$123:$EY$125)</f>
        <v>4</v>
      </c>
      <c r="AP18" s="52" t="n">
        <f aca="false">SUMIF('Munis 2018'!$E$8:$E$210,'Cds 2018'!B18,'Munis 2018'!$BJ$8:$BJ$210)/SUMIF('Munis 2018'!$E$8:$E$210,'Cds 2018'!B18,'Munis 2018'!$BK$8:$BK$210)</f>
        <v>2.0569413885428</v>
      </c>
      <c r="AQ18" s="58" t="n">
        <f aca="false">SUMIF('Munis 2018'!E$8:$E$210,'Cds 2018'!B18,'Munis 2018'!$BL$8:$BL$210)/SUMIF('Munis 2018'!E$8:$E$210,'Cds 2018'!B18,'Munis 2018'!$BM$8:$BM$210)</f>
        <v>0.980788171905755</v>
      </c>
      <c r="AR18" s="58" t="n">
        <f aca="false">SUMIF('Munis 2018'!$E$8:$E$210,'Cds 2018'!B18,'Munis 2018'!$BN$8:$BN$210)/SUMIF('Munis 2018'!$E$8:$E$210,'Cds 2018'!B18,'Munis 2018'!$BO$8:$BO$210)</f>
        <v>0.289619162310434</v>
      </c>
      <c r="AS18" s="89" t="n">
        <f aca="false">RATE(1,0,-SUMIF('Munis 2018'!$E$8:$E$210,'Cds 2018'!B18,'Munis 2018'!$BP$8:$BP$210),SUMIF('Munis 2018'!$E$8:$E$210,'Cds 2018'!B18,'Munis 2018'!$BQ$8:$BQ$210))</f>
        <v>0.0402516645031614</v>
      </c>
      <c r="AT18" s="13" t="n">
        <f aca="false">AVERAGEIF('Munis 2018'!$E$8:$E$210,$B18,'Munis 2018'!BR$8:BR$210)</f>
        <v>463.095780341243</v>
      </c>
      <c r="AU18" s="13" t="n">
        <f aca="false">AVERAGEIF('Munis 2018'!$E$8:$E$210,$B18,'Munis 2018'!BS$8:BS$210)</f>
        <v>2140.74693048437</v>
      </c>
      <c r="AV18" s="58" t="n">
        <f aca="false">SUMIF('Munis 2018'!$E$8:$E$210,B18,'Munis 2018'!$BT$8:$BT$210)/SUMIF('Munis 2018'!$E$8:$E$210,B18,'Munis 2018'!$BU$8:$BU$210)</f>
        <v>0.409664163242171</v>
      </c>
      <c r="AW18" s="58" t="n">
        <f aca="false">IFERROR(SUMIF('Munis 2018'!$E$8:$E$210,$B18,'Munis 2018'!$BV$8:$BV$210)/SUMIF('Munis 2018'!$E$8:$E$210,$B18,'Munis 2018'!$BW$8:$BW$210),0)</f>
        <v>0.304945054945055</v>
      </c>
      <c r="AX18" s="58" t="n">
        <f aca="false">IFERROR(SUMIF('Munis 2018'!$E$8:$E$210,$B18,'Munis 2018'!$BX$8:$BX$210)/SUMIF('Munis 2018'!$E$8:$E$210,$B18,'Munis 2018'!$BY$8:$BY$210),0)</f>
        <v>0.53972602739726</v>
      </c>
      <c r="AY18" s="58" t="n">
        <f aca="false">IFERROR(SUMIF('Munis 2018'!$E$8:$E$210,$B18,'Munis 2018'!$BZ$8:$BZ$210)/SUMIF('Munis 2018'!$E$8:$E$210,$B18,'Munis 2018'!$CA$8:$CA$210),0)</f>
        <v>0.413698630136986</v>
      </c>
      <c r="AZ18" s="51" t="n">
        <f aca="false">AVERAGEIF('Munis 2018'!$E$8:$E$210,$B18,'Munis 2018'!CB$8:CB$210)</f>
        <v>0</v>
      </c>
      <c r="BA18" s="52" t="n">
        <f aca="false">AVERAGEIF('Munis 2018'!$E$8:$E$210,$B18,'Munis 2018'!CC$8:CC$210)</f>
        <v>0.333333333333333</v>
      </c>
      <c r="BB18" s="51" t="n">
        <f aca="false">AVERAGEIF('Munis 2018'!$E$8:$E$210,$B18,'Munis 2018'!CD$8:CD$210)</f>
        <v>0</v>
      </c>
      <c r="BC18" s="52" t="n">
        <f aca="false">SUMIF('Munis 2018'!$E$8:$E$210,$B18,'Munis 2018'!CE$8:CE$210)/SUMIF('Munis 2018'!$E$8:$E$210,$B18,'Munis 2018'!$CF$8:$CF$210)</f>
        <v>0.199004863264255</v>
      </c>
      <c r="BD18" s="52" t="n">
        <f aca="false">SUMIF('Munis 2018'!$E$8:$E$210,$B18,'Munis 2018'!CG$8:CG$210)/SUMIF('Munis 2018'!$E$8:$E$210,$B18,'Munis 2018'!$CF$8:$CF$210)</f>
        <v>0.220342069821455</v>
      </c>
      <c r="BE18" s="52" t="n">
        <f aca="false">SUMIF('Munis 2018'!$E$8:$E$210,$B18,'Munis 2018'!CH$8:CH$210)/SUMIF('Munis 2018'!$E$8:$E$210,$B18,'Munis 2018'!$CF$8:$CF$210)</f>
        <v>11.1430132452565</v>
      </c>
      <c r="BF18" s="52" t="n">
        <f aca="false">SUMIF('Munis 2018'!$E$8:$E$210,$B18,'Munis 2018'!CI$8:CI$210)/SUMIF('Munis 2018'!$E$8:$E$210,$B18,'Munis 2018'!$CF$8:$CF$210)</f>
        <v>0.571090670761731</v>
      </c>
      <c r="BG18" s="52" t="n">
        <f aca="false">SUMIF('Munis 2018'!$E$8:$E$210,$B18,'Munis 2018'!CJ$8:CJ$210)/SUMIF('Munis 2018'!$E$8:$E$210,$B18,'Munis 2018'!$CF$8:$CF$210)</f>
        <v>89.4813642321866</v>
      </c>
      <c r="BH18" s="52" t="n">
        <f aca="false">SUMIF('Munis 2018'!$E$8:$E$210,$B18,'Munis 2018'!CK$8:CK$210)/SUMIF('Munis 2018'!$E$8:$E$210,$B18,'Munis 2018'!$CF$8:$CF$210)</f>
        <v>2489.36849513111</v>
      </c>
      <c r="BI18" s="52" t="n">
        <f aca="false">SUMIF('Munis 2018'!$E$8:$E$210,B18,'Munis 2018'!$CL$8:$CL$210)/(SUMIF('Munis 2018'!$E$8:$E$210,B18,'Munis 2018'!$EW$8:$EW$210)/10000)</f>
        <v>4.40265468456259</v>
      </c>
      <c r="BJ18" s="90" t="n">
        <f aca="false">AVERAGEIFS('Munis 2018'!$CM$8:$CM$210,'Munis 2018'!$E$8:$E$210,'Cds 2018'!B18,'Munis 2018'!$CM$8:$CM$210,"&gt;0")</f>
        <v>1.84721448815627</v>
      </c>
      <c r="BK18" s="90" t="n">
        <f aca="false">AVERAGEIF('Munis 2018'!$E$8:$E$210,B18,'Munis 2018'!$CN$8:$CN$210)</f>
        <v>75</v>
      </c>
      <c r="BL18" s="58" t="n">
        <f aca="false">SUMIF('Munis 2018'!$E$8:$E$210,B18,'Munis 2018'!$CO$8:$CO$210)</f>
        <v>0</v>
      </c>
      <c r="BM18" s="58" t="n">
        <f aca="false">AVERAGEIF('Munis 2018'!$E$8:$E$210,B18,'Munis 2018'!$CP$8:$CP$210)/AVERAGEIF('Munis 2018'!$E$8:$E$210,B18,'Munis 2018'!$CQ$8:$CQ$210)</f>
        <v>0.238130583898202</v>
      </c>
      <c r="BN18" s="58" t="n">
        <f aca="false">AVERAGEIF('Munis 2018'!$E$8:$E$210,B18,'Munis 2018'!CR$8:CR$210)/AVERAGEIF('Munis 2018'!$E$8:$E$210,B18,'Munis 2018'!$CQ$8:$CQ$210)</f>
        <v>0</v>
      </c>
      <c r="BO18" s="58" t="n">
        <f aca="false">AVERAGEIF('Munis 2018'!$E$8:$E$210,$B18,'Munis 2018'!CS$8:CS$210)/AVERAGEIF('Munis 2018'!$E$8:$E$210,$B18,'Munis 2018'!$CQ$8:$CQ$210)</f>
        <v>0.357120575387041</v>
      </c>
      <c r="BP18" s="58" t="n">
        <f aca="false">AVERAGEIF('Munis 2018'!$E$8:$E$210,$B18,'Munis 2018'!CT$8:CT$210)/AVERAGEIF('Munis 2018'!$E$8:$E$210,$B18,'Munis 2018'!$CQ$8:$CQ$210)</f>
        <v>0.261480613916963</v>
      </c>
      <c r="BQ18" s="58" t="n">
        <f aca="false">AVERAGEIF('Munis 2018'!$E$8:$E$210,$B18,'Munis 2018'!$CU$8:$CU$210)</f>
        <v>0.454166666666667</v>
      </c>
      <c r="BR18" s="53" t="n">
        <f aca="false">SUMPRODUCT('Munis 2018'!CV$123:CV$125,'Munis 2018'!$EY$123:$EY$125)</f>
        <v>0</v>
      </c>
      <c r="BS18" s="53" t="n">
        <f aca="false">SUMPRODUCT('Munis 2018'!CW$123:CW$125,'Munis 2018'!$EY$123:$EY$125)</f>
        <v>1</v>
      </c>
      <c r="BT18" s="53" t="n">
        <f aca="false">SUMPRODUCT('Munis 2018'!CX$123:CX$125,'Munis 2018'!$EY$123:$EY$125)</f>
        <v>0</v>
      </c>
      <c r="BU18" s="53" t="n">
        <f aca="false">SUMPRODUCT('Munis 2018'!CY$123:CY$125,'Munis 2018'!$EY$123:$EY$125)</f>
        <v>0</v>
      </c>
      <c r="BV18" s="53" t="n">
        <f aca="false">SUMPRODUCT('Munis 2018'!CZ$123:CZ$125,'Munis 2018'!$EY$123:$EY$125)</f>
        <v>0</v>
      </c>
      <c r="BW18" s="91" t="n">
        <f aca="false">SUMPRODUCT('Munis 2018'!DA$123:DA$125,'Munis 2018'!$EY$123:$EY$125)</f>
        <v>0.5</v>
      </c>
      <c r="BX18" s="53" t="n">
        <f aca="false">SUMPRODUCT('Munis 2018'!DB$123:DB$125,'Munis 2018'!$EY$123:$EY$125)</f>
        <v>0</v>
      </c>
      <c r="BY18" s="53" t="n">
        <f aca="false">SUMPRODUCT('Munis 2018'!DC$123:DC$125,'Munis 2018'!$EY$123:$EY$125)</f>
        <v>0</v>
      </c>
      <c r="BZ18" s="53" t="n">
        <f aca="false">SUMPRODUCT('Munis 2018'!DD$123:DD$125,'Munis 2018'!$EY$123:$EY$125)</f>
        <v>0</v>
      </c>
      <c r="CA18" s="91" t="n">
        <f aca="false">SUMPRODUCT('Munis 2018'!DE$123:DE$125,'Munis 2018'!$EY$123:$EY$125)</f>
        <v>0</v>
      </c>
      <c r="CB18" s="53" t="n">
        <f aca="false">SUMPRODUCT('Munis 2018'!DF$123:DF$125,'Munis 2018'!$EY$123:$EY$125)</f>
        <v>0</v>
      </c>
      <c r="CC18" s="53" t="n">
        <f aca="false">SUMPRODUCT('Munis 2018'!DG$123:DG$125,'Munis 2018'!$EY$123:$EY$125)</f>
        <v>0</v>
      </c>
      <c r="CD18" s="53" t="n">
        <f aca="false">SUMPRODUCT('Munis 2018'!DH$123:DH$125,'Munis 2018'!$EY$123:$EY$125)</f>
        <v>0</v>
      </c>
      <c r="CE18" s="53" t="n">
        <f aca="false">SUMPRODUCT('Munis 2018'!DI$123:DI$125,'Munis 2018'!$EY$123:$EY$125)</f>
        <v>0</v>
      </c>
      <c r="CF18" s="53" t="n">
        <f aca="false">SUMPRODUCT('Munis 2018'!DJ$123:DJ$125,'Munis 2018'!$EY$123:$EY$125)</f>
        <v>0</v>
      </c>
      <c r="CG18" s="53" t="n">
        <f aca="false">SUMPRODUCT('Munis 2018'!DK$123:DK$125,'Munis 2018'!$EY$123:$EY$125)</f>
        <v>0</v>
      </c>
      <c r="CH18" s="53" t="n">
        <f aca="false">SUMPRODUCT('Munis 2018'!DL$123:DL$125,'Munis 2018'!$EY$123:$EY$125)</f>
        <v>0</v>
      </c>
      <c r="CI18" s="53" t="n">
        <f aca="false">SUMPRODUCT('Munis 2018'!DM$123:DM$125,'Munis 2018'!$EY$123:$EY$125)</f>
        <v>0</v>
      </c>
      <c r="CJ18" s="53" t="n">
        <f aca="false">(AVERAGEIF('Munis 2018'!$E$8:$E$210,'Cds 2018'!B18,'Munis 2018'!$DN$8:$DN$210)+AVERAGEIF('Munis 2018'!$E$8:$E$210,'Cds 2018'!B18,'Munis 2018'!$DO$8:$DO$210))-AVERAGEIF('Munis 2018'!$E$8:$E$210,'Cds 2018'!B18,'Munis 2018'!$DP$8:$DP$210)</f>
        <v>1</v>
      </c>
      <c r="CK18" s="53" t="n">
        <f aca="false">SUMPRODUCT('Munis 2018'!DQ123:DQ125,'Munis 2018'!$EY$123:$EY$125)</f>
        <v>1</v>
      </c>
      <c r="CL18" s="60" t="n">
        <f aca="false">(SUMIF('Munis 2018'!$E$8:$E$210,B18,'Munis 2018'!$DR$8:$DR$210)+SUMIF('Munis 2018'!$E$8:$E$210,B18,'Munis 2018'!$DS$8:$DS$210))/SUMIF('Munis 2018'!$E$8:$E$210,B18,'Munis 2018'!$DT$8:$DT$210)</f>
        <v>6.68142063635532</v>
      </c>
      <c r="CM18" s="58" t="n">
        <f aca="false">SUMIF('Munis 2018'!$E$8:$E$210,B18,'Munis 2018'!$DU$8:$DU$210)/SUMIF('Munis 2018'!$E$8:$E$210,B18,'Munis 2018'!$DV$8:$DV$210)</f>
        <v>0.889584480224935</v>
      </c>
      <c r="CN18" s="13" t="n">
        <f aca="false">SUMIF('Munis 2018'!$E$8:$E$210,B18,'Munis 2018'!$DW$8:$DW$210)/(SUMIF('Munis 2018'!$E$8:$E$210,B18,'Munis 2018'!$DX$8:$DX$210)/1000)</f>
        <v>130.733224956556</v>
      </c>
      <c r="CO18" s="59" t="n">
        <f aca="false">(SUMIF('Munis 2018'!$E$8:$E$210,B18,'Munis 2018'!$DY$8:$DY$210)*1000000)/SUMIF('Munis 2018'!$E$8:$E$210,B18,'Munis 2018'!$EV$8:$EV$210)</f>
        <v>365333.263451453</v>
      </c>
      <c r="CP18" s="58" t="n">
        <f aca="false">SUMIF('Munis 2018'!$E$8:$E$210,B18,'Munis 2018'!$DZ$8:$DZ$210)/SUMIF('Munis 2018'!$E$8:$E$210,B18,'Munis 2018'!$EA$8:$EA$210)</f>
        <v>0.21138337425267</v>
      </c>
      <c r="CQ18" s="58" t="n">
        <f aca="false">SUMIF('Munis 2018'!$E$8:$E$210,B18,'Munis 2018'!$EB$8:$EB$210)/SUMIF('Munis 2018'!$E$8:$E$210,B18,'Munis 2018'!$DW$8:$DW$210)</f>
        <v>0.0636965889844135</v>
      </c>
      <c r="CR18" s="59" t="n">
        <f aca="false">AVERAGEIF('Munis 2018'!$E$8:$E$210,B18,'Munis 2018'!$EC$8:$EC$210)</f>
        <v>7028.2943</v>
      </c>
      <c r="CS18" s="58" t="n">
        <f aca="false">SUMIF('Munis 2018'!$E$8:$E$210,B18,'Munis 2018'!$ED$8:$ED$210)/SUMIF('Munis 2018'!$E$8:$E$210,B18,'Munis 2018'!$EE$8:$EE$210)</f>
        <v>0.139394468983519</v>
      </c>
      <c r="CT18" s="82" t="n">
        <f aca="false">SUMIF('Munis 2018'!$E$8:$E$210,B18,'Munis 2018'!$EF$8:$EF$210)/SUMIF('Munis 2018'!$E$8:$E$210,B18,'Munis 2018'!$EG$8:$EG$210)</f>
        <v>0.0417430858118347</v>
      </c>
      <c r="CU18" s="60" t="n">
        <f aca="false">AVERAGEIF('Munis 2018'!$E$8:$E$210,B18,'Munis 2018'!$EH$8:$EH$210)</f>
        <v>47.5579712791645</v>
      </c>
      <c r="CW18" s="92" t="n">
        <f aca="false">AVERAGEIF('Munis 2018'!$E$8:$E$210,$B18,'Munis 2018'!EJ$8:EJ$210)</f>
        <v>46.8295159980977</v>
      </c>
      <c r="CX18" s="92" t="n">
        <f aca="false">AVERAGEIF('Munis 2018'!$E$8:$E$210,$B18,'Munis 2018'!EK$8:EK$210)</f>
        <v>17.4569105163877</v>
      </c>
      <c r="CY18" s="93" t="n">
        <f aca="false">AVERAGEIF('Munis 2018'!$E$8:$E$210,$B18,'Munis 2018'!EL$8:EL$210)</f>
        <v>2.64935934979849</v>
      </c>
      <c r="CZ18" s="94" t="n">
        <f aca="false">AVERAGEIF('Munis 2018'!$E$8:$E$210,$B18,'Munis 2018'!EM$8:EM$210)</f>
        <v>2.3268186304</v>
      </c>
      <c r="DA18" s="94" t="n">
        <f aca="false">AVERAGEIF('Munis 2018'!$E$8:$E$210,$B18,'Munis 2018'!EN$8:EN$210)</f>
        <v>96.3283748588</v>
      </c>
      <c r="DC18" s="51" t="n">
        <f aca="false">AVERAGEIF('Munis 2018'!$E$8:$E$210,'Cds 2018'!$B18,'Munis 2018'!ES$8:ES$210)</f>
        <v>469147</v>
      </c>
      <c r="DD18" s="13" t="n">
        <f aca="false">SUMIF('Munis 2018'!$E$8:$E$210,'Cds 2018'!$B18,'Munis 2018'!ET$8:ET$210)</f>
        <v>862514.9</v>
      </c>
      <c r="DE18" s="13" t="n">
        <f aca="false">SUMIF('Munis 2018'!$E$8:$E$210,'Cds 2018'!$B18,'Munis 2018'!EU$8:EU$210)</f>
        <v>879774.02</v>
      </c>
      <c r="DF18" s="13" t="n">
        <f aca="false">SUMIF('Munis 2018'!$E$8:$E$210,'Cds 2018'!$B18,'Munis 2018'!EV$8:EV$210)</f>
        <v>887592.98</v>
      </c>
      <c r="DG18" s="13" t="n">
        <f aca="false">SUMIF('Munis 2018'!$E$8:$E$210,'Cds 2018'!$B18,'Munis 2018'!EW$8:EW$210)</f>
        <v>894914.61</v>
      </c>
      <c r="DH18" s="11" t="str">
        <f aca="false">IF(DG18&gt;1000000,"Más de un millón",IF(DG18&gt;500000,"De 500 mil a un millón",IF(DG18&gt;250000,"De 250 a 500 mil","Menos de 250 mil")))</f>
        <v>De 500 mil a un millón</v>
      </c>
      <c r="DI18" s="11" t="s">
        <v>272</v>
      </c>
      <c r="DJ18" s="13" t="n">
        <f aca="false">SUMIF('Munis 2018'!$E$8:$E$210,'Cds 2018'!$B18,'Munis 2018'!FB$8:FB$210)</f>
        <v>4195</v>
      </c>
      <c r="DK18" s="13" t="n">
        <f aca="false">SUMIF('Munis 2018'!$E$8:$E$210,'Cds 2018'!$B18,'Munis 2018'!FC$8:FC$210)</f>
        <v>477620</v>
      </c>
    </row>
    <row r="19" customFormat="false" ht="15" hidden="false" customHeight="false" outlineLevel="0" collapsed="false">
      <c r="A19" s="80" t="s">
        <v>433</v>
      </c>
      <c r="B19" s="81" t="n">
        <v>27</v>
      </c>
      <c r="C19" s="80" t="s">
        <v>434</v>
      </c>
      <c r="E19" s="58" t="n">
        <f aca="false">AVERAGEIF('Munis 2018'!$E$8:$E$210,'Cds 2018'!$B19,'Munis 2018'!H$8:H$210)/AVERAGEIF('Munis 2018'!$E$8:$E$210,'Cds 2018'!$B19,'Munis 2018'!ES$8:ES$210)</f>
        <v>0.800929345587295</v>
      </c>
      <c r="F19" s="58" t="n">
        <f aca="false">AVERAGEIF('Munis 2018'!$E$8:$E$210,'Cds 2018'!$B19,'Munis 2018'!I$8:I$210)/AVERAGEIF('Munis 2018'!$E$8:$E$210,'Cds 2018'!$B19,'Munis 2018'!$ES$8:$ES$210)</f>
        <v>0.811593559567607</v>
      </c>
      <c r="G19" s="58" t="n">
        <f aca="false">AVERAGEIF('Munis 2018'!$E$8:$E$210,'Cds 2018'!$B19,'Munis 2018'!J$8:J$210)/AVERAGEIF('Munis 2018'!$E$8:$E$210,'Cds 2018'!$B19,'Munis 2018'!$ES$8:$ES$210)</f>
        <v>0.370181039503402</v>
      </c>
      <c r="H19" s="58" t="n">
        <f aca="false">AVERAGEIF('Munis 2018'!$E$8:$E$210,'Cds 2018'!$B19,'Munis 2018'!K$8:K$210)/AVERAGEIF('Munis 2018'!$E$8:$E$210,'Cds 2018'!$B19,'Munis 2018'!$ES$8:$ES$210)</f>
        <v>0.810297376383187</v>
      </c>
      <c r="I19" s="58" t="n">
        <f aca="false">AVERAGEIF('Munis 2018'!$E$8:$E$210,'Cds 2018'!$B19,'Munis 2018'!L$8:L$210)/AVERAGEIF('Munis 2018'!$E$8:$E$210,'Cds 2018'!$B19,'Munis 2018'!$ES$8:$ES$210)</f>
        <v>0.272754229463487</v>
      </c>
      <c r="J19" s="58" t="n">
        <f aca="false">AVERAGEIF('Munis 2018'!$E$8:$E$210,'Cds 2018'!$B19,'Munis 2018'!M$8:M$210)/AVERAGEIF('Munis 2018'!$E$8:$E$210,'Cds 2018'!$B19,'Munis 2018'!$ES$8:$ES$210)</f>
        <v>0.400202772766659</v>
      </c>
      <c r="K19" s="52" t="n">
        <f aca="false">SUMIF('Munis 2018'!$E$8:$E$210,'Cds 2018'!$B19,'Munis 2018'!N$8:N$210)/(SUMIF('Munis 2018'!$E$8:$E$210,$B19,'Munis 2018'!EW$8:EW$210)/100000)</f>
        <v>160.780654966696</v>
      </c>
      <c r="L19" s="58" t="n">
        <f aca="false">SUMIF('Munis 2018'!$E$8:$E$210,'Cds 2018'!$B19,'Munis 2018'!O$8:O$210)/SUMIF('Munis 2018'!$E$8:$E$210,'Cds 2018'!$B19,'Munis 2018'!$FB$8:$FB$210)</f>
        <v>0.197812427274843</v>
      </c>
      <c r="M19" s="60" t="n">
        <f aca="false">SUMIF('Munis 2018'!E$8:E$210,'Cds 2018'!B19,'Munis 2018'!P$8:P$210)/(SUMIF('Munis 2018'!E$8:E$210,'Cds 2018'!B19,'Munis 2018'!FC$8:FC$210)/100000)</f>
        <v>70.8522174987411</v>
      </c>
      <c r="N19" s="60" t="n">
        <f aca="false">AVERAGEIFS('Munis 2018'!$Q$8:$Q$210,'Munis 2018'!$E$8:$E$210,'Cds 2018'!B19,'Munis 2018'!$Q$8:$Q$210,"&gt;0")</f>
        <v>3.70746140419024</v>
      </c>
      <c r="O19" s="60" t="n">
        <f aca="false">AVERAGEIFS('Munis 2018'!$R$8:$R$210,'Munis 2018'!$E$8:$E$210,'Cds 2018'!B19,'Munis 2018'!$R$8:$R$210,"&gt;0")</f>
        <v>3.94721452384515</v>
      </c>
      <c r="P19" s="58" t="n">
        <f aca="false">SUMIF('Munis 2018'!$E$8:$E$210,'Cds 2018'!$B19,'Munis 2018'!$S$8:$S$210)/SUMIF('Munis 2018'!$E$8:$E$210,'Cds 2018'!$B19,'Munis 2018'!$T$8:$T$210)</f>
        <v>0.728170869978243</v>
      </c>
      <c r="Q19" s="58" t="n">
        <f aca="false">SUMIF('Munis 2018'!$E$8:$E$210,'Cds 2018'!$B19,'Munis 2018'!$U$8:$U$210)/SUMIF('Munis 2018'!$E$8:$E$210,'Cds 2018'!$B19,'Munis 2018'!$V$8:$V$210)</f>
        <v>0.391452533064221</v>
      </c>
      <c r="R19" s="58" t="n">
        <f aca="false">SUMIF('Munis 2018'!$E$8:$E$210,'Cds 2018'!$B19,'Munis 2018'!$W$8:$W$210)/SUMIF('Munis 2018'!$E$8:$E$210,'Cds 2018'!$B19,'Munis 2018'!$X$8:$X$210)</f>
        <v>0.187712588561284</v>
      </c>
      <c r="S19" s="58" t="n">
        <f aca="false">SUMIF('Munis 2018'!$E$8:$E$210,'Cds 2018'!$B19,'Munis 2018'!$Y$8:$Y$210)/SUMIF('Munis 2018'!$E$8:$E$210,'Cds 2018'!$B19,'Munis 2018'!$Z$8:$Z$210)</f>
        <v>0.339519900578866</v>
      </c>
      <c r="T19" s="58" t="n">
        <f aca="false">SUMIF('Munis 2018'!$E$8:$E$210,'Cds 2018'!$B19,'Munis 2018'!$AA$8:$AA$210)/SUMIF('Munis 2018'!$E$8:$E$210,'Cds 2018'!$B19,'Munis 2018'!$AB$8:$AB$210)</f>
        <v>0.432882869079357</v>
      </c>
      <c r="U19" s="58" t="n">
        <f aca="false">SUMIF('Munis 2018'!$E$8:$E$210,'Cds 2018'!$B19,'Munis 2018'!$AC$8:$AC$210)/SUMIF('Munis 2018'!$E$8:$E$210,'Cds 2018'!$B19,'Munis 2018'!$AD$8:$AD$210)</f>
        <v>0.638590343715269</v>
      </c>
      <c r="V19" s="58" t="n">
        <f aca="false">SUMIF('Munis 2018'!$E$8:$E$210,'Cds 2018'!$B19,'Munis 2018'!$AE$8:$AE$210)/SUMIF('Munis 2018'!$E$8:$E$210,'Cds 2018'!$B19,'Munis 2018'!$AF$8:$AF$210)</f>
        <v>0.245530351862652</v>
      </c>
      <c r="W19" s="58" t="n">
        <f aca="false">SUMIF('Munis 2018'!$E$8:$E$210,'Cds 2018'!$B19,'Munis 2018'!$AG$8:$AG$210)/SUMIF('Munis 2018'!$E$8:$E$210,'Cds 2018'!$B19,'Munis 2018'!$AH$8:$AH$210)</f>
        <v>0.0301455617345853</v>
      </c>
      <c r="X19" s="82" t="n">
        <f aca="false">SUMIF('Munis 2018'!$E$8:$E$210,'Cds 2018'!$B19,'Munis 2018'!$AI$8:$AI$210)/SUMIF('Munis 2018'!$E$8:$E$210,'Cds 2018'!$B19,'Munis 2018'!$FB$8:$FB$210)</f>
        <v>0.0134977891552246</v>
      </c>
      <c r="Y19" s="82" t="n">
        <f aca="false">SUMIF('Munis 2018'!$E$8:$E$210,'Cds 2018'!$B19,'Munis 2018'!$AJ$8:$AJ$210)/SUMIF('Munis 2018'!$E$8:$E$210,'Cds 2018'!$B19,'Munis 2018'!$AK$8:$AK$210)</f>
        <v>0.266760346312497</v>
      </c>
      <c r="Z19" s="82" t="n">
        <f aca="false">SUMIF('Munis 2018'!$E$8:$E$210,'Cds 2018'!$B19,'Munis 2018'!$AL$8:$AL$210)/SUMIF('Munis 2018'!$E$8:$E$210,'Cds 2018'!$B19,'Munis 2018'!$AM$8:$AM$210)</f>
        <v>0.540992959456179</v>
      </c>
      <c r="AA19" s="82" t="n">
        <f aca="false">SUMIF('Munis 2018'!$E$8:$E$210,'Cds 2018'!$B19,'Munis 2018'!$AN$8:$AN$210)/SUMIF('Munis 2018'!$E$8:$E$210,'Cds 2018'!$B19,'Munis 2018'!$AO$8:$AO$210)</f>
        <v>0.266990468095441</v>
      </c>
      <c r="AB19" s="82" t="n">
        <f aca="false">SUMIF('Munis 2018'!$E$8:$E$210,'Cds 2018'!$B19,'Munis 2018'!$AP$8:$AP$210)/SUMIF('Munis 2018'!$E$8:$E$210,'Cds 2018'!$B19,'Munis 2018'!$AQ$8:$AQ$210)</f>
        <v>0.981092870943048</v>
      </c>
      <c r="AC19" s="82" t="n">
        <f aca="false">SUMIF('Munis 2018'!$E$8:$E$210,'Cds 2018'!$B19,'Munis 2018'!$AR$8:$AR$210)/SUMIF('Munis 2018'!$E$8:$E$210,'Cds 2018'!$B19,'Munis 2018'!$AS$8:$AS$210)</f>
        <v>0.902627194359259</v>
      </c>
      <c r="AD19" s="82" t="n">
        <f aca="false">SUMIF('Munis 2018'!$E$8:$E$210,'Cds 2018'!$B19,'Munis 2018'!$AT$8:$AT$210)/SUMIF('Munis 2018'!$E$8:$E$210,'Cds 2018'!$B19,'Munis 2018'!$AU$8:$AU$210)</f>
        <v>0.838034889491163</v>
      </c>
      <c r="AE19" s="83" t="n">
        <f aca="false">AVERAGEIF('Munis 2018'!$E$8:$E$210,'Cds 2018'!B19,'Munis 2018'!$AV$8:$AV$210)/(SUMIF('Munis 2018'!$E$8:$E$210,'Cds 2018'!B19,'Munis 2018'!$EV$8:$EV$210)/100000)</f>
        <v>0.110242191069561</v>
      </c>
      <c r="AF19" s="84" t="n">
        <f aca="false">SUMIFS('Munis 2018'!$AW$8:$AW$210,'Munis 2018'!$E$8:$E$210, 'Cds 2018'!B19)/((SUMIFS('Munis 2018'!$EV$8:$EV$210,'Munis 2018'!$E$8:$E$210,'Cds 2018'!B19)*SUMIFS('Munis 2018'!$AX$8:$AX$210,'Munis 2018'!$E$8:$E$210,'Cds 2018'!B19))^0.5)</f>
        <v>0.346078369777661</v>
      </c>
      <c r="AG19" s="85" t="n">
        <f aca="false">AVERAGEIF('Munis 2018'!$E$8:$E$210,'Cds 2018'!B19,'Munis 2018'!$AY$8:$AY$210)</f>
        <v>1</v>
      </c>
      <c r="AH19" s="83" t="n">
        <f aca="false">AVERAGEIF('Munis 2018'!$E$8:$E$210,'Cds 2018'!$B19,'Munis 2018'!AZ$8:AZ$210)</f>
        <v>1.75</v>
      </c>
      <c r="AI19" s="86" t="n">
        <f aca="false">SUMIF('Munis 2018'!$E$8:$E$210,'Cds 2018'!B19,'Munis 2018'!$EV$8:$EV$210)/SUMIF('Munis 2018'!$E$8:$E$210,'Cds 2018'!B19,'Munis 2018'!$BA$8:$BA$210)</f>
        <v>55.7704520366101</v>
      </c>
      <c r="AJ19" s="58" t="n">
        <f aca="false">AVERAGEIF('Munis 2018'!$E$8:$E$210,'Cds 2018'!$B19,'Munis 2018'!$BC$8:$BC$210)/AVERAGEIF('Munis 2018'!$E$8:$E$210,'Cds 2018'!$B19,'Munis 2018'!$BB$8:$BB$210)</f>
        <v>0.131878726293698</v>
      </c>
      <c r="AK19" s="87" t="n">
        <f aca="false">AVERAGEIF('Munis 2018'!$E$8:$E$210,'Cds 2018'!B19,'Munis 2018'!$BD$8:$BD$210)</f>
        <v>21747.3462681917</v>
      </c>
      <c r="AL19" s="58" t="n">
        <f aca="false">SUMIF('Munis 2018'!$E$8:$E$210,'Cds 2018'!B19,'Munis 2018'!$BE$8:$BE$210)/SUMIF('Munis 2018'!$E$8:$E$210,'Cds 2018'!B19,'Munis 2018'!$BF$8:$BF$210)</f>
        <v>0.435574288442081</v>
      </c>
      <c r="AM19" s="58" t="n">
        <f aca="false">SUMIF('Munis 2018'!$E$8:$E$210,'Cds 2018'!B19,'Munis 2018'!$BG$8:$BG$210)/SUMIF('Munis 2018'!$E$8:$E$210,'Cds 2018'!B19,'Munis 2018'!$BF$8:$BF$210)</f>
        <v>0.329891389155023</v>
      </c>
      <c r="AN19" s="58" t="n">
        <f aca="false">SUMIF('Munis 2018'!$E$8:$E$210,'Cds 2018'!B19,'Munis 2018'!$BH$8:$BH$210)/SUMIF('Munis 2018'!$E$8:$E$210,'Cds 2018'!B19,'Munis 2018'!$BF$8:$BF$210)</f>
        <v>0.242685588970118</v>
      </c>
      <c r="AO19" s="88" t="n">
        <f aca="false">SUMPRODUCT('Munis 2018'!BI$126:BI$133,'Munis 2018'!$EY$126:$EY$133)</f>
        <v>5</v>
      </c>
      <c r="AP19" s="52" t="n">
        <f aca="false">SUMIF('Munis 2018'!$E$8:$E$210,'Cds 2018'!B19,'Munis 2018'!$BJ$8:$BJ$210)/SUMIF('Munis 2018'!$E$8:$E$210,'Cds 2018'!B19,'Munis 2018'!$BK$8:$BK$210)</f>
        <v>1.82406824297246</v>
      </c>
      <c r="AQ19" s="58" t="n">
        <f aca="false">SUMIF('Munis 2018'!E$8:$E$210,'Cds 2018'!B19,'Munis 2018'!$BL$8:$BL$210)/SUMIF('Munis 2018'!E$8:$E$210,'Cds 2018'!B19,'Munis 2018'!$BM$8:$BM$210)</f>
        <v>0.928755632891625</v>
      </c>
      <c r="AR19" s="58" t="n">
        <f aca="false">SUMIF('Munis 2018'!$E$8:$E$210,'Cds 2018'!B19,'Munis 2018'!$BN$8:$BN$210)/SUMIF('Munis 2018'!$E$8:$E$210,'Cds 2018'!B19,'Munis 2018'!$BO$8:$BO$210)</f>
        <v>0.274466096481904</v>
      </c>
      <c r="AS19" s="89" t="n">
        <f aca="false">RATE(1,0,-SUMIF('Munis 2018'!$E$8:$E$210,'Cds 2018'!B19,'Munis 2018'!$BP$8:$BP$210),SUMIF('Munis 2018'!$E$8:$E$210,'Cds 2018'!B19,'Munis 2018'!$BQ$8:$BQ$210))</f>
        <v>0.0437790581925072</v>
      </c>
      <c r="AT19" s="13" t="n">
        <f aca="false">AVERAGEIF('Munis 2018'!$E$8:$E$210,$B19,'Munis 2018'!BR$8:BR$210)</f>
        <v>400.83540124979</v>
      </c>
      <c r="AU19" s="13" t="n">
        <f aca="false">AVERAGEIF('Munis 2018'!$E$8:$E$210,$B19,'Munis 2018'!BS$8:BS$210)</f>
        <v>2231.33330667502</v>
      </c>
      <c r="AV19" s="58" t="n">
        <f aca="false">SUMIF('Munis 2018'!$E$8:$E$210,B19,'Munis 2018'!$BT$8:$BT$210)/SUMIF('Munis 2018'!$E$8:$E$210,B19,'Munis 2018'!$BU$8:$BU$210)</f>
        <v>0.210007216742843</v>
      </c>
      <c r="AW19" s="58" t="n">
        <f aca="false">IFERROR(SUMIF('Munis 2018'!$E$8:$E$210,$B19,'Munis 2018'!$BV$8:$BV$210)/SUMIF('Munis 2018'!$E$8:$E$210,$B19,'Munis 2018'!$BW$8:$BW$210),0)</f>
        <v>0.0547945205479452</v>
      </c>
      <c r="AX19" s="58" t="n">
        <f aca="false">IFERROR(SUMIF('Munis 2018'!$E$8:$E$210,$B19,'Munis 2018'!$BX$8:$BX$210)/SUMIF('Munis 2018'!$E$8:$E$210,$B19,'Munis 2018'!$BY$8:$BY$210),0)</f>
        <v>0.117808219178082</v>
      </c>
      <c r="AY19" s="58" t="n">
        <f aca="false">IFERROR(SUMIF('Munis 2018'!$E$8:$E$210,$B19,'Munis 2018'!$BZ$8:$BZ$210)/SUMIF('Munis 2018'!$E$8:$E$210,$B19,'Munis 2018'!$CA$8:$CA$210),0)</f>
        <v>0</v>
      </c>
      <c r="AZ19" s="51" t="n">
        <f aca="false">AVERAGEIF('Munis 2018'!$E$8:$E$210,$B19,'Munis 2018'!CB$8:CB$210)</f>
        <v>0</v>
      </c>
      <c r="BA19" s="52" t="n">
        <f aca="false">AVERAGEIF('Munis 2018'!$E$8:$E$210,$B19,'Munis 2018'!CC$8:CC$210)</f>
        <v>0</v>
      </c>
      <c r="BB19" s="51" t="n">
        <f aca="false">AVERAGEIF('Munis 2018'!$E$8:$E$210,$B19,'Munis 2018'!CD$8:CD$210)</f>
        <v>0</v>
      </c>
      <c r="BC19" s="52" t="n">
        <f aca="false">SUMIF('Munis 2018'!$E$8:$E$210,$B19,'Munis 2018'!CE$8:CE$210)/SUMIF('Munis 2018'!$E$8:$E$210,$B19,'Munis 2018'!$CF$8:$CF$210)</f>
        <v>0.154184084667031</v>
      </c>
      <c r="BD19" s="52" t="n">
        <f aca="false">SUMIF('Munis 2018'!$E$8:$E$210,$B19,'Munis 2018'!CG$8:CG$210)/SUMIF('Munis 2018'!$E$8:$E$210,$B19,'Munis 2018'!$CF$8:$CF$210)</f>
        <v>0.166950919703155</v>
      </c>
      <c r="BE19" s="52" t="n">
        <f aca="false">SUMIF('Munis 2018'!$E$8:$E$210,$B19,'Munis 2018'!CH$8:CH$210)/SUMIF('Munis 2018'!$E$8:$E$210,$B19,'Munis 2018'!$CF$8:$CF$210)</f>
        <v>11.1857116201114</v>
      </c>
      <c r="BF19" s="52" t="n">
        <f aca="false">SUMIF('Munis 2018'!$E$8:$E$210,$B19,'Munis 2018'!CI$8:CI$210)/SUMIF('Munis 2018'!$E$8:$E$210,$B19,'Munis 2018'!$CF$8:$CF$210)</f>
        <v>0.766010102167416</v>
      </c>
      <c r="BG19" s="52" t="n">
        <f aca="false">SUMIF('Munis 2018'!$E$8:$E$210,$B19,'Munis 2018'!CJ$8:CJ$210)/SUMIF('Munis 2018'!$E$8:$E$210,$B19,'Munis 2018'!$CF$8:$CF$210)</f>
        <v>74.2538766985619</v>
      </c>
      <c r="BH19" s="52" t="n">
        <f aca="false">SUMIF('Munis 2018'!$E$8:$E$210,$B19,'Munis 2018'!CK$8:CK$210)/SUMIF('Munis 2018'!$E$8:$E$210,$B19,'Munis 2018'!$CF$8:$CF$210)</f>
        <v>3512.14977134271</v>
      </c>
      <c r="BI19" s="52" t="n">
        <f aca="false">SUMIF('Munis 2018'!$E$8:$E$210,B19,'Munis 2018'!$CL$8:$CL$210)/(SUMIF('Munis 2018'!$E$8:$E$210,B19,'Munis 2018'!$EW$8:$EW$210)/10000)</f>
        <v>4.63618894173836</v>
      </c>
      <c r="BJ19" s="90" t="n">
        <f aca="false">AVERAGEIFS('Munis 2018'!$CM$8:$CM$210,'Munis 2018'!$E$8:$E$210,'Cds 2018'!B19,'Munis 2018'!$CM$8:$CM$210,"&gt;0")</f>
        <v>1.57612908902252</v>
      </c>
      <c r="BK19" s="90" t="n">
        <f aca="false">AVERAGEIF('Munis 2018'!$E$8:$E$210,B19,'Munis 2018'!$CN$8:$CN$210)</f>
        <v>66.6666666666667</v>
      </c>
      <c r="BL19" s="58" t="n">
        <f aca="false">SUMIF('Munis 2018'!$E$8:$E$210,B19,'Munis 2018'!$CO$8:$CO$210)</f>
        <v>0.330551792264533</v>
      </c>
      <c r="BM19" s="58" t="n">
        <f aca="false">AVERAGEIF('Munis 2018'!$E$8:$E$210,B19,'Munis 2018'!$CP$8:$CP$210)/AVERAGEIF('Munis 2018'!$E$8:$E$210,B19,'Munis 2018'!$CQ$8:$CQ$210)</f>
        <v>0.115214461106013</v>
      </c>
      <c r="BN19" s="58" t="n">
        <f aca="false">AVERAGEIF('Munis 2018'!$E$8:$E$210,B19,'Munis 2018'!CR$8:CR$210)/AVERAGEIF('Munis 2018'!$E$8:$E$210,B19,'Munis 2018'!$CQ$8:$CQ$210)</f>
        <v>0.0163266311874302</v>
      </c>
      <c r="BO19" s="58" t="n">
        <f aca="false">AVERAGEIF('Munis 2018'!$E$8:$E$210,$B19,'Munis 2018'!CS$8:CS$210)/AVERAGEIF('Munis 2018'!$E$8:$E$210,$B19,'Munis 2018'!$CQ$8:$CQ$210)</f>
        <v>0.247009384699175</v>
      </c>
      <c r="BP19" s="58" t="n">
        <f aca="false">AVERAGEIF('Munis 2018'!$E$8:$E$210,$B19,'Munis 2018'!CT$8:CT$210)/AVERAGEIF('Munis 2018'!$E$8:$E$210,$B19,'Munis 2018'!$CQ$8:$CQ$210)</f>
        <v>0.41847833199664</v>
      </c>
      <c r="BQ19" s="58" t="n">
        <f aca="false">AVERAGEIF('Munis 2018'!$E$8:$E$210,$B19,'Munis 2018'!$CU$8:$CU$210)</f>
        <v>0.296875</v>
      </c>
      <c r="BR19" s="53" t="n">
        <f aca="false">SUMPRODUCT('Munis 2018'!CV$126:CV$133,'Munis 2018'!$EY$126:$EY$133)</f>
        <v>0</v>
      </c>
      <c r="BS19" s="53" t="n">
        <f aca="false">SUMPRODUCT('Munis 2018'!CW$126:CW$133,'Munis 2018'!$EY$126:$EY$133)</f>
        <v>0</v>
      </c>
      <c r="BT19" s="53" t="n">
        <f aca="false">SUMPRODUCT('Munis 2018'!CX$126:CX$133,'Munis 2018'!$EY$126:$EY$133)</f>
        <v>0</v>
      </c>
      <c r="BU19" s="53" t="n">
        <f aca="false">SUMPRODUCT('Munis 2018'!CY$126:CY$133,'Munis 2018'!$EY$126:$EY$133)</f>
        <v>0</v>
      </c>
      <c r="BV19" s="53" t="n">
        <f aca="false">SUMPRODUCT('Munis 2018'!CZ$126:CZ$133,'Munis 2018'!$EY$126:$EY$133)</f>
        <v>0</v>
      </c>
      <c r="BW19" s="91" t="n">
        <f aca="false">SUMPRODUCT('Munis 2018'!DA$126:DA$133,'Munis 2018'!$EY$126:$EY$133)</f>
        <v>0</v>
      </c>
      <c r="BX19" s="53" t="n">
        <f aca="false">SUMPRODUCT('Munis 2018'!DB$126:DB$133,'Munis 2018'!$EY$126:$EY$133)</f>
        <v>0.5</v>
      </c>
      <c r="BY19" s="53" t="n">
        <f aca="false">SUMPRODUCT('Munis 2018'!DC$126:DC$133,'Munis 2018'!$EY$126:$EY$133)</f>
        <v>0</v>
      </c>
      <c r="BZ19" s="53" t="n">
        <f aca="false">SUMPRODUCT('Munis 2018'!DD$126:DD$133,'Munis 2018'!$EY$126:$EY$133)</f>
        <v>0</v>
      </c>
      <c r="CA19" s="91" t="n">
        <f aca="false">SUMPRODUCT('Munis 2018'!DE$126:DE$133,'Munis 2018'!$EY$126:$EY$133)</f>
        <v>1</v>
      </c>
      <c r="CB19" s="53" t="n">
        <f aca="false">SUMPRODUCT('Munis 2018'!DF$126:DF$133,'Munis 2018'!$EY$126:$EY$133)</f>
        <v>0</v>
      </c>
      <c r="CC19" s="53" t="n">
        <f aca="false">SUMPRODUCT('Munis 2018'!DG$126:DG$133,'Munis 2018'!$EY$126:$EY$133)</f>
        <v>0</v>
      </c>
      <c r="CD19" s="53" t="n">
        <f aca="false">SUMPRODUCT('Munis 2018'!DH$126:DH$133,'Munis 2018'!$EY$126:$EY$133)</f>
        <v>0</v>
      </c>
      <c r="CE19" s="53" t="n">
        <f aca="false">SUMPRODUCT('Munis 2018'!DI$126:DI$133,'Munis 2018'!$EY$126:$EY$133)</f>
        <v>0.5</v>
      </c>
      <c r="CF19" s="53" t="n">
        <f aca="false">SUMPRODUCT('Munis 2018'!DJ$126:DJ$133,'Munis 2018'!$EY$126:$EY$133)</f>
        <v>0</v>
      </c>
      <c r="CG19" s="53" t="n">
        <f aca="false">SUMPRODUCT('Munis 2018'!DK$126:DK$133,'Munis 2018'!$EY$126:$EY$133)</f>
        <v>0.5</v>
      </c>
      <c r="CH19" s="53" t="n">
        <f aca="false">SUMPRODUCT('Munis 2018'!DL$126:DL$133,'Munis 2018'!$EY$126:$EY$133)</f>
        <v>1</v>
      </c>
      <c r="CI19" s="53" t="n">
        <f aca="false">SUMPRODUCT('Munis 2018'!DM$126:DM$133,'Munis 2018'!$EY$126:$EY$133)</f>
        <v>0</v>
      </c>
      <c r="CJ19" s="53" t="n">
        <f aca="false">(AVERAGEIF('Munis 2018'!$E$8:$E$210,'Cds 2018'!B19,'Munis 2018'!$DN$8:$DN$210)+AVERAGEIF('Munis 2018'!$E$8:$E$210,'Cds 2018'!B19,'Munis 2018'!$DO$8:$DO$210))-AVERAGEIF('Munis 2018'!$E$8:$E$210,'Cds 2018'!B19,'Munis 2018'!$DP$8:$DP$210)</f>
        <v>1</v>
      </c>
      <c r="CK19" s="53" t="n">
        <f aca="false">SUMPRODUCT('Munis 2018'!DQ126:DQ133,'Munis 2018'!$EY$126:$EY$133)</f>
        <v>1</v>
      </c>
      <c r="CL19" s="60" t="n">
        <f aca="false">(SUMIF('Munis 2018'!$E$8:$E$210,B19,'Munis 2018'!$DR$8:$DR$210)+SUMIF('Munis 2018'!$E$8:$E$210,B19,'Munis 2018'!$DS$8:$DS$210))/SUMIF('Munis 2018'!$E$8:$E$210,B19,'Munis 2018'!$DT$8:$DT$210)</f>
        <v>0.607386853557579</v>
      </c>
      <c r="CM19" s="58" t="n">
        <f aca="false">SUMIF('Munis 2018'!$E$8:$E$210,B19,'Munis 2018'!$DU$8:$DU$210)/SUMIF('Munis 2018'!$E$8:$E$210,B19,'Munis 2018'!$DV$8:$DV$210)</f>
        <v>0.80541665339576</v>
      </c>
      <c r="CN19" s="13" t="n">
        <f aca="false">SUMIF('Munis 2018'!$E$8:$E$210,B19,'Munis 2018'!$DW$8:$DW$210)/(SUMIF('Munis 2018'!$E$8:$E$210,B19,'Munis 2018'!$DX$8:$DX$210)/1000)</f>
        <v>121.436205416757</v>
      </c>
      <c r="CO19" s="59" t="n">
        <f aca="false">(SUMIF('Munis 2018'!$E$8:$E$210,B19,'Munis 2018'!$DY$8:$DY$210)*1000000)/SUMIF('Munis 2018'!$E$8:$E$210,B19,'Munis 2018'!$EV$8:$EV$210)</f>
        <v>780724.613904286</v>
      </c>
      <c r="CP19" s="58" t="n">
        <f aca="false">SUMIF('Munis 2018'!$E$8:$E$210,B19,'Munis 2018'!$DZ$8:$DZ$210)/SUMIF('Munis 2018'!$E$8:$E$210,B19,'Munis 2018'!$EA$8:$EA$210)</f>
        <v>0.283528479220926</v>
      </c>
      <c r="CQ19" s="58" t="n">
        <f aca="false">SUMIF('Munis 2018'!$E$8:$E$210,B19,'Munis 2018'!$EB$8:$EB$210)/SUMIF('Munis 2018'!$E$8:$E$210,B19,'Munis 2018'!$DW$8:$DW$210)</f>
        <v>0.0529214651619613</v>
      </c>
      <c r="CR19" s="59" t="n">
        <f aca="false">AVERAGEIF('Munis 2018'!$E$8:$E$210,B19,'Munis 2018'!$EC$8:$EC$210)</f>
        <v>5593.7383</v>
      </c>
      <c r="CS19" s="58" t="n">
        <f aca="false">SUMIF('Munis 2018'!$E$8:$E$210,B19,'Munis 2018'!$ED$8:$ED$210)/SUMIF('Munis 2018'!$E$8:$E$210,B19,'Munis 2018'!$EE$8:$EE$210)</f>
        <v>0.529964896387725</v>
      </c>
      <c r="CT19" s="82" t="n">
        <f aca="false">SUMIF('Munis 2018'!$E$8:$E$210,B19,'Munis 2018'!$EF$8:$EF$210)/SUMIF('Munis 2018'!$E$8:$E$210,B19,'Munis 2018'!$EG$8:$EG$210)</f>
        <v>0.0301146597548654</v>
      </c>
      <c r="CU19" s="60" t="n">
        <f aca="false">AVERAGEIF('Munis 2018'!$E$8:$E$210,B19,'Munis 2018'!$EH$8:$EH$210)</f>
        <v>46.0979093479891</v>
      </c>
      <c r="CW19" s="92" t="n">
        <f aca="false">AVERAGEIF('Munis 2018'!$E$8:$E$210,$B19,'Munis 2018'!EJ$8:EJ$210)</f>
        <v>37.2985253092326</v>
      </c>
      <c r="CX19" s="92" t="n">
        <f aca="false">AVERAGEIF('Munis 2018'!$E$8:$E$210,$B19,'Munis 2018'!EK$8:EK$210)</f>
        <v>10.1609794360965</v>
      </c>
      <c r="CY19" s="93" t="n">
        <f aca="false">AVERAGEIF('Munis 2018'!$E$8:$E$210,$B19,'Munis 2018'!EL$8:EL$210)</f>
        <v>2.88433161608428</v>
      </c>
      <c r="CZ19" s="94" t="n">
        <f aca="false">AVERAGEIF('Munis 2018'!$E$8:$E$210,$B19,'Munis 2018'!EM$8:EM$210)</f>
        <v>2.2053986772</v>
      </c>
      <c r="DA19" s="94" t="n">
        <f aca="false">AVERAGEIF('Munis 2018'!$E$8:$E$210,$B19,'Munis 2018'!EN$8:EN$210)</f>
        <v>87.6675009137</v>
      </c>
      <c r="DC19" s="51" t="n">
        <f aca="false">AVERAGEIF('Munis 2018'!$E$8:$E$210,'Cds 2018'!$B19,'Munis 2018'!ES$8:ES$210)</f>
        <v>563192</v>
      </c>
      <c r="DD19" s="13" t="n">
        <f aca="false">SUMIF('Munis 2018'!$E$8:$E$210,'Cds 2018'!$B19,'Munis 2018'!ET$8:ET$210)</f>
        <v>962252.43</v>
      </c>
      <c r="DE19" s="13" t="n">
        <f aca="false">SUMIF('Munis 2018'!$E$8:$E$210,'Cds 2018'!$B19,'Munis 2018'!EU$8:EU$210)</f>
        <v>986027.52</v>
      </c>
      <c r="DF19" s="13" t="n">
        <f aca="false">SUMIF('Munis 2018'!$E$8:$E$210,'Cds 2018'!$B19,'Munis 2018'!EV$8:EV$210)</f>
        <v>997803.1</v>
      </c>
      <c r="DG19" s="13" t="n">
        <f aca="false">SUMIF('Munis 2018'!$E$8:$E$210,'Cds 2018'!$B19,'Munis 2018'!EW$8:EW$210)</f>
        <v>1009449.8</v>
      </c>
      <c r="DH19" s="11" t="str">
        <f aca="false">IF(DG19&gt;1000000,"Más de un millón",IF(DG19&gt;500000,"De 500 mil a un millón",IF(DG19&gt;250000,"De 250 a 500 mil","Menos de 250 mil")))</f>
        <v>Más de un millón</v>
      </c>
      <c r="DI19" s="11" t="s">
        <v>304</v>
      </c>
      <c r="DJ19" s="13" t="n">
        <f aca="false">SUMIF('Munis 2018'!$E$8:$E$210,'Cds 2018'!$B19,'Munis 2018'!FB$8:FB$210)</f>
        <v>4297</v>
      </c>
      <c r="DK19" s="13" t="n">
        <f aca="false">SUMIF('Munis 2018'!$E$8:$E$210,'Cds 2018'!$B19,'Munis 2018'!FC$8:FC$210)</f>
        <v>341556</v>
      </c>
    </row>
    <row r="20" customFormat="false" ht="15" hidden="false" customHeight="false" outlineLevel="0" collapsed="false">
      <c r="A20" s="80" t="s">
        <v>444</v>
      </c>
      <c r="B20" s="81" t="n">
        <v>30</v>
      </c>
      <c r="C20" s="80" t="s">
        <v>443</v>
      </c>
      <c r="E20" s="58" t="n">
        <f aca="false">AVERAGEIF('Munis 2018'!$E$8:$E$210,'Cds 2018'!$B20,'Munis 2018'!H$8:H$210)/AVERAGEIF('Munis 2018'!$E$8:$E$210,'Cds 2018'!$B20,'Munis 2018'!ES$8:ES$210)</f>
        <v>0.693649714196186</v>
      </c>
      <c r="F20" s="58" t="n">
        <f aca="false">AVERAGEIF('Munis 2018'!$E$8:$E$210,'Cds 2018'!$B20,'Munis 2018'!I$8:I$210)/AVERAGEIF('Munis 2018'!$E$8:$E$210,'Cds 2018'!$B20,'Munis 2018'!$ES$8:$ES$210)</f>
        <v>0.56592179929126</v>
      </c>
      <c r="G20" s="58" t="n">
        <f aca="false">AVERAGEIF('Munis 2018'!$E$8:$E$210,'Cds 2018'!$B20,'Munis 2018'!J$8:J$210)/AVERAGEIF('Munis 2018'!$E$8:$E$210,'Cds 2018'!$B20,'Munis 2018'!$ES$8:$ES$210)</f>
        <v>0.30568280415701</v>
      </c>
      <c r="H20" s="58" t="n">
        <f aca="false">AVERAGEIF('Munis 2018'!$E$8:$E$210,'Cds 2018'!$B20,'Munis 2018'!K$8:K$210)/AVERAGEIF('Munis 2018'!$E$8:$E$210,'Cds 2018'!$B20,'Munis 2018'!$ES$8:$ES$210)</f>
        <v>0.806444256616106</v>
      </c>
      <c r="I20" s="58" t="n">
        <f aca="false">AVERAGEIF('Munis 2018'!$E$8:$E$210,'Cds 2018'!$B20,'Munis 2018'!L$8:L$210)/AVERAGEIF('Munis 2018'!$E$8:$E$210,'Cds 2018'!$B20,'Munis 2018'!$ES$8:$ES$210)</f>
        <v>0.164352061903145</v>
      </c>
      <c r="J20" s="58" t="n">
        <f aca="false">AVERAGEIF('Munis 2018'!$E$8:$E$210,'Cds 2018'!$B20,'Munis 2018'!M$8:M$210)/AVERAGEIF('Munis 2018'!$E$8:$E$210,'Cds 2018'!$B20,'Munis 2018'!$ES$8:$ES$210)</f>
        <v>0.363039665198819</v>
      </c>
      <c r="K20" s="52" t="n">
        <f aca="false">SUMIF('Munis 2018'!$E$8:$E$210,'Cds 2018'!$B20,'Munis 2018'!N$8:N$210)/(SUMIF('Munis 2018'!$E$8:$E$210,$B20,'Munis 2018'!EW$8:EW$210)/100000)</f>
        <v>58.6948905001007</v>
      </c>
      <c r="L20" s="58" t="n">
        <f aca="false">SUMIF('Munis 2018'!$E$8:$E$210,'Cds 2018'!$B20,'Munis 2018'!O$8:O$210)/SUMIF('Munis 2018'!$E$8:$E$210,'Cds 2018'!$B20,'Munis 2018'!$FB$8:$FB$210)</f>
        <v>0.225391505772477</v>
      </c>
      <c r="M20" s="60" t="n">
        <f aca="false">SUMIF('Munis 2018'!E$8:E$210,'Cds 2018'!B20,'Munis 2018'!P$8:P$210)/(SUMIF('Munis 2018'!E$8:E$210,'Cds 2018'!B20,'Munis 2018'!FC$8:FC$210)/100000)</f>
        <v>143.648339483828</v>
      </c>
      <c r="N20" s="60" t="n">
        <f aca="false">AVERAGEIFS('Munis 2018'!$Q$8:$Q$210,'Munis 2018'!$E$8:$E$210,'Cds 2018'!B20,'Munis 2018'!$Q$8:$Q$210,"&gt;0")</f>
        <v>3.44423268326518</v>
      </c>
      <c r="O20" s="60" t="n">
        <f aca="false">AVERAGEIFS('Munis 2018'!$R$8:$R$210,'Munis 2018'!$E$8:$E$210,'Cds 2018'!B20,'Munis 2018'!$R$8:$R$210,"&gt;0")</f>
        <v>3.73749981124728</v>
      </c>
      <c r="P20" s="58" t="n">
        <f aca="false">SUMIF('Munis 2018'!$E$8:$E$210,'Cds 2018'!$B20,'Munis 2018'!$S$8:$S$210)/SUMIF('Munis 2018'!$E$8:$E$210,'Cds 2018'!$B20,'Munis 2018'!$T$8:$T$210)</f>
        <v>0.56987168951704</v>
      </c>
      <c r="Q20" s="58" t="n">
        <f aca="false">SUMIF('Munis 2018'!$E$8:$E$210,'Cds 2018'!$B20,'Munis 2018'!$U$8:$U$210)/SUMIF('Munis 2018'!$E$8:$E$210,'Cds 2018'!$B20,'Munis 2018'!$V$8:$V$210)</f>
        <v>0.656995024299691</v>
      </c>
      <c r="R20" s="58" t="n">
        <f aca="false">SUMIF('Munis 2018'!$E$8:$E$210,'Cds 2018'!$B20,'Munis 2018'!$W$8:$W$210)/SUMIF('Munis 2018'!$E$8:$E$210,'Cds 2018'!$B20,'Munis 2018'!$X$8:$X$210)</f>
        <v>0.346624459462167</v>
      </c>
      <c r="S20" s="58" t="n">
        <f aca="false">SUMIF('Munis 2018'!$E$8:$E$210,'Cds 2018'!$B20,'Munis 2018'!$Y$8:$Y$210)/SUMIF('Munis 2018'!$E$8:$E$210,'Cds 2018'!$B20,'Munis 2018'!$Z$8:$Z$210)</f>
        <v>0.570083641411807</v>
      </c>
      <c r="T20" s="58" t="n">
        <f aca="false">SUMIF('Munis 2018'!$E$8:$E$210,'Cds 2018'!$B20,'Munis 2018'!$AA$8:$AA$210)/SUMIF('Munis 2018'!$E$8:$E$210,'Cds 2018'!$B20,'Munis 2018'!$AB$8:$AB$210)</f>
        <v>0.500435441139404</v>
      </c>
      <c r="U20" s="58" t="n">
        <f aca="false">SUMIF('Munis 2018'!$E$8:$E$210,'Cds 2018'!$B20,'Munis 2018'!$AC$8:$AC$210)/SUMIF('Munis 2018'!$E$8:$E$210,'Cds 2018'!$B20,'Munis 2018'!$AD$8:$AD$210)</f>
        <v>0.603297439807397</v>
      </c>
      <c r="V20" s="58" t="n">
        <f aca="false">SUMIF('Munis 2018'!$E$8:$E$210,'Cds 2018'!$B20,'Munis 2018'!$AE$8:$AE$210)/SUMIF('Munis 2018'!$E$8:$E$210,'Cds 2018'!$B20,'Munis 2018'!$AF$8:$AF$210)</f>
        <v>0.614887314004491</v>
      </c>
      <c r="W20" s="58" t="n">
        <f aca="false">SUMIF('Munis 2018'!$E$8:$E$210,'Cds 2018'!$B20,'Munis 2018'!$AG$8:$AG$210)/SUMIF('Munis 2018'!$E$8:$E$210,'Cds 2018'!$B20,'Munis 2018'!$AH$8:$AH$210)</f>
        <v>0.0394694151477575</v>
      </c>
      <c r="X20" s="82" t="n">
        <f aca="false">SUMIF('Munis 2018'!$E$8:$E$210,'Cds 2018'!$B20,'Munis 2018'!$AI$8:$AI$210)/SUMIF('Munis 2018'!$E$8:$E$210,'Cds 2018'!$B20,'Munis 2018'!$FB$8:$FB$210)</f>
        <v>0.14032601865428</v>
      </c>
      <c r="Y20" s="82" t="n">
        <f aca="false">SUMIF('Munis 2018'!$E$8:$E$210,'Cds 2018'!$B20,'Munis 2018'!$AJ$8:$AJ$210)/SUMIF('Munis 2018'!$E$8:$E$210,'Cds 2018'!$B20,'Munis 2018'!$AK$8:$AK$210)</f>
        <v>0.0543183638906991</v>
      </c>
      <c r="Z20" s="82" t="n">
        <f aca="false">SUMIF('Munis 2018'!$E$8:$E$210,'Cds 2018'!$B20,'Munis 2018'!$AL$8:$AL$210)/SUMIF('Munis 2018'!$E$8:$E$210,'Cds 2018'!$B20,'Munis 2018'!$AM$8:$AM$210)</f>
        <v>0.177732937159076</v>
      </c>
      <c r="AA20" s="82" t="n">
        <f aca="false">SUMIF('Munis 2018'!$E$8:$E$210,'Cds 2018'!$B20,'Munis 2018'!$AN$8:$AN$210)/SUMIF('Munis 2018'!$E$8:$E$210,'Cds 2018'!$B20,'Munis 2018'!$AO$8:$AO$210)</f>
        <v>0.0806124077752554</v>
      </c>
      <c r="AB20" s="82" t="n">
        <f aca="false">SUMIF('Munis 2018'!$E$8:$E$210,'Cds 2018'!$B20,'Munis 2018'!$AP$8:$AP$210)/SUMIF('Munis 2018'!$E$8:$E$210,'Cds 2018'!$B20,'Munis 2018'!$AQ$8:$AQ$210)</f>
        <v>0.836724984994331</v>
      </c>
      <c r="AC20" s="82" t="n">
        <f aca="false">SUMIF('Munis 2018'!$E$8:$E$210,'Cds 2018'!$B20,'Munis 2018'!$AR$8:$AR$210)/SUMIF('Munis 2018'!$E$8:$E$210,'Cds 2018'!$B20,'Munis 2018'!$AS$8:$AS$210)</f>
        <v>0.948276014694817</v>
      </c>
      <c r="AD20" s="82" t="n">
        <f aca="false">SUMIF('Munis 2018'!$E$8:$E$210,'Cds 2018'!$B20,'Munis 2018'!$AT$8:$AT$210)/SUMIF('Munis 2018'!$E$8:$E$210,'Cds 2018'!$B20,'Munis 2018'!$AU$8:$AU$210)</f>
        <v>0.928198492485047</v>
      </c>
      <c r="AE20" s="83" t="n">
        <f aca="false">AVERAGEIF('Munis 2018'!$E$8:$E$210,'Cds 2018'!B20,'Munis 2018'!$AV$8:$AV$210)/(SUMIF('Munis 2018'!$E$8:$E$210,'Cds 2018'!B20,'Munis 2018'!$EV$8:$EV$210)/100000)</f>
        <v>0.0379666516609804</v>
      </c>
      <c r="AF20" s="84" t="n">
        <f aca="false">SUMIFS('Munis 2018'!$AW$8:$AW$210,'Munis 2018'!$E$8:$E$210, 'Cds 2018'!B20)/((SUMIFS('Munis 2018'!$EV$8:$EV$210,'Munis 2018'!$E$8:$E$210,'Cds 2018'!B20)*SUMIFS('Munis 2018'!$AX$8:$AX$210,'Munis 2018'!$E$8:$E$210,'Cds 2018'!B20))^0.5)</f>
        <v>0.258448143009037</v>
      </c>
      <c r="AG20" s="85" t="n">
        <f aca="false">AVERAGEIF('Munis 2018'!$E$8:$E$210,'Cds 2018'!B20,'Munis 2018'!$AY$8:$AY$210)</f>
        <v>3</v>
      </c>
      <c r="AH20" s="83" t="n">
        <f aca="false">AVERAGEIF('Munis 2018'!$E$8:$E$210,'Cds 2018'!$B20,'Munis 2018'!AZ$8:AZ$210)</f>
        <v>5.16666666666667</v>
      </c>
      <c r="AI20" s="86" t="n">
        <f aca="false">SUMIF('Munis 2018'!$E$8:$E$210,'Cds 2018'!B20,'Munis 2018'!$EV$8:$EV$210)/SUMIF('Munis 2018'!$E$8:$E$210,'Cds 2018'!B20,'Munis 2018'!$BA$8:$BA$210)</f>
        <v>61.6051989202338</v>
      </c>
      <c r="AJ20" s="58" t="n">
        <f aca="false">AVERAGEIF('Munis 2018'!$E$8:$E$210,'Cds 2018'!$B20,'Munis 2018'!$BC$8:$BC$210)/AVERAGEIF('Munis 2018'!$E$8:$E$210,'Cds 2018'!$B20,'Munis 2018'!$BB$8:$BB$210)</f>
        <v>0.448895335304519</v>
      </c>
      <c r="AK20" s="87" t="n">
        <f aca="false">AVERAGEIF('Munis 2018'!$E$8:$E$210,'Cds 2018'!B20,'Munis 2018'!$BD$8:$BD$210)</f>
        <v>22697.5638910035</v>
      </c>
      <c r="AL20" s="58" t="n">
        <f aca="false">SUMIF('Munis 2018'!$E$8:$E$210,'Cds 2018'!B20,'Munis 2018'!$BE$8:$BE$210)/SUMIF('Munis 2018'!$E$8:$E$210,'Cds 2018'!B20,'Munis 2018'!$BF$8:$BF$210)</f>
        <v>0.334203240702107</v>
      </c>
      <c r="AM20" s="58" t="n">
        <f aca="false">SUMIF('Munis 2018'!$E$8:$E$210,'Cds 2018'!B20,'Munis 2018'!$BG$8:$BG$210)/SUMIF('Munis 2018'!$E$8:$E$210,'Cds 2018'!B20,'Munis 2018'!$BF$8:$BF$210)</f>
        <v>0.260497615444085</v>
      </c>
      <c r="AN20" s="58" t="n">
        <f aca="false">SUMIF('Munis 2018'!$E$8:$E$210,'Cds 2018'!B20,'Munis 2018'!$BH$8:$BH$210)/SUMIF('Munis 2018'!$E$8:$E$210,'Cds 2018'!B20,'Munis 2018'!$BF$8:$BF$210)</f>
        <v>0.367437035261577</v>
      </c>
      <c r="AO20" s="88" t="n">
        <f aca="false">SUMPRODUCT('Munis 2018'!BI$134:BI$146,'Munis 2018'!$EY$134:$EY$146)</f>
        <v>2</v>
      </c>
      <c r="AP20" s="52" t="n">
        <f aca="false">SUMIF('Munis 2018'!$E$8:$E$210,'Cds 2018'!B20,'Munis 2018'!$BJ$8:$BJ$210)/SUMIF('Munis 2018'!$E$8:$E$210,'Cds 2018'!B20,'Munis 2018'!$BK$8:$BK$210)</f>
        <v>1.32246206370955</v>
      </c>
      <c r="AQ20" s="58" t="n">
        <f aca="false">SUMIF('Munis 2018'!E$8:$E$210,'Cds 2018'!B20,'Munis 2018'!$BL$8:$BL$210)/SUMIF('Munis 2018'!E$8:$E$210,'Cds 2018'!B20,'Munis 2018'!$BM$8:$BM$210)</f>
        <v>0.923706451540224</v>
      </c>
      <c r="AR20" s="58" t="n">
        <f aca="false">SUMIF('Munis 2018'!$E$8:$E$210,'Cds 2018'!B20,'Munis 2018'!$BN$8:$BN$210)/SUMIF('Munis 2018'!$E$8:$E$210,'Cds 2018'!B20,'Munis 2018'!$BO$8:$BO$210)</f>
        <v>0.174544376575625</v>
      </c>
      <c r="AS20" s="89" t="n">
        <f aca="false">RATE(1,0,-SUMIF('Munis 2018'!$E$8:$E$210,'Cds 2018'!B20,'Munis 2018'!$BP$8:$BP$210),SUMIF('Munis 2018'!$E$8:$E$210,'Cds 2018'!B20,'Munis 2018'!$BQ$8:$BQ$210))</f>
        <v>0.0710437781506771</v>
      </c>
      <c r="AT20" s="13" t="n">
        <f aca="false">AVERAGEIF('Munis 2018'!$E$8:$E$210,$B20,'Munis 2018'!BR$8:BR$210)</f>
        <v>522.301868676341</v>
      </c>
      <c r="AU20" s="13" t="n">
        <f aca="false">AVERAGEIF('Munis 2018'!$E$8:$E$210,$B20,'Munis 2018'!BS$8:BS$210)</f>
        <v>2357.49842573989</v>
      </c>
      <c r="AV20" s="58" t="n">
        <f aca="false">SUMIF('Munis 2018'!$E$8:$E$210,B20,'Munis 2018'!$BT$8:$BT$210)/SUMIF('Munis 2018'!$E$8:$E$210,B20,'Munis 2018'!$BU$8:$BU$210)</f>
        <v>0.0472610096670247</v>
      </c>
      <c r="AW20" s="58" t="n">
        <f aca="false">IFERROR(SUMIF('Munis 2018'!$E$8:$E$210,$B20,'Munis 2018'!$BV$8:$BV$210)/SUMIF('Munis 2018'!$E$8:$E$210,$B20,'Munis 2018'!$BW$8:$BW$210),0)</f>
        <v>0.282191780821918</v>
      </c>
      <c r="AX20" s="58" t="n">
        <f aca="false">IFERROR(SUMIF('Munis 2018'!$E$8:$E$210,$B20,'Munis 2018'!$BX$8:$BX$210)/SUMIF('Munis 2018'!$E$8:$E$210,$B20,'Munis 2018'!$BY$8:$BY$210),0)</f>
        <v>0.0136986301369863</v>
      </c>
      <c r="AY20" s="58" t="n">
        <f aca="false">IFERROR(SUMIF('Munis 2018'!$E$8:$E$210,$B20,'Munis 2018'!$BZ$8:$BZ$210)/SUMIF('Munis 2018'!$E$8:$E$210,$B20,'Munis 2018'!$CA$8:$CA$210),0)</f>
        <v>0.180821917808219</v>
      </c>
      <c r="AZ20" s="51" t="n">
        <f aca="false">AVERAGEIF('Munis 2018'!$E$8:$E$210,$B20,'Munis 2018'!CB$8:CB$210)</f>
        <v>0</v>
      </c>
      <c r="BA20" s="52" t="n">
        <f aca="false">AVERAGEIF('Munis 2018'!$E$8:$E$210,$B20,'Munis 2018'!CC$8:CC$210)</f>
        <v>0</v>
      </c>
      <c r="BB20" s="51" t="n">
        <f aca="false">AVERAGEIF('Munis 2018'!$E$8:$E$210,$B20,'Munis 2018'!CD$8:CD$210)</f>
        <v>0</v>
      </c>
      <c r="BC20" s="52" t="n">
        <f aca="false">SUMIF('Munis 2018'!$E$8:$E$210,$B20,'Munis 2018'!CE$8:CE$210)/SUMIF('Munis 2018'!$E$8:$E$210,$B20,'Munis 2018'!$CF$8:$CF$210)</f>
        <v>0.271961733175942</v>
      </c>
      <c r="BD20" s="52" t="n">
        <f aca="false">SUMIF('Munis 2018'!$E$8:$E$210,$B20,'Munis 2018'!CG$8:CG$210)/SUMIF('Munis 2018'!$E$8:$E$210,$B20,'Munis 2018'!$CF$8:$CF$210)</f>
        <v>0.291256901103599</v>
      </c>
      <c r="BE20" s="52" t="n">
        <f aca="false">SUMIF('Munis 2018'!$E$8:$E$210,$B20,'Munis 2018'!CH$8:CH$210)/SUMIF('Munis 2018'!$E$8:$E$210,$B20,'Munis 2018'!$CF$8:$CF$210)</f>
        <v>12.7089106317916</v>
      </c>
      <c r="BF20" s="52" t="n">
        <f aca="false">SUMIF('Munis 2018'!$E$8:$E$210,$B20,'Munis 2018'!CI$8:CI$210)/SUMIF('Munis 2018'!$E$8:$E$210,$B20,'Munis 2018'!$CF$8:$CF$210)</f>
        <v>0.611880200500288</v>
      </c>
      <c r="BG20" s="52" t="n">
        <f aca="false">SUMIF('Munis 2018'!$E$8:$E$210,$B20,'Munis 2018'!CJ$8:CJ$210)/SUMIF('Munis 2018'!$E$8:$E$210,$B20,'Munis 2018'!$CF$8:$CF$210)</f>
        <v>75.0561812898492</v>
      </c>
      <c r="BH20" s="52" t="n">
        <f aca="false">SUMIF('Munis 2018'!$E$8:$E$210,$B20,'Munis 2018'!CK$8:CK$210)/SUMIF('Munis 2018'!$E$8:$E$210,$B20,'Munis 2018'!$CF$8:$CF$210)</f>
        <v>2797.97169656904</v>
      </c>
      <c r="BI20" s="52" t="n">
        <f aca="false">SUMIF('Munis 2018'!$E$8:$E$210,B20,'Munis 2018'!$CL$8:$CL$210)/(SUMIF('Munis 2018'!$E$8:$E$210,B20,'Munis 2018'!$EW$8:$EW$210)/10000)</f>
        <v>3.79039048970632</v>
      </c>
      <c r="BJ20" s="90" t="n">
        <f aca="false">AVERAGEIFS('Munis 2018'!$CM$8:$CM$210,'Munis 2018'!$E$8:$E$210,'Cds 2018'!B20,'Munis 2018'!$CM$8:$CM$210,"&gt;0")</f>
        <v>1.60549848849978</v>
      </c>
      <c r="BK20" s="90" t="n">
        <f aca="false">AVERAGEIF('Munis 2018'!$E$8:$E$210,B20,'Munis 2018'!$CN$8:$CN$210)</f>
        <v>41.6666666666667</v>
      </c>
      <c r="BL20" s="58" t="n">
        <f aca="false">SUMIF('Munis 2018'!$E$8:$E$210,B20,'Munis 2018'!$CO$8:$CO$210)</f>
        <v>0.261720538943591</v>
      </c>
      <c r="BM20" s="58" t="n">
        <f aca="false">AVERAGEIF('Munis 2018'!$E$8:$E$210,B20,'Munis 2018'!$CP$8:$CP$210)/AVERAGEIF('Munis 2018'!$E$8:$E$210,B20,'Munis 2018'!$CQ$8:$CQ$210)</f>
        <v>0.00732996665718431</v>
      </c>
      <c r="BN20" s="58" t="n">
        <f aca="false">AVERAGEIF('Munis 2018'!$E$8:$E$210,B20,'Munis 2018'!CR$8:CR$210)/AVERAGEIF('Munis 2018'!$E$8:$E$210,B20,'Munis 2018'!$CQ$8:$CQ$210)</f>
        <v>0</v>
      </c>
      <c r="BO20" s="58" t="n">
        <f aca="false">AVERAGEIF('Munis 2018'!$E$8:$E$210,$B20,'Munis 2018'!CS$8:CS$210)/AVERAGEIF('Munis 2018'!$E$8:$E$210,$B20,'Munis 2018'!$CQ$8:$CQ$210)</f>
        <v>0.369031353329868</v>
      </c>
      <c r="BP20" s="58" t="n">
        <f aca="false">AVERAGEIF('Munis 2018'!$E$8:$E$210,$B20,'Munis 2018'!CT$8:CT$210)/AVERAGEIF('Munis 2018'!$E$8:$E$210,$B20,'Munis 2018'!$CQ$8:$CQ$210)</f>
        <v>0.435421964353343</v>
      </c>
      <c r="BQ20" s="58" t="n">
        <f aca="false">AVERAGEIF('Munis 2018'!$E$8:$E$210,$B20,'Munis 2018'!$CU$8:$CU$210)</f>
        <v>0.273076923076923</v>
      </c>
      <c r="BR20" s="53" t="n">
        <f aca="false">SUMPRODUCT('Munis 2018'!CV$134:CV$146,'Munis 2018'!$EY$134:$EY$146)</f>
        <v>0</v>
      </c>
      <c r="BS20" s="53" t="n">
        <f aca="false">SUMPRODUCT('Munis 2018'!CW$134:CW$146,'Munis 2018'!$EY$134:$EY$146)</f>
        <v>0</v>
      </c>
      <c r="BT20" s="53" t="n">
        <f aca="false">SUMPRODUCT('Munis 2018'!CX$134:CX$146,'Munis 2018'!$EY$134:$EY$146)</f>
        <v>1</v>
      </c>
      <c r="BU20" s="53" t="n">
        <f aca="false">SUMPRODUCT('Munis 2018'!CY$134:CY$146,'Munis 2018'!$EY$134:$EY$146)</f>
        <v>0</v>
      </c>
      <c r="BV20" s="53" t="n">
        <f aca="false">SUMPRODUCT('Munis 2018'!CZ$134:CZ$146,'Munis 2018'!$EY$134:$EY$146)</f>
        <v>4</v>
      </c>
      <c r="BW20" s="91" t="n">
        <f aca="false">SUMPRODUCT('Munis 2018'!DA$134:DA$146,'Munis 2018'!$EY$134:$EY$146)</f>
        <v>0.5</v>
      </c>
      <c r="BX20" s="53" t="n">
        <f aca="false">SUMPRODUCT('Munis 2018'!DB$134:DB$146,'Munis 2018'!$EY$134:$EY$146)</f>
        <v>0.5</v>
      </c>
      <c r="BY20" s="53" t="n">
        <f aca="false">SUMPRODUCT('Munis 2018'!DC$134:DC$146,'Munis 2018'!$EY$134:$EY$146)</f>
        <v>1</v>
      </c>
      <c r="BZ20" s="53" t="n">
        <f aca="false">SUMPRODUCT('Munis 2018'!DD$134:DD$146,'Munis 2018'!$EY$134:$EY$146)</f>
        <v>0</v>
      </c>
      <c r="CA20" s="91" t="n">
        <f aca="false">SUMPRODUCT('Munis 2018'!DE$134:DE$146,'Munis 2018'!$EY$134:$EY$146)</f>
        <v>1</v>
      </c>
      <c r="CB20" s="53" t="n">
        <f aca="false">SUMPRODUCT('Munis 2018'!DF$134:DF$146,'Munis 2018'!$EY$134:$EY$146)</f>
        <v>0.5</v>
      </c>
      <c r="CC20" s="53" t="n">
        <f aca="false">SUMPRODUCT('Munis 2018'!DG$134:DG$146,'Munis 2018'!$EY$134:$EY$146)</f>
        <v>0</v>
      </c>
      <c r="CD20" s="53" t="n">
        <f aca="false">SUMPRODUCT('Munis 2018'!DH$134:DH$146,'Munis 2018'!$EY$134:$EY$146)</f>
        <v>0</v>
      </c>
      <c r="CE20" s="53" t="n">
        <f aca="false">SUMPRODUCT('Munis 2018'!DI$134:DI$146,'Munis 2018'!$EY$134:$EY$146)</f>
        <v>1</v>
      </c>
      <c r="CF20" s="53" t="n">
        <f aca="false">SUMPRODUCT('Munis 2018'!DJ$134:DJ$146,'Munis 2018'!$EY$134:$EY$146)</f>
        <v>1</v>
      </c>
      <c r="CG20" s="53" t="n">
        <f aca="false">SUMPRODUCT('Munis 2018'!DK$134:DK$146,'Munis 2018'!$EY$134:$EY$146)</f>
        <v>0.5</v>
      </c>
      <c r="CH20" s="53" t="n">
        <f aca="false">SUMPRODUCT('Munis 2018'!DL$134:DL$146,'Munis 2018'!$EY$134:$EY$146)</f>
        <v>1</v>
      </c>
      <c r="CI20" s="53" t="n">
        <f aca="false">SUMPRODUCT('Munis 2018'!DM$134:DM$146,'Munis 2018'!$EY$134:$EY$146)</f>
        <v>0</v>
      </c>
      <c r="CJ20" s="53" t="n">
        <f aca="false">(AVERAGEIF('Munis 2018'!$E$8:$E$210,'Cds 2018'!B20,'Munis 2018'!$DN$8:$DN$210)+AVERAGEIF('Munis 2018'!$E$8:$E$210,'Cds 2018'!B20,'Munis 2018'!$DO$8:$DO$210))-AVERAGEIF('Munis 2018'!$E$8:$E$210,'Cds 2018'!B20,'Munis 2018'!$DP$8:$DP$210)</f>
        <v>1</v>
      </c>
      <c r="CK20" s="53" t="n">
        <f aca="false">SUMPRODUCT('Munis 2018'!DQ134:DQ146,'Munis 2018'!$EY$134:$EY$146)</f>
        <v>0</v>
      </c>
      <c r="CL20" s="60" t="n">
        <f aca="false">(SUMIF('Munis 2018'!$E$8:$E$210,B20,'Munis 2018'!$DR$8:$DR$210)+SUMIF('Munis 2018'!$E$8:$E$210,B20,'Munis 2018'!$DS$8:$DS$210))/SUMIF('Munis 2018'!$E$8:$E$210,B20,'Munis 2018'!$DT$8:$DT$210)</f>
        <v>2.84551336042486</v>
      </c>
      <c r="CM20" s="58" t="n">
        <f aca="false">SUMIF('Munis 2018'!$E$8:$E$210,B20,'Munis 2018'!$DU$8:$DU$210)/SUMIF('Munis 2018'!$E$8:$E$210,B20,'Munis 2018'!$DV$8:$DV$210)</f>
        <v>0.814749032649769</v>
      </c>
      <c r="CN20" s="13" t="n">
        <f aca="false">SUMIF('Munis 2018'!$E$8:$E$210,B20,'Munis 2018'!$DW$8:$DW$210)/(SUMIF('Munis 2018'!$E$8:$E$210,B20,'Munis 2018'!$DX$8:$DX$210)/1000)</f>
        <v>67.2524434698237</v>
      </c>
      <c r="CO20" s="59" t="n">
        <f aca="false">(SUMIF('Munis 2018'!$E$8:$E$210,B20,'Munis 2018'!$DY$8:$DY$210)*1000000)/SUMIF('Munis 2018'!$E$8:$E$210,B20,'Munis 2018'!$EV$8:$EV$210)</f>
        <v>3136426.00714656</v>
      </c>
      <c r="CP20" s="58" t="n">
        <f aca="false">SUMIF('Munis 2018'!$E$8:$E$210,B20,'Munis 2018'!$DZ$8:$DZ$210)/SUMIF('Munis 2018'!$E$8:$E$210,B20,'Munis 2018'!$EA$8:$EA$210)</f>
        <v>0.198017553321705</v>
      </c>
      <c r="CQ20" s="58" t="n">
        <f aca="false">SUMIF('Munis 2018'!$E$8:$E$210,B20,'Munis 2018'!$EB$8:$EB$210)/SUMIF('Munis 2018'!$E$8:$E$210,B20,'Munis 2018'!$DW$8:$DW$210)</f>
        <v>0.116196369694721</v>
      </c>
      <c r="CR20" s="59" t="n">
        <f aca="false">AVERAGEIF('Munis 2018'!$E$8:$E$210,B20,'Munis 2018'!$EC$8:$EC$210)</f>
        <v>7881.427</v>
      </c>
      <c r="CS20" s="58" t="n">
        <f aca="false">SUMIF('Munis 2018'!$E$8:$E$210,B20,'Munis 2018'!$ED$8:$ED$210)/SUMIF('Munis 2018'!$E$8:$E$210,B20,'Munis 2018'!$EE$8:$EE$210)</f>
        <v>0.399818117139447</v>
      </c>
      <c r="CT20" s="82" t="n">
        <f aca="false">SUMIF('Munis 2018'!$E$8:$E$210,B20,'Munis 2018'!$EF$8:$EF$210)/SUMIF('Munis 2018'!$E$8:$E$210,B20,'Munis 2018'!$EG$8:$EG$210)</f>
        <v>0.0433302960775488</v>
      </c>
      <c r="CU20" s="60" t="n">
        <f aca="false">AVERAGEIF('Munis 2018'!$E$8:$E$210,B20,'Munis 2018'!$EH$8:$EH$210)</f>
        <v>51.8282791037157</v>
      </c>
      <c r="CW20" s="92" t="n">
        <f aca="false">AVERAGEIF('Munis 2018'!$E$8:$E$210,$B20,'Munis 2018'!EJ$8:EJ$210)</f>
        <v>45.7388531979094</v>
      </c>
      <c r="CX20" s="92" t="n">
        <f aca="false">AVERAGEIF('Munis 2018'!$E$8:$E$210,$B20,'Munis 2018'!EK$8:EK$210)</f>
        <v>11.5666350382276</v>
      </c>
      <c r="CY20" s="93" t="n">
        <f aca="false">AVERAGEIF('Munis 2018'!$E$8:$E$210,$B20,'Munis 2018'!EL$8:EL$210)</f>
        <v>2.34104225398438</v>
      </c>
      <c r="CZ20" s="94" t="n">
        <f aca="false">AVERAGEIF('Munis 2018'!$E$8:$E$210,$B20,'Munis 2018'!EM$8:EM$210)</f>
        <v>2.4179464963</v>
      </c>
      <c r="DA20" s="94" t="n">
        <f aca="false">AVERAGEIF('Munis 2018'!$E$8:$E$210,$B20,'Munis 2018'!EN$8:EN$210)</f>
        <v>89.1230088819</v>
      </c>
      <c r="DC20" s="51" t="n">
        <f aca="false">AVERAGEIF('Munis 2018'!$E$8:$E$210,'Cds 2018'!$B20,'Munis 2018'!ES$8:ES$210)</f>
        <v>2942403</v>
      </c>
      <c r="DD20" s="13" t="n">
        <f aca="false">SUMIF('Munis 2018'!$E$8:$E$210,'Cds 2018'!$B20,'Munis 2018'!ET$8:ET$210)</f>
        <v>4290305.04</v>
      </c>
      <c r="DE20" s="13" t="n">
        <f aca="false">SUMIF('Munis 2018'!$E$8:$E$210,'Cds 2018'!$B20,'Munis 2018'!EU$8:EU$210)</f>
        <v>4414799.94</v>
      </c>
      <c r="DF20" s="13" t="n">
        <f aca="false">SUMIF('Munis 2018'!$E$8:$E$210,'Cds 2018'!$B20,'Munis 2018'!EV$8:EV$210)</f>
        <v>4477613.71</v>
      </c>
      <c r="DG20" s="13" t="n">
        <f aca="false">SUMIF('Munis 2018'!$E$8:$E$210,'Cds 2018'!$B20,'Munis 2018'!EW$8:EW$210)</f>
        <v>4540429.29</v>
      </c>
      <c r="DH20" s="11" t="str">
        <f aca="false">IF(DG20&gt;1000000,"Más de un millón",IF(DG20&gt;500000,"De 500 mil a un millón",IF(DG20&gt;250000,"De 250 a 500 mil","Menos de 250 mil")))</f>
        <v>Más de un millón</v>
      </c>
      <c r="DI20" s="11" t="s">
        <v>290</v>
      </c>
      <c r="DJ20" s="13" t="n">
        <f aca="false">SUMIF('Munis 2018'!$E$8:$E$210,'Cds 2018'!$B20,'Munis 2018'!FB$8:FB$210)</f>
        <v>81161</v>
      </c>
      <c r="DK20" s="13" t="n">
        <f aca="false">SUMIF('Munis 2018'!$E$8:$E$210,'Cds 2018'!$B20,'Munis 2018'!FC$8:FC$210)</f>
        <v>1705554</v>
      </c>
    </row>
    <row r="21" customFormat="false" ht="15" hidden="false" customHeight="false" outlineLevel="0" collapsed="false">
      <c r="A21" s="80" t="s">
        <v>458</v>
      </c>
      <c r="B21" s="81" t="n">
        <v>33</v>
      </c>
      <c r="C21" s="80" t="s">
        <v>457</v>
      </c>
      <c r="E21" s="58" t="n">
        <f aca="false">AVERAGEIF('Munis 2018'!$E$8:$E$210,'Cds 2018'!$B21,'Munis 2018'!H$8:H$210)/AVERAGEIF('Munis 2018'!$E$8:$E$210,'Cds 2018'!$B21,'Munis 2018'!ES$8:ES$210)</f>
        <v>0.702736307789501</v>
      </c>
      <c r="F21" s="58" t="n">
        <f aca="false">AVERAGEIF('Munis 2018'!$E$8:$E$210,'Cds 2018'!$B21,'Munis 2018'!I$8:I$210)/AVERAGEIF('Munis 2018'!$E$8:$E$210,'Cds 2018'!$B21,'Munis 2018'!$ES$8:$ES$210)</f>
        <v>0.758265574062397</v>
      </c>
      <c r="G21" s="58" t="n">
        <f aca="false">AVERAGEIF('Munis 2018'!$E$8:$E$210,'Cds 2018'!$B21,'Munis 2018'!J$8:J$210)/AVERAGEIF('Munis 2018'!$E$8:$E$210,'Cds 2018'!$B21,'Munis 2018'!$ES$8:$ES$210)</f>
        <v>0.419715783041868</v>
      </c>
      <c r="H21" s="58" t="n">
        <f aca="false">AVERAGEIF('Munis 2018'!$E$8:$E$210,'Cds 2018'!$B21,'Munis 2018'!K$8:K$210)/AVERAGEIF('Munis 2018'!$E$8:$E$210,'Cds 2018'!$B21,'Munis 2018'!$ES$8:$ES$210)</f>
        <v>0.811683092725417</v>
      </c>
      <c r="I21" s="58" t="n">
        <f aca="false">AVERAGEIF('Munis 2018'!$E$8:$E$210,'Cds 2018'!$B21,'Munis 2018'!L$8:L$210)/AVERAGEIF('Munis 2018'!$E$8:$E$210,'Cds 2018'!$B21,'Munis 2018'!$ES$8:$ES$210)</f>
        <v>0.199048219558332</v>
      </c>
      <c r="J21" s="58" t="n">
        <f aca="false">AVERAGEIF('Munis 2018'!$E$8:$E$210,'Cds 2018'!$B21,'Munis 2018'!M$8:M$210)/AVERAGEIF('Munis 2018'!$E$8:$E$210,'Cds 2018'!$B21,'Munis 2018'!$ES$8:$ES$210)</f>
        <v>0.333954925805275</v>
      </c>
      <c r="K21" s="52" t="n">
        <f aca="false">SUMIF('Munis 2018'!$E$8:$E$210,'Cds 2018'!$B21,'Munis 2018'!N$8:N$210)/(SUMIF('Munis 2018'!$E$8:$E$210,$B21,'Munis 2018'!EW$8:EW$210)/100000)</f>
        <v>35.455711260794</v>
      </c>
      <c r="L21" s="58" t="n">
        <f aca="false">SUMIF('Munis 2018'!$E$8:$E$210,'Cds 2018'!$B21,'Munis 2018'!O$8:O$210)/SUMIF('Munis 2018'!$E$8:$E$210,'Cds 2018'!$B21,'Munis 2018'!$FB$8:$FB$210)</f>
        <v>0.177394900068918</v>
      </c>
      <c r="M21" s="60" t="n">
        <f aca="false">SUMIF('Munis 2018'!E$8:E$210,'Cds 2018'!B21,'Munis 2018'!P$8:P$210)/(SUMIF('Munis 2018'!E$8:E$210,'Cds 2018'!B21,'Munis 2018'!FC$8:FC$210)/100000)</f>
        <v>53.3865173001614</v>
      </c>
      <c r="N21" s="60" t="n">
        <f aca="false">AVERAGEIFS('Munis 2018'!$Q$8:$Q$210,'Munis 2018'!$E$8:$E$210,'Cds 2018'!B21,'Munis 2018'!$Q$8:$Q$210,"&gt;0")</f>
        <v>3.44307534592579</v>
      </c>
      <c r="O21" s="60" t="n">
        <f aca="false">AVERAGEIFS('Munis 2018'!$R$8:$R$210,'Munis 2018'!$E$8:$E$210,'Cds 2018'!B21,'Munis 2018'!$R$8:$R$210,"&gt;0")</f>
        <v>3.68172064554051</v>
      </c>
      <c r="P21" s="58" t="n">
        <f aca="false">SUMIF('Munis 2018'!$E$8:$E$210,'Cds 2018'!$B21,'Munis 2018'!$S$8:$S$210)/SUMIF('Munis 2018'!$E$8:$E$210,'Cds 2018'!$B21,'Munis 2018'!$T$8:$T$210)</f>
        <v>0.605728530142943</v>
      </c>
      <c r="Q21" s="58" t="n">
        <f aca="false">SUMIF('Munis 2018'!$E$8:$E$210,'Cds 2018'!$B21,'Munis 2018'!$U$8:$U$210)/SUMIF('Munis 2018'!$E$8:$E$210,'Cds 2018'!$B21,'Munis 2018'!$V$8:$V$210)</f>
        <v>0.503475978184616</v>
      </c>
      <c r="R21" s="58" t="n">
        <f aca="false">SUMIF('Munis 2018'!$E$8:$E$210,'Cds 2018'!$B21,'Munis 2018'!$W$8:$W$210)/SUMIF('Munis 2018'!$E$8:$E$210,'Cds 2018'!$B21,'Munis 2018'!$X$8:$X$210)</f>
        <v>0.287399354048924</v>
      </c>
      <c r="S21" s="58" t="n">
        <f aca="false">SUMIF('Munis 2018'!$E$8:$E$210,'Cds 2018'!$B21,'Munis 2018'!$Y$8:$Y$210)/SUMIF('Munis 2018'!$E$8:$E$210,'Cds 2018'!$B21,'Munis 2018'!$Z$8:$Z$210)</f>
        <v>0.521599297677511</v>
      </c>
      <c r="T21" s="58" t="n">
        <f aca="false">SUMIF('Munis 2018'!$E$8:$E$210,'Cds 2018'!$B21,'Munis 2018'!$AA$8:$AA$210)/SUMIF('Munis 2018'!$E$8:$E$210,'Cds 2018'!$B21,'Munis 2018'!$AB$8:$AB$210)</f>
        <v>0.352732602171364</v>
      </c>
      <c r="U21" s="58" t="n">
        <f aca="false">SUMIF('Munis 2018'!$E$8:$E$210,'Cds 2018'!$B21,'Munis 2018'!$AC$8:$AC$210)/SUMIF('Munis 2018'!$E$8:$E$210,'Cds 2018'!$B21,'Munis 2018'!$AD$8:$AD$210)</f>
        <v>0.60486304323377</v>
      </c>
      <c r="V21" s="58" t="n">
        <f aca="false">SUMIF('Munis 2018'!$E$8:$E$210,'Cds 2018'!$B21,'Munis 2018'!$AE$8:$AE$210)/SUMIF('Munis 2018'!$E$8:$E$210,'Cds 2018'!$B21,'Munis 2018'!$AF$8:$AF$210)</f>
        <v>0.455552468529273</v>
      </c>
      <c r="W21" s="58" t="n">
        <f aca="false">SUMIF('Munis 2018'!$E$8:$E$210,'Cds 2018'!$B21,'Munis 2018'!$AG$8:$AG$210)/SUMIF('Munis 2018'!$E$8:$E$210,'Cds 2018'!$B21,'Munis 2018'!$AH$8:$AH$210)</f>
        <v>0.0220582655255281</v>
      </c>
      <c r="X21" s="82" t="n">
        <f aca="false">SUMIF('Munis 2018'!$E$8:$E$210,'Cds 2018'!$B21,'Munis 2018'!$AI$8:$AI$210)/SUMIF('Munis 2018'!$E$8:$E$210,'Cds 2018'!$B21,'Munis 2018'!$FB$8:$FB$210)</f>
        <v>0</v>
      </c>
      <c r="Y21" s="82" t="n">
        <f aca="false">SUMIF('Munis 2018'!$E$8:$E$210,'Cds 2018'!$B21,'Munis 2018'!$AJ$8:$AJ$210)/SUMIF('Munis 2018'!$E$8:$E$210,'Cds 2018'!$B21,'Munis 2018'!$AK$8:$AK$210)</f>
        <v>0.40189262664204</v>
      </c>
      <c r="Z21" s="82" t="n">
        <f aca="false">SUMIF('Munis 2018'!$E$8:$E$210,'Cds 2018'!$B21,'Munis 2018'!$AL$8:$AL$210)/SUMIF('Munis 2018'!$E$8:$E$210,'Cds 2018'!$B21,'Munis 2018'!$AM$8:$AM$210)</f>
        <v>0.536055550944753</v>
      </c>
      <c r="AA21" s="82" t="n">
        <f aca="false">SUMIF('Munis 2018'!$E$8:$E$210,'Cds 2018'!$B21,'Munis 2018'!$AN$8:$AN$210)/SUMIF('Munis 2018'!$E$8:$E$210,'Cds 2018'!$B21,'Munis 2018'!$AO$8:$AO$210)</f>
        <v>0.268063591808738</v>
      </c>
      <c r="AB21" s="82" t="n">
        <f aca="false">SUMIF('Munis 2018'!$E$8:$E$210,'Cds 2018'!$B21,'Munis 2018'!$AP$8:$AP$210)/SUMIF('Munis 2018'!$E$8:$E$210,'Cds 2018'!$B21,'Munis 2018'!$AQ$8:$AQ$210)</f>
        <v>0.977516238272359</v>
      </c>
      <c r="AC21" s="82" t="n">
        <f aca="false">SUMIF('Munis 2018'!$E$8:$E$210,'Cds 2018'!$B21,'Munis 2018'!$AR$8:$AR$210)/SUMIF('Munis 2018'!$E$8:$E$210,'Cds 2018'!$B21,'Munis 2018'!$AS$8:$AS$210)</f>
        <v>0.956987842259717</v>
      </c>
      <c r="AD21" s="82" t="n">
        <f aca="false">SUMIF('Munis 2018'!$E$8:$E$210,'Cds 2018'!$B21,'Munis 2018'!$AT$8:$AT$210)/SUMIF('Munis 2018'!$E$8:$E$210,'Cds 2018'!$B21,'Munis 2018'!$AU$8:$AU$210)</f>
        <v>0.926453243000006</v>
      </c>
      <c r="AE21" s="83" t="n">
        <f aca="false">AVERAGEIF('Munis 2018'!$E$8:$E$210,'Cds 2018'!B21,'Munis 2018'!$AV$8:$AV$210)/(SUMIF('Munis 2018'!$E$8:$E$210,'Cds 2018'!B21,'Munis 2018'!$EV$8:$EV$210)/100000)</f>
        <v>0.456888805693762</v>
      </c>
      <c r="AF21" s="84" t="n">
        <f aca="false">SUMIFS('Munis 2018'!$AW$8:$AW$210,'Munis 2018'!$E$8:$E$210, 'Cds 2018'!B21)/((SUMIFS('Munis 2018'!$EV$8:$EV$210,'Munis 2018'!$E$8:$E$210,'Cds 2018'!B21)*SUMIFS('Munis 2018'!$AX$8:$AX$210,'Munis 2018'!$E$8:$E$210,'Cds 2018'!B21))^0.5)</f>
        <v>0.265645578364053</v>
      </c>
      <c r="AG21" s="85" t="n">
        <f aca="false">AVERAGEIF('Munis 2018'!$E$8:$E$210,'Cds 2018'!B21,'Munis 2018'!$AY$8:$AY$210)</f>
        <v>3</v>
      </c>
      <c r="AH21" s="83" t="n">
        <f aca="false">AVERAGEIF('Munis 2018'!$E$8:$E$210,'Cds 2018'!$B21,'Munis 2018'!AZ$8:AZ$210)</f>
        <v>5.16666666666666</v>
      </c>
      <c r="AI21" s="86" t="n">
        <f aca="false">SUMIF('Munis 2018'!$E$8:$E$210,'Cds 2018'!B21,'Munis 2018'!$EV$8:$EV$210)/SUMIF('Munis 2018'!$E$8:$E$210,'Cds 2018'!B21,'Munis 2018'!$BA$8:$BA$210)</f>
        <v>47.6569415992737</v>
      </c>
      <c r="AJ21" s="58" t="n">
        <f aca="false">AVERAGEIF('Munis 2018'!$E$8:$E$210,'Cds 2018'!$B21,'Munis 2018'!$BC$8:$BC$210)/AVERAGEIF('Munis 2018'!$E$8:$E$210,'Cds 2018'!$B21,'Munis 2018'!$BB$8:$BB$210)</f>
        <v>0.0178102362976032</v>
      </c>
      <c r="AK21" s="87" t="n">
        <f aca="false">AVERAGEIF('Munis 2018'!$E$8:$E$210,'Cds 2018'!B21,'Munis 2018'!$BD$8:$BD$210)</f>
        <v>21849.6044992566</v>
      </c>
      <c r="AL21" s="58" t="n">
        <f aca="false">SUMIF('Munis 2018'!$E$8:$E$210,'Cds 2018'!B21,'Munis 2018'!$BE$8:$BE$210)/SUMIF('Munis 2018'!$E$8:$E$210,'Cds 2018'!B21,'Munis 2018'!$BF$8:$BF$210)</f>
        <v>0.426417804471312</v>
      </c>
      <c r="AM21" s="58" t="n">
        <f aca="false">SUMIF('Munis 2018'!$E$8:$E$210,'Cds 2018'!B21,'Munis 2018'!$BG$8:$BG$210)/SUMIF('Munis 2018'!$E$8:$E$210,'Cds 2018'!B21,'Munis 2018'!$BF$8:$BF$210)</f>
        <v>0.382496699497976</v>
      </c>
      <c r="AN21" s="58" t="n">
        <f aca="false">SUMIF('Munis 2018'!$E$8:$E$210,'Cds 2018'!B21,'Munis 2018'!$BH$8:$BH$210)/SUMIF('Munis 2018'!$E$8:$E$210,'Cds 2018'!B21,'Munis 2018'!$BF$8:$BF$210)</f>
        <v>0.191982277172686</v>
      </c>
      <c r="AO21" s="88" t="n">
        <f aca="false">SUMPRODUCT('Munis 2018'!BI$147:BI$165,'Munis 2018'!$EY$147:$EY$165)+SUMPRODUCT('Munis 2018'!BI$179:BI$198,'Munis 2018'!$EY$179:$EY$198)</f>
        <v>5</v>
      </c>
      <c r="AP21" s="52" t="n">
        <f aca="false">SUMIF('Munis 2018'!$E$8:$E$210,'Cds 2018'!B21,'Munis 2018'!$BJ$8:$BJ$210)/SUMIF('Munis 2018'!$E$8:$E$210,'Cds 2018'!B21,'Munis 2018'!$BK$8:$BK$210)</f>
        <v>1.97280931913849</v>
      </c>
      <c r="AQ21" s="58" t="n">
        <f aca="false">SUMIF('Munis 2018'!E$8:$E$210,'Cds 2018'!B21,'Munis 2018'!$BL$8:$BL$210)/SUMIF('Munis 2018'!E$8:$E$210,'Cds 2018'!B21,'Munis 2018'!$BM$8:$BM$210)</f>
        <v>0.939624963616502</v>
      </c>
      <c r="AR21" s="58" t="n">
        <f aca="false">SUMIF('Munis 2018'!$E$8:$E$210,'Cds 2018'!B21,'Munis 2018'!$BN$8:$BN$210)/SUMIF('Munis 2018'!$E$8:$E$210,'Cds 2018'!B21,'Munis 2018'!$BO$8:$BO$210)</f>
        <v>0.248340647722007</v>
      </c>
      <c r="AS21" s="89" t="n">
        <f aca="false">RATE(1,0,-SUMIF('Munis 2018'!$E$8:$E$210,'Cds 2018'!B21,'Munis 2018'!$BP$8:$BP$210),SUMIF('Munis 2018'!$E$8:$E$210,'Cds 2018'!B21,'Munis 2018'!$BQ$8:$BQ$210))</f>
        <v>0.0513335235860982</v>
      </c>
      <c r="AT21" s="13" t="n">
        <f aca="false">AVERAGEIF('Munis 2018'!$E$8:$E$210,$B21,'Munis 2018'!BR$8:BR$210)</f>
        <v>391.606673487451</v>
      </c>
      <c r="AU21" s="13" t="n">
        <f aca="false">AVERAGEIF('Munis 2018'!$E$8:$E$210,$B21,'Munis 2018'!BS$8:BS$210)</f>
        <v>2234.15498277259</v>
      </c>
      <c r="AV21" s="58" t="n">
        <f aca="false">SUMIF('Munis 2018'!$E$8:$E$210,B21,'Munis 2018'!$BT$8:$BT$210)/SUMIF('Munis 2018'!$E$8:$E$210,B21,'Munis 2018'!$BU$8:$BU$210)</f>
        <v>0.510407302399558</v>
      </c>
      <c r="AW21" s="58" t="n">
        <f aca="false">IFERROR(SUMIF('Munis 2018'!$E$8:$E$210,$B21,'Munis 2018'!$BV$8:$BV$210)/SUMIF('Munis 2018'!$E$8:$E$210,$B21,'Munis 2018'!$BW$8:$BW$210),0)</f>
        <v>0.395890410958904</v>
      </c>
      <c r="AX21" s="58" t="n">
        <f aca="false">IFERROR(SUMIF('Munis 2018'!$E$8:$E$210,$B21,'Munis 2018'!$BX$8:$BX$210)/SUMIF('Munis 2018'!$E$8:$E$210,$B21,'Munis 2018'!$BY$8:$BY$210),0)</f>
        <v>0.328767123287671</v>
      </c>
      <c r="AY21" s="58" t="n">
        <f aca="false">IFERROR(SUMIF('Munis 2018'!$E$8:$E$210,$B21,'Munis 2018'!$BZ$8:$BZ$210)/SUMIF('Munis 2018'!$E$8:$E$210,$B21,'Munis 2018'!$CA$8:$CA$210),0)</f>
        <v>0.282191780821918</v>
      </c>
      <c r="AZ21" s="51" t="n">
        <f aca="false">AVERAGEIF('Munis 2018'!$E$8:$E$210,$B21,'Munis 2018'!CB$8:CB$210)</f>
        <v>0</v>
      </c>
      <c r="BA21" s="52" t="n">
        <f aca="false">AVERAGEIF('Munis 2018'!$E$8:$E$210,$B21,'Munis 2018'!CC$8:CC$210)</f>
        <v>0</v>
      </c>
      <c r="BB21" s="51" t="n">
        <f aca="false">AVERAGEIF('Munis 2018'!$E$8:$E$210,$B21,'Munis 2018'!CD$8:CD$210)</f>
        <v>0</v>
      </c>
      <c r="BC21" s="52" t="n">
        <f aca="false">SUMIF('Munis 2018'!$E$8:$E$210,$B21,'Munis 2018'!CE$8:CE$210)/SUMIF('Munis 2018'!$E$8:$E$210,$B21,'Munis 2018'!$CF$8:$CF$210)</f>
        <v>0.264651554874266</v>
      </c>
      <c r="BD21" s="52" t="n">
        <f aca="false">SUMIF('Munis 2018'!$E$8:$E$210,$B21,'Munis 2018'!CG$8:CG$210)/SUMIF('Munis 2018'!$E$8:$E$210,$B21,'Munis 2018'!$CF$8:$CF$210)</f>
        <v>0.288723436574186</v>
      </c>
      <c r="BE21" s="52" t="n">
        <f aca="false">SUMIF('Munis 2018'!$E$8:$E$210,$B21,'Munis 2018'!CH$8:CH$210)/SUMIF('Munis 2018'!$E$8:$E$210,$B21,'Munis 2018'!$CF$8:$CF$210)</f>
        <v>13.0053094964501</v>
      </c>
      <c r="BF21" s="52" t="n">
        <f aca="false">SUMIF('Munis 2018'!$E$8:$E$210,$B21,'Munis 2018'!CI$8:CI$210)/SUMIF('Munis 2018'!$E$8:$E$210,$B21,'Munis 2018'!$CF$8:$CF$210)</f>
        <v>0.555415767546326</v>
      </c>
      <c r="BG21" s="52" t="n">
        <f aca="false">SUMIF('Munis 2018'!$E$8:$E$210,$B21,'Munis 2018'!CJ$8:CJ$210)/SUMIF('Munis 2018'!$E$8:$E$210,$B21,'Munis 2018'!$CF$8:$CF$210)</f>
        <v>77.5309392092225</v>
      </c>
      <c r="BH21" s="52" t="n">
        <f aca="false">SUMIF('Munis 2018'!$E$8:$E$210,$B21,'Munis 2018'!CK$8:CK$210)/SUMIF('Munis 2018'!$E$8:$E$210,$B21,'Munis 2018'!$CF$8:$CF$210)</f>
        <v>2466.00658382198</v>
      </c>
      <c r="BI21" s="52" t="n">
        <f aca="false">SUMIF('Munis 2018'!$E$8:$E$210,B21,'Munis 2018'!$CL$8:$CL$210)/(SUMIF('Munis 2018'!$E$8:$E$210,B21,'Munis 2018'!$EW$8:$EW$210)/10000)</f>
        <v>3.84689445124196</v>
      </c>
      <c r="BJ21" s="90" t="n">
        <f aca="false">AVERAGEIFS('Munis 2018'!$CM$8:$CM$210,'Munis 2018'!$E$8:$E$210,'Cds 2018'!B21,'Munis 2018'!$CM$8:$CM$210,"&gt;0")</f>
        <v>1.80881989275775</v>
      </c>
      <c r="BK21" s="90" t="n">
        <f aca="false">AVERAGEIF('Munis 2018'!$E$8:$E$210,B21,'Munis 2018'!$CN$8:$CN$210)</f>
        <v>66.6666666666667</v>
      </c>
      <c r="BL21" s="58" t="n">
        <f aca="false">SUMIF('Munis 2018'!$E$8:$E$210,B21,'Munis 2018'!$CO$8:$CO$210)</f>
        <v>0.25774895480338</v>
      </c>
      <c r="BM21" s="58" t="n">
        <f aca="false">AVERAGEIF('Munis 2018'!$E$8:$E$210,B21,'Munis 2018'!$CP$8:$CP$210)/AVERAGEIF('Munis 2018'!$E$8:$E$210,B21,'Munis 2018'!$CQ$8:$CQ$210)</f>
        <v>0.0714308377128242</v>
      </c>
      <c r="BN21" s="58" t="n">
        <f aca="false">AVERAGEIF('Munis 2018'!$E$8:$E$210,B21,'Munis 2018'!CR$8:CR$210)/AVERAGEIF('Munis 2018'!$E$8:$E$210,B21,'Munis 2018'!$CQ$8:$CQ$210)</f>
        <v>0.0124582273458993</v>
      </c>
      <c r="BO21" s="58" t="n">
        <f aca="false">AVERAGEIF('Munis 2018'!$E$8:$E$210,$B21,'Munis 2018'!CS$8:CS$210)/AVERAGEIF('Munis 2018'!$E$8:$E$210,$B21,'Munis 2018'!$CQ$8:$CQ$210)</f>
        <v>0.762054499401902</v>
      </c>
      <c r="BP21" s="58" t="n">
        <f aca="false">AVERAGEIF('Munis 2018'!$E$8:$E$210,$B21,'Munis 2018'!CT$8:CT$210)/AVERAGEIF('Munis 2018'!$E$8:$E$210,$B21,'Munis 2018'!$CQ$8:$CQ$210)</f>
        <v>0.129174121551061</v>
      </c>
      <c r="BQ21" s="58" t="n">
        <f aca="false">AVERAGEIF('Munis 2018'!$E$8:$E$210,$B21,'Munis 2018'!$CU$8:$CU$210)</f>
        <v>0.308653846153846</v>
      </c>
      <c r="BR21" s="53" t="n">
        <f aca="false">SUMPRODUCT('Munis 2018'!CV$147:CV$165,'Munis 2018'!$EY$147:$EY$165)+SUMPRODUCT('Munis 2018'!CV$179:CV$198,'Munis 2018'!$EY$179:$EY$198)</f>
        <v>0</v>
      </c>
      <c r="BS21" s="53" t="n">
        <f aca="false">SUMPRODUCT('Munis 2018'!CW$147:CW$165,'Munis 2018'!$EY$147:$EY$165)+SUMPRODUCT('Munis 2018'!CW$179:CW$198,'Munis 2018'!$EY$179:$EY$198)</f>
        <v>0</v>
      </c>
      <c r="BT21" s="53" t="n">
        <f aca="false">SUMPRODUCT('Munis 2018'!CX$147:CX$165,'Munis 2018'!$EY$147:$EY$165)+SUMPRODUCT('Munis 2018'!CX$179:CX$198,'Munis 2018'!$EY$179:$EY$198)</f>
        <v>0</v>
      </c>
      <c r="BU21" s="53" t="n">
        <f aca="false">SUMPRODUCT('Munis 2018'!CY$147:CY$165,'Munis 2018'!$EY$147:$EY$165)+SUMPRODUCT('Munis 2018'!CY$179:CY$198,'Munis 2018'!$EY$179:$EY$198)</f>
        <v>0</v>
      </c>
      <c r="BV21" s="53" t="n">
        <f aca="false">SUMPRODUCT('Munis 2018'!CZ$147:CZ$165,'Munis 2018'!$EY$147:$EY$165)+SUMPRODUCT('Munis 2018'!CZ$179:CZ$198,'Munis 2018'!$EY$179:$EY$198)</f>
        <v>0</v>
      </c>
      <c r="BW21" s="91" t="n">
        <f aca="false">SUMPRODUCT('Munis 2018'!DA$147:DA$165,'Munis 2018'!$EY$147:$EY$165)+SUMPRODUCT('Munis 2018'!DA$179:DA$198,'Munis 2018'!$EY$179:$EY$198)</f>
        <v>0.325617992792412</v>
      </c>
      <c r="BX21" s="53" t="n">
        <f aca="false">SUMPRODUCT('Munis 2018'!DB$147:DB$165,'Munis 2018'!$EY$147:$EY$165)+SUMPRODUCT('Munis 2018'!DB$179:DB$198,'Munis 2018'!$EY$179:$EY$198)</f>
        <v>0</v>
      </c>
      <c r="BY21" s="53" t="n">
        <f aca="false">SUMPRODUCT('Munis 2018'!DC$147:DC$165,'Munis 2018'!$EY$147:$EY$165)+SUMPRODUCT('Munis 2018'!DC$179:DC$198,'Munis 2018'!$EY$179:$EY$198)</f>
        <v>0</v>
      </c>
      <c r="BZ21" s="53" t="n">
        <f aca="false">SUMPRODUCT('Munis 2018'!DD$147:DD$165,'Munis 2018'!$EY$147:$EY$165)+SUMPRODUCT('Munis 2018'!DD$179:DD$198,'Munis 2018'!$EY$179:$EY$198)</f>
        <v>0</v>
      </c>
      <c r="CA21" s="91" t="n">
        <f aca="false">SUMPRODUCT('Munis 2018'!DE$147:DE$165,'Munis 2018'!$EY$147:$EY$165)+SUMPRODUCT('Munis 2018'!DE$179:DE$198,'Munis 2018'!$EY$179:$EY$198)</f>
        <v>0.651235985584824</v>
      </c>
      <c r="CB21" s="53" t="n">
        <f aca="false">SUMPRODUCT('Munis 2018'!DF$147:DF$165,'Munis 2018'!$EY$147:$EY$165)+SUMPRODUCT('Munis 2018'!DF$179:DF$198,'Munis 2018'!$EY$179:$EY$198)</f>
        <v>0</v>
      </c>
      <c r="CC21" s="53" t="n">
        <f aca="false">SUMPRODUCT('Munis 2018'!DG$147:DG$165,'Munis 2018'!$EY$147:$EY$165)+SUMPRODUCT('Munis 2018'!DG$179:DG$198,'Munis 2018'!$EY$179:$EY$198)</f>
        <v>0</v>
      </c>
      <c r="CD21" s="53" t="n">
        <f aca="false">SUMPRODUCT('Munis 2018'!DH$147:DH$165,'Munis 2018'!$EY$147:$EY$165)+SUMPRODUCT('Munis 2018'!DH$179:DH$198,'Munis 2018'!$EY$179:$EY$198)</f>
        <v>0</v>
      </c>
      <c r="CE21" s="53" t="n">
        <f aca="false">SUMPRODUCT('Munis 2018'!DI$147:DI$165,'Munis 2018'!$EY$147:$EY$165)+SUMPRODUCT('Munis 2018'!DI$179:DI$198,'Munis 2018'!$EY$179:$EY$198)</f>
        <v>0</v>
      </c>
      <c r="CF21" s="53" t="n">
        <f aca="false">SUMPRODUCT('Munis 2018'!DJ$147:DJ$165,'Munis 2018'!$EY$147:$EY$165)+SUMPRODUCT('Munis 2018'!DJ$179:DJ$198,'Munis 2018'!$EY$179:$EY$198)</f>
        <v>0</v>
      </c>
      <c r="CG21" s="53" t="n">
        <f aca="false">SUMPRODUCT('Munis 2018'!DK$147:DK$165,'Munis 2018'!$EY$147:$EY$165)+SUMPRODUCT('Munis 2018'!DK$179:DK$198,'Munis 2018'!$EY$179:$EY$198)</f>
        <v>0</v>
      </c>
      <c r="CH21" s="53" t="n">
        <f aca="false">SUMPRODUCT('Munis 2018'!DL$147:DL$165,'Munis 2018'!$EY$147:$EY$165)+SUMPRODUCT('Munis 2018'!DL$179:DL$198,'Munis 2018'!$EY$179:$EY$198)</f>
        <v>0.651235985584824</v>
      </c>
      <c r="CI21" s="53" t="n">
        <f aca="false">SUMPRODUCT('Munis 2018'!DM$147:DM$165,'Munis 2018'!$EY$147:$EY$165)+SUMPRODUCT('Munis 2018'!DM$179:DM$198,'Munis 2018'!$EY$179:$EY$198)</f>
        <v>0</v>
      </c>
      <c r="CJ21" s="53" t="n">
        <f aca="false">(AVERAGEIF('Munis 2018'!$E$8:$E$210,'Cds 2018'!B21,'Munis 2018'!$DN$8:$DN$210)+AVERAGEIF('Munis 2018'!$E$8:$E$210,'Cds 2018'!B21,'Munis 2018'!$DO$8:$DO$210))-AVERAGEIF('Munis 2018'!$E$8:$E$210,'Cds 2018'!B21,'Munis 2018'!$DP$8:$DP$210)</f>
        <v>0.348764014415176</v>
      </c>
      <c r="CK21" s="53" t="n">
        <f aca="false">SUMPRODUCT('Munis 2018'!DQ147:DQ165,'Munis 2018'!$EY$147:$EY$165)+SUMPRODUCT('Munis 2018'!DQ179:DQ198,'Munis 2018'!$EY$179:$EY$198)</f>
        <v>0</v>
      </c>
      <c r="CL21" s="60" t="n">
        <f aca="false">(SUMIF('Munis 2018'!$E$8:$E$210,B21,'Munis 2018'!$DR$8:$DR$210)+SUMIF('Munis 2018'!$E$8:$E$210,B21,'Munis 2018'!$DS$8:$DS$210))/SUMIF('Munis 2018'!$E$8:$E$210,B21,'Munis 2018'!$DT$8:$DT$210)</f>
        <v>0.78377791966143</v>
      </c>
      <c r="CM21" s="58" t="n">
        <f aca="false">SUMIF('Munis 2018'!$E$8:$E$210,B21,'Munis 2018'!$DU$8:$DU$210)/SUMIF('Munis 2018'!$E$8:$E$210,B21,'Munis 2018'!$DV$8:$DV$210)</f>
        <v>0.799928426511155</v>
      </c>
      <c r="CN21" s="13" t="n">
        <f aca="false">SUMIF('Munis 2018'!$E$8:$E$210,B21,'Munis 2018'!$DW$8:$DW$210)/(SUMIF('Munis 2018'!$E$8:$E$210,B21,'Munis 2018'!$DX$8:$DX$210)/1000)</f>
        <v>139.106597331125</v>
      </c>
      <c r="CO21" s="59" t="n">
        <f aca="false">(SUMIF('Munis 2018'!$E$8:$E$210,B21,'Munis 2018'!$DY$8:$DY$210)*1000000)/SUMIF('Munis 2018'!$E$8:$E$210,B21,'Munis 2018'!$EV$8:$EV$210)</f>
        <v>4596473.11455167</v>
      </c>
      <c r="CP21" s="58" t="n">
        <f aca="false">SUMIF('Munis 2018'!$E$8:$E$210,B21,'Munis 2018'!$DZ$8:$DZ$210)/SUMIF('Munis 2018'!$E$8:$E$210,B21,'Munis 2018'!$EA$8:$EA$210)</f>
        <v>0.316156619822485</v>
      </c>
      <c r="CQ21" s="58" t="n">
        <f aca="false">SUMIF('Munis 2018'!$E$8:$E$210,B21,'Munis 2018'!$EB$8:$EB$210)/SUMIF('Munis 2018'!$E$8:$E$210,B21,'Munis 2018'!$DW$8:$DW$210)</f>
        <v>0.0491292757667107</v>
      </c>
      <c r="CR21" s="59" t="n">
        <f aca="false">AVERAGEIF('Munis 2018'!$E$8:$E$210,B21,'Munis 2018'!$EC$8:$EC$210)</f>
        <v>6379.8742</v>
      </c>
      <c r="CS21" s="58" t="n">
        <f aca="false">SUMIF('Munis 2018'!$E$8:$E$210,B21,'Munis 2018'!$ED$8:$ED$210)/SUMIF('Munis 2018'!$E$8:$E$210,B21,'Munis 2018'!$EE$8:$EE$210)</f>
        <v>0.359935126972387</v>
      </c>
      <c r="CT21" s="82" t="n">
        <f aca="false">SUMIF('Munis 2018'!$E$8:$E$210,B21,'Munis 2018'!$EF$8:$EF$210)/SUMIF('Munis 2018'!$E$8:$E$210,B21,'Munis 2018'!$EG$8:$EG$210)</f>
        <v>0.0440338659723578</v>
      </c>
      <c r="CU21" s="60" t="n">
        <f aca="false">AVERAGEIF('Munis 2018'!$E$8:$E$210,B21,'Munis 2018'!$EH$8:$EH$210)</f>
        <v>50.2783294615757</v>
      </c>
      <c r="CW21" s="92" t="n">
        <f aca="false">AVERAGEIF('Munis 2018'!$E$8:$E$210,$B21,'Munis 2018'!EJ$8:EJ$210)</f>
        <v>47.4417788090625</v>
      </c>
      <c r="CX21" s="92" t="n">
        <f aca="false">AVERAGEIF('Munis 2018'!$E$8:$E$210,$B21,'Munis 2018'!EK$8:EK$210)</f>
        <v>19.869442584879</v>
      </c>
      <c r="CY21" s="93" t="n">
        <f aca="false">AVERAGEIF('Munis 2018'!$E$8:$E$210,$B21,'Munis 2018'!EL$8:EL$210)</f>
        <v>2.23063114533759</v>
      </c>
      <c r="CZ21" s="94" t="n">
        <f aca="false">AVERAGEIF('Munis 2018'!$E$8:$E$210,$B21,'Munis 2018'!EM$8:EM$210)</f>
        <v>2.4829491319</v>
      </c>
      <c r="DA21" s="94" t="n">
        <f aca="false">AVERAGEIF('Munis 2018'!$E$8:$E$210,$B21,'Munis 2018'!EN$8:EN$210)</f>
        <v>92.8253470061</v>
      </c>
      <c r="DC21" s="51" t="n">
        <f aca="false">AVERAGEIF('Munis 2018'!$E$8:$E$210,'Cds 2018'!$B21,'Munis 2018'!ES$8:ES$210)</f>
        <v>1639874</v>
      </c>
      <c r="DD21" s="13" t="n">
        <f aca="false">SUMIF('Munis 2018'!$E$8:$E$210,'Cds 2018'!$B21,'Munis 2018'!ET$8:ET$210)</f>
        <v>2848670.491</v>
      </c>
      <c r="DE21" s="13" t="n">
        <f aca="false">SUMIF('Munis 2018'!$E$8:$E$210,'Cds 2018'!$B21,'Munis 2018'!EU$8:EU$210)</f>
        <v>2921157.438</v>
      </c>
      <c r="DF21" s="13" t="n">
        <f aca="false">SUMIF('Munis 2018'!$E$8:$E$210,'Cds 2018'!$B21,'Munis 2018'!EV$8:EV$210)</f>
        <v>2954767.075</v>
      </c>
      <c r="DG21" s="13" t="n">
        <f aca="false">SUMIF('Munis 2018'!$E$8:$E$210,'Cds 2018'!$B21,'Munis 2018'!EW$8:EW$210)</f>
        <v>2986824.865</v>
      </c>
      <c r="DH21" s="11" t="str">
        <f aca="false">IF(DG21&gt;1000000,"Más de un millón",IF(DG21&gt;500000,"De 500 mil a un millón",IF(DG21&gt;250000,"De 250 a 500 mil","Menos de 250 mil")))</f>
        <v>Más de un millón</v>
      </c>
      <c r="DI21" s="11" t="s">
        <v>304</v>
      </c>
      <c r="DJ21" s="13" t="n">
        <f aca="false">SUMIF('Munis 2018'!$E$8:$E$210,'Cds 2018'!$B21,'Munis 2018'!FB$8:FB$210)</f>
        <v>7255</v>
      </c>
      <c r="DK21" s="13" t="n">
        <f aca="false">SUMIF('Munis 2018'!$E$8:$E$210,'Cds 2018'!$B21,'Munis 2018'!FC$8:FC$210)</f>
        <v>921581</v>
      </c>
    </row>
    <row r="22" customFormat="false" ht="15" hidden="false" customHeight="false" outlineLevel="0" collapsed="false">
      <c r="A22" s="80" t="s">
        <v>477</v>
      </c>
      <c r="B22" s="81" t="n">
        <v>35</v>
      </c>
      <c r="C22" s="80" t="s">
        <v>477</v>
      </c>
      <c r="E22" s="58" t="n">
        <f aca="false">AVERAGEIF('Munis 2018'!$E$8:$E$210,'Cds 2018'!$B22,'Munis 2018'!H$8:H$210)/AVERAGEIF('Munis 2018'!$E$8:$E$210,'Cds 2018'!$B22,'Munis 2018'!ES$8:ES$210)</f>
        <v>0.590066608050301</v>
      </c>
      <c r="F22" s="58" t="n">
        <f aca="false">AVERAGEIF('Munis 2018'!$E$8:$E$210,'Cds 2018'!$B22,'Munis 2018'!I$8:I$210)/AVERAGEIF('Munis 2018'!$E$8:$E$210,'Cds 2018'!$B22,'Munis 2018'!$ES$8:$ES$210)</f>
        <v>0.510824008366445</v>
      </c>
      <c r="G22" s="58" t="n">
        <f aca="false">AVERAGEIF('Munis 2018'!$E$8:$E$210,'Cds 2018'!$B22,'Munis 2018'!J$8:J$210)/AVERAGEIF('Munis 2018'!$E$8:$E$210,'Cds 2018'!$B22,'Munis 2018'!$ES$8:$ES$210)</f>
        <v>0.270218241861374</v>
      </c>
      <c r="H22" s="58" t="n">
        <f aca="false">AVERAGEIF('Munis 2018'!$E$8:$E$210,'Cds 2018'!$B22,'Munis 2018'!K$8:K$210)/AVERAGEIF('Munis 2018'!$E$8:$E$210,'Cds 2018'!$B22,'Munis 2018'!$ES$8:$ES$210)</f>
        <v>0.722259324566503</v>
      </c>
      <c r="I22" s="58" t="n">
        <f aca="false">AVERAGEIF('Munis 2018'!$E$8:$E$210,'Cds 2018'!$B22,'Munis 2018'!L$8:L$210)/AVERAGEIF('Munis 2018'!$E$8:$E$210,'Cds 2018'!$B22,'Munis 2018'!$ES$8:$ES$210)</f>
        <v>0.154957006657602</v>
      </c>
      <c r="J22" s="58" t="n">
        <f aca="false">AVERAGEIF('Munis 2018'!$E$8:$E$210,'Cds 2018'!$B22,'Munis 2018'!M$8:M$210)/AVERAGEIF('Munis 2018'!$E$8:$E$210,'Cds 2018'!$B22,'Munis 2018'!$ES$8:$ES$210)</f>
        <v>0.220424760449648</v>
      </c>
      <c r="K22" s="52" t="n">
        <f aca="false">SUMIF('Munis 2018'!$E$8:$E$210,'Cds 2018'!$B22,'Munis 2018'!N$8:N$210)/(SUMIF('Munis 2018'!$E$8:$E$210,$B22,'Munis 2018'!EW$8:EW$210)/100000)</f>
        <v>122.702174555205</v>
      </c>
      <c r="L22" s="58" t="n">
        <f aca="false">SUMIF('Munis 2018'!$E$8:$E$210,'Cds 2018'!$B22,'Munis 2018'!O$8:O$210)/SUMIF('Munis 2018'!$E$8:$E$210,'Cds 2018'!$B22,'Munis 2018'!$FB$8:$FB$210)</f>
        <v>0.302532670290274</v>
      </c>
      <c r="M22" s="60" t="n">
        <f aca="false">SUMIF('Munis 2018'!E$8:E$210,'Cds 2018'!B22,'Munis 2018'!P$8:P$210)/(SUMIF('Munis 2018'!E$8:E$210,'Cds 2018'!B22,'Munis 2018'!FC$8:FC$210)/100000)</f>
        <v>64.719367465652</v>
      </c>
      <c r="N22" s="60" t="n">
        <f aca="false">AVERAGEIFS('Munis 2018'!$Q$8:$Q$210,'Munis 2018'!$E$8:$E$210,'Cds 2018'!B22,'Munis 2018'!$Q$8:$Q$210,"&gt;0")</f>
        <v>2.76114237681143</v>
      </c>
      <c r="O22" s="60" t="n">
        <f aca="false">AVERAGEIFS('Munis 2018'!$R$8:$R$210,'Munis 2018'!$E$8:$E$210,'Cds 2018'!B22,'Munis 2018'!$R$8:$R$210,"&gt;0")</f>
        <v>3.29029467003776</v>
      </c>
      <c r="P22" s="58" t="n">
        <f aca="false">SUMIF('Munis 2018'!$E$8:$E$210,'Cds 2018'!$B22,'Munis 2018'!$S$8:$S$210)/SUMIF('Munis 2018'!$E$8:$E$210,'Cds 2018'!$B22,'Munis 2018'!$T$8:$T$210)</f>
        <v>0.425112287200397</v>
      </c>
      <c r="Q22" s="58" t="n">
        <f aca="false">SUMIF('Munis 2018'!$E$8:$E$210,'Cds 2018'!$B22,'Munis 2018'!$U$8:$U$210)/SUMIF('Munis 2018'!$E$8:$E$210,'Cds 2018'!$B22,'Munis 2018'!$V$8:$V$210)</f>
        <v>0.22644760559927</v>
      </c>
      <c r="R22" s="58" t="n">
        <f aca="false">SUMIF('Munis 2018'!$E$8:$E$210,'Cds 2018'!$B22,'Munis 2018'!$W$8:$W$210)/SUMIF('Munis 2018'!$E$8:$E$210,'Cds 2018'!$B22,'Munis 2018'!$X$8:$X$210)</f>
        <v>0.0839398595864887</v>
      </c>
      <c r="S22" s="58" t="n">
        <f aca="false">SUMIF('Munis 2018'!$E$8:$E$210,'Cds 2018'!$B22,'Munis 2018'!$Y$8:$Y$210)/SUMIF('Munis 2018'!$E$8:$E$210,'Cds 2018'!$B22,'Munis 2018'!$Z$8:$Z$210)</f>
        <v>0.273918951959106</v>
      </c>
      <c r="T22" s="58" t="n">
        <f aca="false">SUMIF('Munis 2018'!$E$8:$E$210,'Cds 2018'!$B22,'Munis 2018'!$AA$8:$AA$210)/SUMIF('Munis 2018'!$E$8:$E$210,'Cds 2018'!$B22,'Munis 2018'!$AB$8:$AB$210)</f>
        <v>0.233368489003246</v>
      </c>
      <c r="U22" s="58" t="n">
        <f aca="false">SUMIF('Munis 2018'!$E$8:$E$210,'Cds 2018'!$B22,'Munis 2018'!$AC$8:$AC$210)/SUMIF('Munis 2018'!$E$8:$E$210,'Cds 2018'!$B22,'Munis 2018'!$AD$8:$AD$210)</f>
        <v>0.322876402645168</v>
      </c>
      <c r="V22" s="58" t="n">
        <f aca="false">SUMIF('Munis 2018'!$E$8:$E$210,'Cds 2018'!$B22,'Munis 2018'!$AE$8:$AE$210)/SUMIF('Munis 2018'!$E$8:$E$210,'Cds 2018'!$B22,'Munis 2018'!$AF$8:$AF$210)</f>
        <v>0.0991200628396816</v>
      </c>
      <c r="W22" s="58" t="n">
        <f aca="false">SUMIF('Munis 2018'!$E$8:$E$210,'Cds 2018'!$B22,'Munis 2018'!$AG$8:$AG$210)/SUMIF('Munis 2018'!$E$8:$E$210,'Cds 2018'!$B22,'Munis 2018'!$AH$8:$AH$210)</f>
        <v>0.0217600190474571</v>
      </c>
      <c r="X22" s="82" t="n">
        <f aca="false">SUMIF('Munis 2018'!$E$8:$E$210,'Cds 2018'!$B22,'Munis 2018'!$AI$8:$AI$210)/SUMIF('Munis 2018'!$E$8:$E$210,'Cds 2018'!$B22,'Munis 2018'!$FB$8:$FB$210)</f>
        <v>0.00393199953741182</v>
      </c>
      <c r="Y22" s="82" t="n">
        <f aca="false">SUMIF('Munis 2018'!$E$8:$E$210,'Cds 2018'!$B22,'Munis 2018'!$AJ$8:$AJ$210)/SUMIF('Munis 2018'!$E$8:$E$210,'Cds 2018'!$B22,'Munis 2018'!$AK$8:$AK$210)</f>
        <v>0.104327549135399</v>
      </c>
      <c r="Z22" s="82" t="n">
        <f aca="false">SUMIF('Munis 2018'!$E$8:$E$210,'Cds 2018'!$B22,'Munis 2018'!$AL$8:$AL$210)/SUMIF('Munis 2018'!$E$8:$E$210,'Cds 2018'!$B22,'Munis 2018'!$AM$8:$AM$210)</f>
        <v>0.216512301258064</v>
      </c>
      <c r="AA22" s="82" t="n">
        <f aca="false">SUMIF('Munis 2018'!$E$8:$E$210,'Cds 2018'!$B22,'Munis 2018'!$AN$8:$AN$210)/SUMIF('Munis 2018'!$E$8:$E$210,'Cds 2018'!$B22,'Munis 2018'!$AO$8:$AO$210)</f>
        <v>0.140919022374282</v>
      </c>
      <c r="AB22" s="82" t="n">
        <f aca="false">SUMIF('Munis 2018'!$E$8:$E$210,'Cds 2018'!$B22,'Munis 2018'!$AP$8:$AP$210)/SUMIF('Munis 2018'!$E$8:$E$210,'Cds 2018'!$B22,'Munis 2018'!$AQ$8:$AQ$210)</f>
        <v>0.891827946007592</v>
      </c>
      <c r="AC22" s="82" t="n">
        <f aca="false">SUMIF('Munis 2018'!$E$8:$E$210,'Cds 2018'!$B22,'Munis 2018'!$AR$8:$AR$210)/SUMIF('Munis 2018'!$E$8:$E$210,'Cds 2018'!$B22,'Munis 2018'!$AS$8:$AS$210)</f>
        <v>0.825131766908034</v>
      </c>
      <c r="AD22" s="82" t="n">
        <f aca="false">SUMIF('Munis 2018'!$E$8:$E$210,'Cds 2018'!$B22,'Munis 2018'!$AT$8:$AT$210)/SUMIF('Munis 2018'!$E$8:$E$210,'Cds 2018'!$B22,'Munis 2018'!$AU$8:$AU$210)</f>
        <v>0.793853988628833</v>
      </c>
      <c r="AE22" s="83" t="n">
        <f aca="false">AVERAGEIF('Munis 2018'!$E$8:$E$210,'Cds 2018'!B22,'Munis 2018'!$AV$8:$AV$210)/(SUMIF('Munis 2018'!$E$8:$E$210,'Cds 2018'!B22,'Munis 2018'!$EV$8:$EV$210)/100000)</f>
        <v>4.33979218950629</v>
      </c>
      <c r="AF22" s="84" t="n">
        <f aca="false">SUMIFS('Munis 2018'!$AW$8:$AW$210,'Munis 2018'!$E$8:$E$210, 'Cds 2018'!B22)/((SUMIFS('Munis 2018'!$EV$8:$EV$210,'Munis 2018'!$E$8:$E$210,'Cds 2018'!B22)*SUMIFS('Munis 2018'!$AX$8:$AX$210,'Munis 2018'!$E$8:$E$210,'Cds 2018'!B22))^0.5)</f>
        <v>0.362818062448807</v>
      </c>
      <c r="AG22" s="85" t="n">
        <f aca="false">AVERAGEIF('Munis 2018'!$E$8:$E$210,'Cds 2018'!B22,'Munis 2018'!$AY$8:$AY$210)</f>
        <v>1</v>
      </c>
      <c r="AH22" s="83" t="n">
        <f aca="false">AVERAGEIF('Munis 2018'!$E$8:$E$210,'Cds 2018'!$B22,'Munis 2018'!AZ$8:AZ$210)</f>
        <v>5.16666666666667</v>
      </c>
      <c r="AI22" s="86" t="n">
        <f aca="false">SUMIF('Munis 2018'!$E$8:$E$210,'Cds 2018'!B22,'Munis 2018'!$EV$8:$EV$210)/SUMIF('Munis 2018'!$E$8:$E$210,'Cds 2018'!B22,'Munis 2018'!$BA$8:$BA$210)</f>
        <v>78.8864687382584</v>
      </c>
      <c r="AJ22" s="58" t="n">
        <f aca="false">AVERAGEIF('Munis 2018'!$E$8:$E$210,'Cds 2018'!$B22,'Munis 2018'!$BC$8:$BC$210)/AVERAGEIF('Munis 2018'!$E$8:$E$210,'Cds 2018'!$B22,'Munis 2018'!$BB$8:$BB$210)</f>
        <v>0.143583826653476</v>
      </c>
      <c r="AK22" s="87" t="n">
        <f aca="false">AVERAGEIF('Munis 2018'!$E$8:$E$210,'Cds 2018'!B22,'Munis 2018'!$BD$8:$BD$210)</f>
        <v>21566.1138569724</v>
      </c>
      <c r="AL22" s="58" t="n">
        <f aca="false">SUMIF('Munis 2018'!$E$8:$E$210,'Cds 2018'!B22,'Munis 2018'!$BE$8:$BE$210)/SUMIF('Munis 2018'!$E$8:$E$210,'Cds 2018'!B22,'Munis 2018'!$BF$8:$BF$210)</f>
        <v>0.339836241788216</v>
      </c>
      <c r="AM22" s="58" t="n">
        <f aca="false">SUMIF('Munis 2018'!$E$8:$E$210,'Cds 2018'!B22,'Munis 2018'!$BG$8:$BG$210)/SUMIF('Munis 2018'!$E$8:$E$210,'Cds 2018'!B22,'Munis 2018'!$BF$8:$BF$210)</f>
        <v>0.275611093835316</v>
      </c>
      <c r="AN22" s="58" t="n">
        <f aca="false">SUMIF('Munis 2018'!$E$8:$E$210,'Cds 2018'!B22,'Munis 2018'!$BH$8:$BH$210)/SUMIF('Munis 2018'!$E$8:$E$210,'Cds 2018'!B22,'Munis 2018'!$BF$8:$BF$210)</f>
        <v>0.357130264662457</v>
      </c>
      <c r="AO22" s="88" t="n">
        <f aca="false">SUMPRODUCT('Munis 2018'!BI$166:BI$169,'Munis 2018'!$EY$166:$EY$169)</f>
        <v>4</v>
      </c>
      <c r="AP22" s="52" t="n">
        <f aca="false">SUMIF('Munis 2018'!$E$8:$E$210,'Cds 2018'!B22,'Munis 2018'!$BJ$8:$BJ$210)/SUMIF('Munis 2018'!$E$8:$E$210,'Cds 2018'!B22,'Munis 2018'!$BK$8:$BK$210)</f>
        <v>1.00094948525097</v>
      </c>
      <c r="AQ22" s="58" t="n">
        <f aca="false">SUMIF('Munis 2018'!E$8:$E$210,'Cds 2018'!B22,'Munis 2018'!$BL$8:$BL$210)/SUMIF('Munis 2018'!E$8:$E$210,'Cds 2018'!B22,'Munis 2018'!$BM$8:$BM$210)</f>
        <v>0.971699110769275</v>
      </c>
      <c r="AR22" s="58" t="n">
        <f aca="false">SUMIF('Munis 2018'!$E$8:$E$210,'Cds 2018'!B22,'Munis 2018'!$BN$8:$BN$210)/SUMIF('Munis 2018'!$E$8:$E$210,'Cds 2018'!B22,'Munis 2018'!$BO$8:$BO$210)</f>
        <v>0.18883135766892</v>
      </c>
      <c r="AS22" s="89" t="n">
        <f aca="false">RATE(1,0,-SUMIF('Munis 2018'!$E$8:$E$210,'Cds 2018'!B22,'Munis 2018'!$BP$8:$BP$210),SUMIF('Munis 2018'!$E$8:$E$210,'Cds 2018'!B22,'Munis 2018'!$BQ$8:$BQ$210))</f>
        <v>-0.019485987867068</v>
      </c>
      <c r="AT22" s="13" t="n">
        <f aca="false">AVERAGEIF('Munis 2018'!$E$8:$E$210,$B22,'Munis 2018'!BR$8:BR$210)</f>
        <v>785.609249528954</v>
      </c>
      <c r="AU22" s="13" t="n">
        <f aca="false">AVERAGEIF('Munis 2018'!$E$8:$E$210,$B22,'Munis 2018'!BS$8:BS$210)</f>
        <v>2229.13055655839</v>
      </c>
      <c r="AV22" s="58" t="n">
        <f aca="false">SUMIF('Munis 2018'!$E$8:$E$210,B22,'Munis 2018'!$BT$8:$BT$210)/SUMIF('Munis 2018'!$E$8:$E$210,B22,'Munis 2018'!$BU$8:$BU$210)</f>
        <v>0.144623346751006</v>
      </c>
      <c r="AW22" s="58" t="n">
        <f aca="false">IFERROR(SUMIF('Munis 2018'!$E$8:$E$210,$B22,'Munis 2018'!$BV$8:$BV$210)/SUMIF('Munis 2018'!$E$8:$E$210,$B22,'Munis 2018'!$BW$8:$BW$210),0)</f>
        <v>0.530593607305936</v>
      </c>
      <c r="AX22" s="58" t="n">
        <f aca="false">IFERROR(SUMIF('Munis 2018'!$E$8:$E$210,$B22,'Munis 2018'!$BX$8:$BX$210)/SUMIF('Munis 2018'!$E$8:$E$210,$B22,'Munis 2018'!$BY$8:$BY$210),0)</f>
        <v>0.470319634703196</v>
      </c>
      <c r="AY22" s="58" t="n">
        <f aca="false">IFERROR(SUMIF('Munis 2018'!$E$8:$E$210,$B22,'Munis 2018'!$BZ$8:$BZ$210)/SUMIF('Munis 2018'!$E$8:$E$210,$B22,'Munis 2018'!$CA$8:$CA$210),0)</f>
        <v>0.709589041095891</v>
      </c>
      <c r="AZ22" s="51" t="n">
        <f aca="false">AVERAGEIF('Munis 2018'!$E$8:$E$210,$B22,'Munis 2018'!CB$8:CB$210)</f>
        <v>0.25</v>
      </c>
      <c r="BA22" s="52" t="n">
        <f aca="false">AVERAGEIF('Munis 2018'!$E$8:$E$210,$B22,'Munis 2018'!CC$8:CC$210)</f>
        <v>0.25</v>
      </c>
      <c r="BB22" s="51" t="n">
        <f aca="false">AVERAGEIF('Munis 2018'!$E$8:$E$210,$B22,'Munis 2018'!CD$8:CD$210)</f>
        <v>0</v>
      </c>
      <c r="BC22" s="52" t="n">
        <f aca="false">SUMIF('Munis 2018'!$E$8:$E$210,$B22,'Munis 2018'!CE$8:CE$210)/SUMIF('Munis 2018'!$E$8:$E$210,$B22,'Munis 2018'!$CF$8:$CF$210)</f>
        <v>0.359268113326839</v>
      </c>
      <c r="BD22" s="52" t="n">
        <f aca="false">SUMIF('Munis 2018'!$E$8:$E$210,$B22,'Munis 2018'!CG$8:CG$210)/SUMIF('Munis 2018'!$E$8:$E$210,$B22,'Munis 2018'!$CF$8:$CF$210)</f>
        <v>0.379890754273093</v>
      </c>
      <c r="BE22" s="52" t="n">
        <f aca="false">SUMIF('Munis 2018'!$E$8:$E$210,$B22,'Munis 2018'!CH$8:CH$210)/SUMIF('Munis 2018'!$E$8:$E$210,$B22,'Munis 2018'!$CF$8:$CF$210)</f>
        <v>11.2366258103205</v>
      </c>
      <c r="BF22" s="52" t="n">
        <f aca="false">SUMIF('Munis 2018'!$E$8:$E$210,$B22,'Munis 2018'!CI$8:CI$210)/SUMIF('Munis 2018'!$E$8:$E$210,$B22,'Munis 2018'!$CF$8:$CF$210)</f>
        <v>0.838473164788469</v>
      </c>
      <c r="BG22" s="52" t="n">
        <f aca="false">SUMIF('Munis 2018'!$E$8:$E$210,$B22,'Munis 2018'!CJ$8:CJ$210)/SUMIF('Munis 2018'!$E$8:$E$210,$B22,'Munis 2018'!$CF$8:$CF$210)</f>
        <v>65.4443229397032</v>
      </c>
      <c r="BH22" s="52" t="n">
        <f aca="false">SUMIF('Munis 2018'!$E$8:$E$210,$B22,'Munis 2018'!CK$8:CK$210)/SUMIF('Munis 2018'!$E$8:$E$210,$B22,'Munis 2018'!$CF$8:$CF$210)</f>
        <v>3851.86702738198</v>
      </c>
      <c r="BI22" s="52" t="n">
        <f aca="false">SUMIF('Munis 2018'!$E$8:$E$210,B22,'Munis 2018'!$CL$8:$CL$210)/(SUMIF('Munis 2018'!$E$8:$E$210,B22,'Munis 2018'!$EW$8:$EW$210)/10000)</f>
        <v>3.47331552312352</v>
      </c>
      <c r="BJ22" s="90" t="n">
        <f aca="false">AVERAGEIFS('Munis 2018'!$CM$8:$CM$210,'Munis 2018'!$E$8:$E$210,'Cds 2018'!B22,'Munis 2018'!$CM$8:$CM$210,"&gt;0")</f>
        <v>1.95088027512716</v>
      </c>
      <c r="BK22" s="90" t="n">
        <f aca="false">AVERAGEIF('Munis 2018'!$E$8:$E$210,B22,'Munis 2018'!$CN$8:$CN$210)</f>
        <v>75</v>
      </c>
      <c r="BL22" s="58" t="n">
        <f aca="false">SUMIF('Munis 2018'!$E$8:$E$210,B22,'Munis 2018'!$CO$8:$CO$210)</f>
        <v>0.857472849007731</v>
      </c>
      <c r="BM22" s="58" t="n">
        <f aca="false">AVERAGEIF('Munis 2018'!$E$8:$E$210,B22,'Munis 2018'!$CP$8:$CP$210)/AVERAGEIF('Munis 2018'!$E$8:$E$210,B22,'Munis 2018'!$CQ$8:$CQ$210)</f>
        <v>0.0548784099474863</v>
      </c>
      <c r="BN22" s="58" t="n">
        <f aca="false">AVERAGEIF('Munis 2018'!$E$8:$E$210,B22,'Munis 2018'!CR$8:CR$210)/AVERAGEIF('Munis 2018'!$E$8:$E$210,B22,'Munis 2018'!$CQ$8:$CQ$210)</f>
        <v>0</v>
      </c>
      <c r="BO22" s="58" t="n">
        <f aca="false">AVERAGEIF('Munis 2018'!$E$8:$E$210,$B22,'Munis 2018'!CS$8:CS$210)/AVERAGEIF('Munis 2018'!$E$8:$E$210,$B22,'Munis 2018'!$CQ$8:$CQ$210)</f>
        <v>0.627689414809385</v>
      </c>
      <c r="BP22" s="58" t="n">
        <f aca="false">AVERAGEIF('Munis 2018'!$E$8:$E$210,$B22,'Munis 2018'!CT$8:CT$210)/AVERAGEIF('Munis 2018'!$E$8:$E$210,$B22,'Munis 2018'!$CQ$8:$CQ$210)</f>
        <v>0.297237219199107</v>
      </c>
      <c r="BQ22" s="58" t="n">
        <f aca="false">AVERAGEIF('Munis 2018'!$E$8:$E$210,$B22,'Munis 2018'!$CU$8:$CU$210)</f>
        <v>0.446875</v>
      </c>
      <c r="BR22" s="53" t="n">
        <f aca="false">SUMPRODUCT('Munis 2018'!CV$166:CV$169,'Munis 2018'!$EY$166:$EY$169)</f>
        <v>0</v>
      </c>
      <c r="BS22" s="53" t="n">
        <f aca="false">SUMPRODUCT('Munis 2018'!CW$166:CW$169,'Munis 2018'!$EY$166:$EY$169)</f>
        <v>0</v>
      </c>
      <c r="BT22" s="53" t="n">
        <f aca="false">SUMPRODUCT('Munis 2018'!CX$166:CX$169,'Munis 2018'!$EY$166:$EY$169)</f>
        <v>0</v>
      </c>
      <c r="BU22" s="53" t="n">
        <f aca="false">SUMPRODUCT('Munis 2018'!CY$166:CY$169,'Munis 2018'!$EY$166:$EY$169)</f>
        <v>0</v>
      </c>
      <c r="BV22" s="53" t="n">
        <f aca="false">SUMPRODUCT('Munis 2018'!CZ$166:CZ$169,'Munis 2018'!$EY$166:$EY$169)</f>
        <v>2</v>
      </c>
      <c r="BW22" s="91" t="n">
        <f aca="false">SUMPRODUCT('Munis 2018'!DA$166:DA$169,'Munis 2018'!$EY$166:$EY$169)</f>
        <v>0.5</v>
      </c>
      <c r="BX22" s="53" t="n">
        <f aca="false">SUMPRODUCT('Munis 2018'!DB$166:DB$169,'Munis 2018'!$EY$166:$EY$169)</f>
        <v>0.5</v>
      </c>
      <c r="BY22" s="53" t="n">
        <f aca="false">SUMPRODUCT('Munis 2018'!DC$166:DC$169,'Munis 2018'!$EY$166:$EY$169)</f>
        <v>0</v>
      </c>
      <c r="BZ22" s="53" t="n">
        <f aca="false">SUMPRODUCT('Munis 2018'!DD$166:DD$169,'Munis 2018'!$EY$166:$EY$169)</f>
        <v>0</v>
      </c>
      <c r="CA22" s="91" t="n">
        <f aca="false">SUMPRODUCT('Munis 2018'!DE$166:DE$169,'Munis 2018'!$EY$166:$EY$169)</f>
        <v>1</v>
      </c>
      <c r="CB22" s="53" t="n">
        <f aca="false">SUMPRODUCT('Munis 2018'!DF$166:DF$169,'Munis 2018'!$EY$166:$EY$169)</f>
        <v>0</v>
      </c>
      <c r="CC22" s="53" t="n">
        <f aca="false">SUMPRODUCT('Munis 2018'!DG$166:DG$169,'Munis 2018'!$EY$166:$EY$169)</f>
        <v>0</v>
      </c>
      <c r="CD22" s="53" t="n">
        <f aca="false">SUMPRODUCT('Munis 2018'!DH$166:DH$169,'Munis 2018'!$EY$166:$EY$169)</f>
        <v>0</v>
      </c>
      <c r="CE22" s="53" t="n">
        <f aca="false">SUMPRODUCT('Munis 2018'!DI$166:DI$169,'Munis 2018'!$EY$166:$EY$169)</f>
        <v>1</v>
      </c>
      <c r="CF22" s="53" t="n">
        <f aca="false">SUMPRODUCT('Munis 2018'!DJ$166:DJ$169,'Munis 2018'!$EY$166:$EY$169)</f>
        <v>0</v>
      </c>
      <c r="CG22" s="53" t="n">
        <f aca="false">SUMPRODUCT('Munis 2018'!DK$166:DK$169,'Munis 2018'!$EY$166:$EY$169)</f>
        <v>0.5</v>
      </c>
      <c r="CH22" s="53" t="n">
        <f aca="false">SUMPRODUCT('Munis 2018'!DL$166:DL$169,'Munis 2018'!$EY$166:$EY$169)</f>
        <v>1</v>
      </c>
      <c r="CI22" s="53" t="n">
        <f aca="false">SUMPRODUCT('Munis 2018'!DM$166:DM$169,'Munis 2018'!$EY$166:$EY$169)</f>
        <v>0.5</v>
      </c>
      <c r="CJ22" s="53" t="n">
        <f aca="false">(AVERAGEIF('Munis 2018'!$E$8:$E$210,'Cds 2018'!B22,'Munis 2018'!$DN$8:$DN$210)+AVERAGEIF('Munis 2018'!$E$8:$E$210,'Cds 2018'!B22,'Munis 2018'!$DO$8:$DO$210))-AVERAGEIF('Munis 2018'!$E$8:$E$210,'Cds 2018'!B22,'Munis 2018'!$DP$8:$DP$210)</f>
        <v>1</v>
      </c>
      <c r="CK22" s="53" t="n">
        <f aca="false">SUMPRODUCT('Munis 2018'!DQ166:DQ169,'Munis 2018'!$EY$166:$EY$169)</f>
        <v>0</v>
      </c>
      <c r="CL22" s="60" t="n">
        <f aca="false">(SUMIF('Munis 2018'!$E$8:$E$210,B22,'Munis 2018'!$DR$8:$DR$210)+SUMIF('Munis 2018'!$E$8:$E$210,B22,'Munis 2018'!$DS$8:$DS$210))/SUMIF('Munis 2018'!$E$8:$E$210,B22,'Munis 2018'!$DT$8:$DT$210)</f>
        <v>4.88352598724044</v>
      </c>
      <c r="CM22" s="58" t="n">
        <f aca="false">SUMIF('Munis 2018'!$E$8:$E$210,B22,'Munis 2018'!$DU$8:$DU$210)/SUMIF('Munis 2018'!$E$8:$E$210,B22,'Munis 2018'!$DV$8:$DV$210)</f>
        <v>0.886926058026781</v>
      </c>
      <c r="CN22" s="13" t="n">
        <f aca="false">SUMIF('Munis 2018'!$E$8:$E$210,B22,'Munis 2018'!$DW$8:$DW$210)/(SUMIF('Munis 2018'!$E$8:$E$210,B22,'Munis 2018'!$DX$8:$DX$210)/1000)</f>
        <v>99.3902074490345</v>
      </c>
      <c r="CO22" s="59" t="n">
        <f aca="false">(SUMIF('Munis 2018'!$E$8:$E$210,B22,'Munis 2018'!$DY$8:$DY$210)*1000000)/SUMIF('Munis 2018'!$E$8:$E$210,B22,'Munis 2018'!$EV$8:$EV$210)</f>
        <v>947297.73340231</v>
      </c>
      <c r="CP22" s="58" t="n">
        <f aca="false">SUMIF('Munis 2018'!$E$8:$E$210,B22,'Munis 2018'!$DZ$8:$DZ$210)/SUMIF('Munis 2018'!$E$8:$E$210,B22,'Munis 2018'!$EA$8:$EA$210)</f>
        <v>0.289314666651546</v>
      </c>
      <c r="CQ22" s="58" t="n">
        <f aca="false">SUMIF('Munis 2018'!$E$8:$E$210,B22,'Munis 2018'!$EB$8:$EB$210)/SUMIF('Munis 2018'!$E$8:$E$210,B22,'Munis 2018'!$DW$8:$DW$210)</f>
        <v>0.0858834586466165</v>
      </c>
      <c r="CR22" s="59" t="n">
        <f aca="false">AVERAGEIF('Munis 2018'!$E$8:$E$210,B22,'Munis 2018'!$EC$8:$EC$210)</f>
        <v>7329.4061</v>
      </c>
      <c r="CS22" s="58" t="n">
        <f aca="false">SUMIF('Munis 2018'!$E$8:$E$210,B22,'Munis 2018'!$ED$8:$ED$210)/SUMIF('Munis 2018'!$E$8:$E$210,B22,'Munis 2018'!$EE$8:$EE$210)</f>
        <v>0.489482508018773</v>
      </c>
      <c r="CT22" s="82" t="n">
        <f aca="false">SUMIF('Munis 2018'!$E$8:$E$210,B22,'Munis 2018'!$EF$8:$EF$210)/SUMIF('Munis 2018'!$E$8:$E$210,B22,'Munis 2018'!$EG$8:$EG$210)</f>
        <v>0.0426532137383447</v>
      </c>
      <c r="CU22" s="60" t="n">
        <f aca="false">AVERAGEIF('Munis 2018'!$E$8:$E$210,B22,'Munis 2018'!$EH$8:$EH$210)</f>
        <v>52.7098272797632</v>
      </c>
      <c r="CW22" s="92" t="n">
        <f aca="false">AVERAGEIF('Munis 2018'!$E$8:$E$210,$B22,'Munis 2018'!EJ$8:EJ$210)</f>
        <v>55.5923643600874</v>
      </c>
      <c r="CX22" s="92" t="n">
        <f aca="false">AVERAGEIF('Munis 2018'!$E$8:$E$210,$B22,'Munis 2018'!EK$8:EK$210)</f>
        <v>10.2378786576375</v>
      </c>
      <c r="CY22" s="93" t="n">
        <f aca="false">AVERAGEIF('Munis 2018'!$E$8:$E$210,$B22,'Munis 2018'!EL$8:EL$210)</f>
        <v>1.85796488254507</v>
      </c>
      <c r="CZ22" s="94" t="n">
        <f aca="false">AVERAGEIF('Munis 2018'!$E$8:$E$210,$B22,'Munis 2018'!EM$8:EM$210)</f>
        <v>1.5917172942</v>
      </c>
      <c r="DA22" s="94" t="n">
        <f aca="false">AVERAGEIF('Munis 2018'!$E$8:$E$210,$B22,'Munis 2018'!EN$8:EN$210)</f>
        <v>93.5721535141</v>
      </c>
      <c r="DC22" s="51" t="n">
        <f aca="false">AVERAGEIF('Munis 2018'!$E$8:$E$210,'Cds 2018'!$B22,'Munis 2018'!ES$8:ES$210)</f>
        <v>624399</v>
      </c>
      <c r="DD22" s="13" t="n">
        <f aca="false">SUMIF('Munis 2018'!$E$8:$E$210,'Cds 2018'!$B22,'Munis 2018'!ET$8:ET$210)</f>
        <v>1153470.49</v>
      </c>
      <c r="DE22" s="13" t="n">
        <f aca="false">SUMIF('Munis 2018'!$E$8:$E$210,'Cds 2018'!$B22,'Munis 2018'!EU$8:EU$210)</f>
        <v>1194218.04</v>
      </c>
      <c r="DF22" s="13" t="n">
        <f aca="false">SUMIF('Munis 2018'!$E$8:$E$210,'Cds 2018'!$B22,'Munis 2018'!EV$8:EV$210)</f>
        <v>1213537.37</v>
      </c>
      <c r="DG22" s="13" t="n">
        <f aca="false">SUMIF('Munis 2018'!$E$8:$E$210,'Cds 2018'!$B22,'Munis 2018'!EW$8:EW$210)</f>
        <v>1232252</v>
      </c>
      <c r="DH22" s="11" t="str">
        <f aca="false">IF(DG22&gt;1000000,"Más de un millón",IF(DG22&gt;500000,"De 500 mil a un millón",IF(DG22&gt;250000,"De 250 a 500 mil","Menos de 250 mil")))</f>
        <v>Más de un millón</v>
      </c>
      <c r="DI22" s="11" t="s">
        <v>304</v>
      </c>
      <c r="DJ22" s="13" t="n">
        <f aca="false">SUMIF('Munis 2018'!$E$8:$E$210,'Cds 2018'!$B22,'Munis 2018'!FB$8:FB$210)</f>
        <v>8647</v>
      </c>
      <c r="DK22" s="13" t="n">
        <f aca="false">SUMIF('Munis 2018'!$E$8:$E$210,'Cds 2018'!$B22,'Munis 2018'!FC$8:FC$210)</f>
        <v>384738</v>
      </c>
    </row>
    <row r="23" customFormat="false" ht="15" hidden="false" customHeight="false" outlineLevel="0" collapsed="false">
      <c r="A23" s="80" t="s">
        <v>482</v>
      </c>
      <c r="B23" s="81" t="n">
        <v>36</v>
      </c>
      <c r="C23" s="80" t="s">
        <v>481</v>
      </c>
      <c r="E23" s="58" t="n">
        <f aca="false">AVERAGEIF('Munis 2018'!$E$8:$E$210,'Cds 2018'!$B23,'Munis 2018'!H$8:H$210)/AVERAGEIF('Munis 2018'!$E$8:$E$210,'Cds 2018'!$B23,'Munis 2018'!ES$8:ES$210)</f>
        <v>0.799649221653747</v>
      </c>
      <c r="F23" s="58" t="n">
        <f aca="false">AVERAGEIF('Munis 2018'!$E$8:$E$210,'Cds 2018'!$B23,'Munis 2018'!I$8:I$210)/AVERAGEIF('Munis 2018'!$E$8:$E$210,'Cds 2018'!$B23,'Munis 2018'!$ES$8:$ES$210)</f>
        <v>0.578468025554112</v>
      </c>
      <c r="G23" s="58" t="n">
        <f aca="false">AVERAGEIF('Munis 2018'!$E$8:$E$210,'Cds 2018'!$B23,'Munis 2018'!J$8:J$210)/AVERAGEIF('Munis 2018'!$E$8:$E$210,'Cds 2018'!$B23,'Munis 2018'!$ES$8:$ES$210)</f>
        <v>0.343375650893758</v>
      </c>
      <c r="H23" s="58" t="n">
        <f aca="false">AVERAGEIF('Munis 2018'!$E$8:$E$210,'Cds 2018'!$B23,'Munis 2018'!K$8:K$210)/AVERAGEIF('Munis 2018'!$E$8:$E$210,'Cds 2018'!$B23,'Munis 2018'!$ES$8:$ES$210)</f>
        <v>0.782679183213529</v>
      </c>
      <c r="I23" s="58" t="n">
        <f aca="false">AVERAGEIF('Munis 2018'!$E$8:$E$210,'Cds 2018'!$B23,'Munis 2018'!L$8:L$210)/AVERAGEIF('Munis 2018'!$E$8:$E$210,'Cds 2018'!$B23,'Munis 2018'!$ES$8:$ES$210)</f>
        <v>0.153786316009487</v>
      </c>
      <c r="J23" s="58" t="n">
        <f aca="false">AVERAGEIF('Munis 2018'!$E$8:$E$210,'Cds 2018'!$B23,'Munis 2018'!M$8:M$210)/AVERAGEIF('Munis 2018'!$E$8:$E$210,'Cds 2018'!$B23,'Munis 2018'!$ES$8:$ES$210)</f>
        <v>0.271337047100626</v>
      </c>
      <c r="K23" s="52" t="n">
        <f aca="false">SUMIF('Munis 2018'!$E$8:$E$210,'Cds 2018'!$B23,'Munis 2018'!N$8:N$210)/(SUMIF('Munis 2018'!$E$8:$E$210,$B23,'Munis 2018'!EW$8:EW$210)/100000)</f>
        <v>49.8455183087986</v>
      </c>
      <c r="L23" s="58" t="n">
        <f aca="false">SUMIF('Munis 2018'!$E$8:$E$210,'Cds 2018'!$B23,'Munis 2018'!O$8:O$210)/SUMIF('Munis 2018'!$E$8:$E$210,'Cds 2018'!$B23,'Munis 2018'!$FB$8:$FB$210)</f>
        <v>0.39963973237262</v>
      </c>
      <c r="M23" s="60" t="n">
        <f aca="false">SUMIF('Munis 2018'!E$8:E$210,'Cds 2018'!B23,'Munis 2018'!P$8:P$210)/(SUMIF('Munis 2018'!E$8:E$210,'Cds 2018'!B23,'Munis 2018'!FC$8:FC$210)/100000)</f>
        <v>77.2003680409383</v>
      </c>
      <c r="N23" s="60" t="n">
        <f aca="false">AVERAGEIFS('Munis 2018'!$Q$8:$Q$210,'Munis 2018'!$E$8:$E$210,'Cds 2018'!B23,'Munis 2018'!$Q$8:$Q$210,"&gt;0")</f>
        <v>2.99475676333652</v>
      </c>
      <c r="O23" s="60" t="n">
        <f aca="false">AVERAGEIFS('Munis 2018'!$R$8:$R$210,'Munis 2018'!$E$8:$E$210,'Cds 2018'!B23,'Munis 2018'!$R$8:$R$210,"&gt;0")</f>
        <v>3.89544066115997</v>
      </c>
      <c r="P23" s="58" t="n">
        <f aca="false">SUMIF('Munis 2018'!$E$8:$E$210,'Cds 2018'!$B23,'Munis 2018'!$S$8:$S$210)/SUMIF('Munis 2018'!$E$8:$E$210,'Cds 2018'!$B23,'Munis 2018'!$T$8:$T$210)</f>
        <v>0.68894600337845</v>
      </c>
      <c r="Q23" s="58" t="n">
        <f aca="false">SUMIF('Munis 2018'!$E$8:$E$210,'Cds 2018'!$B23,'Munis 2018'!$U$8:$U$210)/SUMIF('Munis 2018'!$E$8:$E$210,'Cds 2018'!$B23,'Munis 2018'!$V$8:$V$210)</f>
        <v>0.479517148162179</v>
      </c>
      <c r="R23" s="58" t="n">
        <f aca="false">SUMIF('Munis 2018'!$E$8:$E$210,'Cds 2018'!$B23,'Munis 2018'!$W$8:$W$210)/SUMIF('Munis 2018'!$E$8:$E$210,'Cds 2018'!$B23,'Munis 2018'!$X$8:$X$210)</f>
        <v>0.192167245927924</v>
      </c>
      <c r="S23" s="58" t="n">
        <f aca="false">SUMIF('Munis 2018'!$E$8:$E$210,'Cds 2018'!$B23,'Munis 2018'!$Y$8:$Y$210)/SUMIF('Munis 2018'!$E$8:$E$210,'Cds 2018'!$B23,'Munis 2018'!$Z$8:$Z$210)</f>
        <v>0.217554067790669</v>
      </c>
      <c r="T23" s="58" t="n">
        <f aca="false">SUMIF('Munis 2018'!$E$8:$E$210,'Cds 2018'!$B23,'Munis 2018'!$AA$8:$AA$210)/SUMIF('Munis 2018'!$E$8:$E$210,'Cds 2018'!$B23,'Munis 2018'!$AB$8:$AB$210)</f>
        <v>0.322599586401789</v>
      </c>
      <c r="U23" s="58" t="n">
        <f aca="false">SUMIF('Munis 2018'!$E$8:$E$210,'Cds 2018'!$B23,'Munis 2018'!$AC$8:$AC$210)/SUMIF('Munis 2018'!$E$8:$E$210,'Cds 2018'!$B23,'Munis 2018'!$AD$8:$AD$210)</f>
        <v>0.621202054890659</v>
      </c>
      <c r="V23" s="58" t="n">
        <f aca="false">SUMIF('Munis 2018'!$E$8:$E$210,'Cds 2018'!$B23,'Munis 2018'!$AE$8:$AE$210)/SUMIF('Munis 2018'!$E$8:$E$210,'Cds 2018'!$B23,'Munis 2018'!$AF$8:$AF$210)</f>
        <v>0.386675262263377</v>
      </c>
      <c r="W23" s="58" t="n">
        <f aca="false">SUMIF('Munis 2018'!$E$8:$E$210,'Cds 2018'!$B23,'Munis 2018'!$AG$8:$AG$210)/SUMIF('Munis 2018'!$E$8:$E$210,'Cds 2018'!$B23,'Munis 2018'!$AH$8:$AH$210)</f>
        <v>0.0406535933072762</v>
      </c>
      <c r="X23" s="82" t="n">
        <f aca="false">SUMIF('Munis 2018'!$E$8:$E$210,'Cds 2018'!$B23,'Munis 2018'!$AI$8:$AI$210)/SUMIF('Munis 2018'!$E$8:$E$210,'Cds 2018'!$B23,'Munis 2018'!$FB$8:$FB$210)</f>
        <v>0.203808543489449</v>
      </c>
      <c r="Y23" s="82" t="n">
        <f aca="false">SUMIF('Munis 2018'!$E$8:$E$210,'Cds 2018'!$B23,'Munis 2018'!$AJ$8:$AJ$210)/SUMIF('Munis 2018'!$E$8:$E$210,'Cds 2018'!$B23,'Munis 2018'!$AK$8:$AK$210)</f>
        <v>0.276321877760485</v>
      </c>
      <c r="Z23" s="82" t="n">
        <f aca="false">SUMIF('Munis 2018'!$E$8:$E$210,'Cds 2018'!$B23,'Munis 2018'!$AL$8:$AL$210)/SUMIF('Munis 2018'!$E$8:$E$210,'Cds 2018'!$B23,'Munis 2018'!$AM$8:$AM$210)</f>
        <v>0.463059918557301</v>
      </c>
      <c r="AA23" s="82" t="n">
        <f aca="false">SUMIF('Munis 2018'!$E$8:$E$210,'Cds 2018'!$B23,'Munis 2018'!$AN$8:$AN$210)/SUMIF('Munis 2018'!$E$8:$E$210,'Cds 2018'!$B23,'Munis 2018'!$AO$8:$AO$210)</f>
        <v>0.287730459911736</v>
      </c>
      <c r="AB23" s="82" t="n">
        <f aca="false">SUMIF('Munis 2018'!$E$8:$E$210,'Cds 2018'!$B23,'Munis 2018'!$AP$8:$AP$210)/SUMIF('Munis 2018'!$E$8:$E$210,'Cds 2018'!$B23,'Munis 2018'!$AQ$8:$AQ$210)</f>
        <v>0.912005380562717</v>
      </c>
      <c r="AC23" s="82" t="n">
        <f aca="false">SUMIF('Munis 2018'!$E$8:$E$210,'Cds 2018'!$B23,'Munis 2018'!$AR$8:$AR$210)/SUMIF('Munis 2018'!$E$8:$E$210,'Cds 2018'!$B23,'Munis 2018'!$AS$8:$AS$210)</f>
        <v>0.961276491212399</v>
      </c>
      <c r="AD23" s="82" t="n">
        <f aca="false">SUMIF('Munis 2018'!$E$8:$E$210,'Cds 2018'!$B23,'Munis 2018'!$AT$8:$AT$210)/SUMIF('Munis 2018'!$E$8:$E$210,'Cds 2018'!$B23,'Munis 2018'!$AU$8:$AU$210)</f>
        <v>0.93415244596132</v>
      </c>
      <c r="AE23" s="83" t="n">
        <f aca="false">AVERAGEIF('Munis 2018'!$E$8:$E$210,'Cds 2018'!B23,'Munis 2018'!$AV$8:$AV$210)/(SUMIF('Munis 2018'!$E$8:$E$210,'Cds 2018'!B23,'Munis 2018'!$EV$8:$EV$210)/100000)</f>
        <v>0</v>
      </c>
      <c r="AF23" s="84" t="n">
        <f aca="false">SUMIFS('Munis 2018'!$AW$8:$AW$210,'Munis 2018'!$E$8:$E$210, 'Cds 2018'!B23)/((SUMIFS('Munis 2018'!$EV$8:$EV$210,'Munis 2018'!$E$8:$E$210,'Cds 2018'!B23)*SUMIFS('Munis 2018'!$AX$8:$AX$210,'Munis 2018'!$E$8:$E$210,'Cds 2018'!B23))^0.5)</f>
        <v>0.244592366617242</v>
      </c>
      <c r="AG23" s="85" t="n">
        <f aca="false">AVERAGEIF('Munis 2018'!$E$8:$E$210,'Cds 2018'!B23,'Munis 2018'!$AY$8:$AY$210)</f>
        <v>1</v>
      </c>
      <c r="AH23" s="83" t="n">
        <f aca="false">AVERAGEIF('Munis 2018'!$E$8:$E$210,'Cds 2018'!$B23,'Munis 2018'!AZ$8:AZ$210)</f>
        <v>5.16666666666667</v>
      </c>
      <c r="AI23" s="86" t="n">
        <f aca="false">SUMIF('Munis 2018'!$E$8:$E$210,'Cds 2018'!B23,'Munis 2018'!$EV$8:$EV$210)/SUMIF('Munis 2018'!$E$8:$E$210,'Cds 2018'!B23,'Munis 2018'!$BA$8:$BA$210)</f>
        <v>57.6950264652283</v>
      </c>
      <c r="AJ23" s="58" t="n">
        <f aca="false">AVERAGEIF('Munis 2018'!$E$8:$E$210,'Cds 2018'!$B23,'Munis 2018'!$BC$8:$BC$210)/AVERAGEIF('Munis 2018'!$E$8:$E$210,'Cds 2018'!$B23,'Munis 2018'!$BB$8:$BB$210)</f>
        <v>0.254101396412417</v>
      </c>
      <c r="AK23" s="87" t="n">
        <f aca="false">AVERAGEIF('Munis 2018'!$E$8:$E$210,'Cds 2018'!B23,'Munis 2018'!$BD$8:$BD$210)</f>
        <v>22218.2278799838</v>
      </c>
      <c r="AL23" s="58" t="n">
        <f aca="false">SUMIF('Munis 2018'!$E$8:$E$210,'Cds 2018'!B23,'Munis 2018'!$BE$8:$BE$210)/SUMIF('Munis 2018'!$E$8:$E$210,'Cds 2018'!B23,'Munis 2018'!$BF$8:$BF$210)</f>
        <v>0.459013727213045</v>
      </c>
      <c r="AM23" s="58" t="n">
        <f aca="false">SUMIF('Munis 2018'!$E$8:$E$210,'Cds 2018'!B23,'Munis 2018'!$BG$8:$BG$210)/SUMIF('Munis 2018'!$E$8:$E$210,'Cds 2018'!B23,'Munis 2018'!$BF$8:$BF$210)</f>
        <v>0.257883577524738</v>
      </c>
      <c r="AN23" s="58" t="n">
        <f aca="false">SUMIF('Munis 2018'!$E$8:$E$210,'Cds 2018'!B23,'Munis 2018'!$BH$8:$BH$210)/SUMIF('Munis 2018'!$E$8:$E$210,'Cds 2018'!B23,'Munis 2018'!$BF$8:$BF$210)</f>
        <v>0.270422725172111</v>
      </c>
      <c r="AO23" s="88" t="n">
        <f aca="false">SUMPRODUCT('Munis 2018'!BI$170:BI$171,'Munis 2018'!$EY$170:$EY$171)</f>
        <v>4</v>
      </c>
      <c r="AP23" s="52" t="n">
        <f aca="false">SUMIF('Munis 2018'!$E$8:$E$210,'Cds 2018'!B23,'Munis 2018'!$BJ$8:$BJ$210)/SUMIF('Munis 2018'!$E$8:$E$210,'Cds 2018'!B23,'Munis 2018'!$BK$8:$BK$210)</f>
        <v>1.62833795418065</v>
      </c>
      <c r="AQ23" s="58" t="n">
        <f aca="false">SUMIF('Munis 2018'!E$8:$E$210,'Cds 2018'!B23,'Munis 2018'!$BL$8:$BL$210)/SUMIF('Munis 2018'!E$8:$E$210,'Cds 2018'!B23,'Munis 2018'!$BM$8:$BM$210)</f>
        <v>0.978429680759275</v>
      </c>
      <c r="AR23" s="58" t="n">
        <f aca="false">SUMIF('Munis 2018'!$E$8:$E$210,'Cds 2018'!B23,'Munis 2018'!$BN$8:$BN$210)/SUMIF('Munis 2018'!$E$8:$E$210,'Cds 2018'!B23,'Munis 2018'!$BO$8:$BO$210)</f>
        <v>0.148205726130328</v>
      </c>
      <c r="AS23" s="89" t="n">
        <f aca="false">RATE(1,0,-SUMIF('Munis 2018'!$E$8:$E$210,'Cds 2018'!B23,'Munis 2018'!$BP$8:$BP$210),SUMIF('Munis 2018'!$E$8:$E$210,'Cds 2018'!B23,'Munis 2018'!$BQ$8:$BQ$210))</f>
        <v>0.0853489456635448</v>
      </c>
      <c r="AT23" s="13" t="n">
        <f aca="false">AVERAGEIF('Munis 2018'!$E$8:$E$210,$B23,'Munis 2018'!BR$8:BR$210)</f>
        <v>596.944083493967</v>
      </c>
      <c r="AU23" s="13" t="n">
        <f aca="false">AVERAGEIF('Munis 2018'!$E$8:$E$210,$B23,'Munis 2018'!BS$8:BS$210)</f>
        <v>2265.08731931023</v>
      </c>
      <c r="AV23" s="58" t="n">
        <v>0</v>
      </c>
      <c r="AW23" s="58" t="n">
        <f aca="false">IFERROR(SUMIF('Munis 2018'!$E$8:$E$210,$B23,'Munis 2018'!$BV$8:$BV$210)/SUMIF('Munis 2018'!$E$8:$E$210,$B23,'Munis 2018'!$BW$8:$BW$210),0)</f>
        <v>0</v>
      </c>
      <c r="AX23" s="58" t="n">
        <f aca="false">IFERROR(SUMIF('Munis 2018'!$E$8:$E$210,$B23,'Munis 2018'!$BX$8:$BX$210)/SUMIF('Munis 2018'!$E$8:$E$210,$B23,'Munis 2018'!$BY$8:$BY$210),0)</f>
        <v>0</v>
      </c>
      <c r="AY23" s="58" t="n">
        <f aca="false">IFERROR(SUMIF('Munis 2018'!$E$8:$E$210,$B23,'Munis 2018'!$BZ$8:$BZ$210)/SUMIF('Munis 2018'!$E$8:$E$210,$B23,'Munis 2018'!$CA$8:$CA$210),0)</f>
        <v>0</v>
      </c>
      <c r="AZ23" s="51" t="n">
        <f aca="false">AVERAGEIF('Munis 2018'!$E$8:$E$210,$B23,'Munis 2018'!CB$8:CB$210)</f>
        <v>0</v>
      </c>
      <c r="BA23" s="52" t="n">
        <f aca="false">AVERAGEIF('Munis 2018'!$E$8:$E$210,$B23,'Munis 2018'!CC$8:CC$210)</f>
        <v>0</v>
      </c>
      <c r="BB23" s="51" t="n">
        <f aca="false">AVERAGEIF('Munis 2018'!$E$8:$E$210,$B23,'Munis 2018'!CD$8:CD$210)</f>
        <v>0</v>
      </c>
      <c r="BC23" s="52" t="n">
        <f aca="false">SUMIF('Munis 2018'!$E$8:$E$210,$B23,'Munis 2018'!CE$8:CE$210)/SUMIF('Munis 2018'!$E$8:$E$210,$B23,'Munis 2018'!$CF$8:$CF$210)</f>
        <v>0.762954642743461</v>
      </c>
      <c r="BD23" s="52" t="n">
        <f aca="false">SUMIF('Munis 2018'!$E$8:$E$210,$B23,'Munis 2018'!CG$8:CG$210)/SUMIF('Munis 2018'!$E$8:$E$210,$B23,'Munis 2018'!$CF$8:$CF$210)</f>
        <v>0.801261529568014</v>
      </c>
      <c r="BE23" s="52" t="n">
        <f aca="false">SUMIF('Munis 2018'!$E$8:$E$210,$B23,'Munis 2018'!CH$8:CH$210)/SUMIF('Munis 2018'!$E$8:$E$210,$B23,'Munis 2018'!$CF$8:$CF$210)</f>
        <v>19.3071100069882</v>
      </c>
      <c r="BF23" s="52" t="n">
        <f aca="false">SUMIF('Munis 2018'!$E$8:$E$210,$B23,'Munis 2018'!CI$8:CI$210)/SUMIF('Munis 2018'!$E$8:$E$210,$B23,'Munis 2018'!$CF$8:$CF$210)</f>
        <v>1.07566616298172</v>
      </c>
      <c r="BG23" s="52" t="n">
        <f aca="false">SUMIF('Munis 2018'!$E$8:$E$210,$B23,'Munis 2018'!CJ$8:CJ$210)/SUMIF('Munis 2018'!$E$8:$E$210,$B23,'Munis 2018'!$CF$8:$CF$210)</f>
        <v>127.155448395465</v>
      </c>
      <c r="BH23" s="52" t="n">
        <f aca="false">SUMIF('Munis 2018'!$E$8:$E$210,$B23,'Munis 2018'!CK$8:CK$210)/SUMIF('Munis 2018'!$E$8:$E$210,$B23,'Munis 2018'!$CF$8:$CF$210)</f>
        <v>4340.92397528163</v>
      </c>
      <c r="BI23" s="52" t="n">
        <f aca="false">SUMIF('Munis 2018'!$E$8:$E$210,B23,'Munis 2018'!$CL$8:$CL$210)/(SUMIF('Munis 2018'!$E$8:$E$210,B23,'Munis 2018'!$EW$8:$EW$210)/10000)</f>
        <v>2.47408412043672</v>
      </c>
      <c r="BJ23" s="90" t="n">
        <f aca="false">AVERAGEIFS('Munis 2018'!$CM$8:$CM$210,'Munis 2018'!$E$8:$E$210,'Cds 2018'!B23,'Munis 2018'!$CM$8:$CM$210,"&gt;0")</f>
        <v>1.8667775797033</v>
      </c>
      <c r="BK23" s="90" t="n">
        <f aca="false">AVERAGEIF('Munis 2018'!$E$8:$E$210,B23,'Munis 2018'!$CN$8:$CN$210)</f>
        <v>75</v>
      </c>
      <c r="BL23" s="58" t="n">
        <f aca="false">SUMIF('Munis 2018'!$E$8:$E$210,B23,'Munis 2018'!$CO$8:$CO$210)</f>
        <v>1</v>
      </c>
      <c r="BM23" s="58" t="n">
        <f aca="false">AVERAGEIF('Munis 2018'!$E$8:$E$210,B23,'Munis 2018'!$CP$8:$CP$210)/AVERAGEIF('Munis 2018'!$E$8:$E$210,B23,'Munis 2018'!$CQ$8:$CQ$210)</f>
        <v>0.0237065331801001</v>
      </c>
      <c r="BN23" s="58" t="n">
        <f aca="false">AVERAGEIF('Munis 2018'!$E$8:$E$210,B23,'Munis 2018'!CR$8:CR$210)/AVERAGEIF('Munis 2018'!$E$8:$E$210,B23,'Munis 2018'!$CQ$8:$CQ$210)</f>
        <v>0</v>
      </c>
      <c r="BO23" s="58" t="n">
        <f aca="false">AVERAGEIF('Munis 2018'!$E$8:$E$210,$B23,'Munis 2018'!CS$8:CS$210)/AVERAGEIF('Munis 2018'!$E$8:$E$210,$B23,'Munis 2018'!$CQ$8:$CQ$210)</f>
        <v>0.10377110660946</v>
      </c>
      <c r="BP23" s="58" t="n">
        <f aca="false">AVERAGEIF('Munis 2018'!$E$8:$E$210,$B23,'Munis 2018'!CT$8:CT$210)/AVERAGEIF('Munis 2018'!$E$8:$E$210,$B23,'Munis 2018'!$CQ$8:$CQ$210)</f>
        <v>0.277725795531684</v>
      </c>
      <c r="BQ23" s="58" t="n">
        <f aca="false">AVERAGEIF('Munis 2018'!$E$8:$E$210,$B23,'Munis 2018'!$CU$8:$CU$210)</f>
        <v>0.25625</v>
      </c>
      <c r="BR23" s="53" t="n">
        <f aca="false">SUMPRODUCT('Munis 2018'!CV$170:CV$171,'Munis 2018'!$EY$170:$EY$171)</f>
        <v>0</v>
      </c>
      <c r="BS23" s="53" t="n">
        <f aca="false">SUMPRODUCT('Munis 2018'!CW$170:CW$171,'Munis 2018'!$EY$170:$EY$171)</f>
        <v>0</v>
      </c>
      <c r="BT23" s="53" t="n">
        <f aca="false">SUMPRODUCT('Munis 2018'!CX$170:CX$171,'Munis 2018'!$EY$170:$EY$171)</f>
        <v>0</v>
      </c>
      <c r="BU23" s="53" t="n">
        <f aca="false">SUMPRODUCT('Munis 2018'!CY$170:CY$171,'Munis 2018'!$EY$170:$EY$171)</f>
        <v>0</v>
      </c>
      <c r="BV23" s="53" t="n">
        <f aca="false">SUMPRODUCT('Munis 2018'!CZ$170:CZ$171,'Munis 2018'!$EY$170:$EY$171)</f>
        <v>0</v>
      </c>
      <c r="BW23" s="91" t="n">
        <f aca="false">SUMPRODUCT('Munis 2018'!DA$170:DA$171,'Munis 2018'!$EY$170:$EY$171)</f>
        <v>0</v>
      </c>
      <c r="BX23" s="53" t="n">
        <f aca="false">SUMPRODUCT('Munis 2018'!DB$170:DB$171,'Munis 2018'!$EY$170:$EY$171)</f>
        <v>1</v>
      </c>
      <c r="BY23" s="53" t="n">
        <f aca="false">SUMPRODUCT('Munis 2018'!DC$170:DC$171,'Munis 2018'!$EY$170:$EY$171)</f>
        <v>0</v>
      </c>
      <c r="BZ23" s="53" t="n">
        <f aca="false">SUMPRODUCT('Munis 2018'!DD$170:DD$171,'Munis 2018'!$EY$170:$EY$171)</f>
        <v>0</v>
      </c>
      <c r="CA23" s="91" t="n">
        <f aca="false">SUMPRODUCT('Munis 2018'!DE$170:DE$171,'Munis 2018'!$EY$170:$EY$171)</f>
        <v>1</v>
      </c>
      <c r="CB23" s="53" t="n">
        <f aca="false">SUMPRODUCT('Munis 2018'!DF$170:DF$171,'Munis 2018'!$EY$170:$EY$171)</f>
        <v>0</v>
      </c>
      <c r="CC23" s="53" t="n">
        <f aca="false">SUMPRODUCT('Munis 2018'!DG$170:DG$171,'Munis 2018'!$EY$170:$EY$171)</f>
        <v>0</v>
      </c>
      <c r="CD23" s="53" t="n">
        <f aca="false">SUMPRODUCT('Munis 2018'!DH$170:DH$171,'Munis 2018'!$EY$170:$EY$171)</f>
        <v>0</v>
      </c>
      <c r="CE23" s="53" t="n">
        <f aca="false">SUMPRODUCT('Munis 2018'!DI$170:DI$171,'Munis 2018'!$EY$170:$EY$171)</f>
        <v>1</v>
      </c>
      <c r="CF23" s="53" t="n">
        <f aca="false">SUMPRODUCT('Munis 2018'!DJ$170:DJ$171,'Munis 2018'!$EY$170:$EY$171)</f>
        <v>0</v>
      </c>
      <c r="CG23" s="53" t="n">
        <f aca="false">SUMPRODUCT('Munis 2018'!DK$170:DK$171,'Munis 2018'!$EY$170:$EY$171)</f>
        <v>0</v>
      </c>
      <c r="CH23" s="53" t="n">
        <f aca="false">SUMPRODUCT('Munis 2018'!DL$170:DL$171,'Munis 2018'!$EY$170:$EY$171)</f>
        <v>1</v>
      </c>
      <c r="CI23" s="53" t="n">
        <f aca="false">SUMPRODUCT('Munis 2018'!DM$170:DM$171,'Munis 2018'!$EY$170:$EY$171)</f>
        <v>0</v>
      </c>
      <c r="CJ23" s="53" t="n">
        <f aca="false">(AVERAGEIF('Munis 2018'!$E$8:$E$210,'Cds 2018'!B23,'Munis 2018'!$DN$8:$DN$210)+AVERAGEIF('Munis 2018'!$E$8:$E$210,'Cds 2018'!B23,'Munis 2018'!$DO$8:$DO$210))-AVERAGEIF('Munis 2018'!$E$8:$E$210,'Cds 2018'!B23,'Munis 2018'!$DP$8:$DP$210)</f>
        <v>1</v>
      </c>
      <c r="CK23" s="53" t="n">
        <f aca="false">SUMPRODUCT('Munis 2018'!DQ170:DQ171,'Munis 2018'!$EY$170:$EY$171)</f>
        <v>0</v>
      </c>
      <c r="CL23" s="60" t="n">
        <f aca="false">(SUMIF('Munis 2018'!$E$8:$E$210,B23,'Munis 2018'!$DR$8:$DR$210)+SUMIF('Munis 2018'!$E$8:$E$210,B23,'Munis 2018'!$DS$8:$DS$210))/SUMIF('Munis 2018'!$E$8:$E$210,B23,'Munis 2018'!$DT$8:$DT$210)</f>
        <v>1.98726639514652</v>
      </c>
      <c r="CM23" s="58" t="n">
        <f aca="false">SUMIF('Munis 2018'!$E$8:$E$210,B23,'Munis 2018'!$DU$8:$DU$210)/SUMIF('Munis 2018'!$E$8:$E$210,B23,'Munis 2018'!$DV$8:$DV$210)</f>
        <v>0.941170196797206</v>
      </c>
      <c r="CN23" s="13" t="n">
        <f aca="false">SUMIF('Munis 2018'!$E$8:$E$210,B23,'Munis 2018'!$DW$8:$DW$210)/(SUMIF('Munis 2018'!$E$8:$E$210,B23,'Munis 2018'!$DX$8:$DX$210)/1000)</f>
        <v>69.7451389388381</v>
      </c>
      <c r="CO23" s="59" t="n">
        <f aca="false">(SUMIF('Munis 2018'!$E$8:$E$210,B23,'Munis 2018'!$DY$8:$DY$210)*1000000)/SUMIF('Munis 2018'!$E$8:$E$210,B23,'Munis 2018'!$EV$8:$EV$210)</f>
        <v>395633.643924493</v>
      </c>
      <c r="CP23" s="58" t="n">
        <f aca="false">SUMIF('Munis 2018'!$E$8:$E$210,B23,'Munis 2018'!$DZ$8:$DZ$210)/SUMIF('Munis 2018'!$E$8:$E$210,B23,'Munis 2018'!$EA$8:$EA$210)</f>
        <v>0.335962179159681</v>
      </c>
      <c r="CQ23" s="58" t="n">
        <f aca="false">SUMIF('Munis 2018'!$E$8:$E$210,B23,'Munis 2018'!$EB$8:$EB$210)/SUMIF('Munis 2018'!$E$8:$E$210,B23,'Munis 2018'!$DW$8:$DW$210)</f>
        <v>0.0924028875902372</v>
      </c>
      <c r="CR23" s="59" t="n">
        <f aca="false">AVERAGEIF('Munis 2018'!$E$8:$E$210,B23,'Munis 2018'!$EC$8:$EC$210)</f>
        <v>7941.5352</v>
      </c>
      <c r="CS23" s="58" t="n">
        <f aca="false">SUMIF('Munis 2018'!$E$8:$E$210,B23,'Munis 2018'!$ED$8:$ED$210)/SUMIF('Munis 2018'!$E$8:$E$210,B23,'Munis 2018'!$EE$8:$EE$210)</f>
        <v>0.260936934084569</v>
      </c>
      <c r="CT23" s="82" t="n">
        <f aca="false">SUMIF('Munis 2018'!$E$8:$E$210,B23,'Munis 2018'!$EF$8:$EF$210)/SUMIF('Munis 2018'!$E$8:$E$210,B23,'Munis 2018'!$EG$8:$EG$210)</f>
        <v>0.0322421153056037</v>
      </c>
      <c r="CU23" s="60" t="n">
        <f aca="false">AVERAGEIF('Munis 2018'!$E$8:$E$210,B23,'Munis 2018'!$EH$8:$EH$210)</f>
        <v>49.9893902771413</v>
      </c>
      <c r="CW23" s="92" t="n">
        <f aca="false">AVERAGEIF('Munis 2018'!$E$8:$E$210,$B23,'Munis 2018'!EJ$8:EJ$210)</f>
        <v>44.0053624874674</v>
      </c>
      <c r="CX23" s="92" t="n">
        <f aca="false">AVERAGEIF('Munis 2018'!$E$8:$E$210,$B23,'Munis 2018'!EK$8:EK$210)</f>
        <v>17.474101062858</v>
      </c>
      <c r="CY23" s="93" t="n">
        <f aca="false">AVERAGEIF('Munis 2018'!$E$8:$E$210,$B23,'Munis 2018'!EL$8:EL$210)</f>
        <v>2.46410135790584</v>
      </c>
      <c r="CZ23" s="94" t="n">
        <f aca="false">AVERAGEIF('Munis 2018'!$E$8:$E$210,$B23,'Munis 2018'!EM$8:EM$210)</f>
        <v>2.1267563186</v>
      </c>
      <c r="DA23" s="94" t="n">
        <f aca="false">AVERAGEIF('Munis 2018'!$E$8:$E$210,$B23,'Munis 2018'!EN$8:EN$210)</f>
        <v>86.8805607278</v>
      </c>
      <c r="DC23" s="51" t="n">
        <f aca="false">AVERAGEIF('Munis 2018'!$E$8:$E$210,'Cds 2018'!$B23,'Munis 2018'!ES$8:ES$210)</f>
        <v>550205</v>
      </c>
      <c r="DD23" s="13" t="n">
        <f aca="false">SUMIF('Munis 2018'!$E$8:$E$210,'Cds 2018'!$B23,'Munis 2018'!ET$8:ET$210)</f>
        <v>734399.92</v>
      </c>
      <c r="DE23" s="13" t="n">
        <f aca="false">SUMIF('Munis 2018'!$E$8:$E$210,'Cds 2018'!$B23,'Munis 2018'!EU$8:EU$210)</f>
        <v>779315.32</v>
      </c>
      <c r="DF23" s="13" t="n">
        <f aca="false">SUMIF('Munis 2018'!$E$8:$E$210,'Cds 2018'!$B23,'Munis 2018'!EV$8:EV$210)</f>
        <v>801924.52</v>
      </c>
      <c r="DG23" s="13" t="n">
        <f aca="false">SUMIF('Munis 2018'!$E$8:$E$210,'Cds 2018'!$B23,'Munis 2018'!EW$8:EW$210)</f>
        <v>824547.55</v>
      </c>
      <c r="DH23" s="11" t="str">
        <f aca="false">IF(DG23&gt;1000000,"Más de un millón",IF(DG23&gt;500000,"De 500 mil a un millón",IF(DG23&gt;250000,"De 250 a 500 mil","Menos de 250 mil")))</f>
        <v>De 500 mil a un millón</v>
      </c>
      <c r="DI23" s="11" t="s">
        <v>341</v>
      </c>
      <c r="DJ23" s="13" t="n">
        <f aca="false">SUMIF('Munis 2018'!$E$8:$E$210,'Cds 2018'!$B23,'Munis 2018'!FB$8:FB$210)</f>
        <v>3886</v>
      </c>
      <c r="DK23" s="13" t="n">
        <f aca="false">SUMIF('Munis 2018'!$E$8:$E$210,'Cds 2018'!$B23,'Munis 2018'!FC$8:FC$210)</f>
        <v>317356</v>
      </c>
    </row>
    <row r="24" customFormat="false" ht="15" hidden="false" customHeight="false" outlineLevel="0" collapsed="false">
      <c r="A24" s="80" t="s">
        <v>484</v>
      </c>
      <c r="B24" s="81" t="n">
        <v>37</v>
      </c>
      <c r="C24" s="80" t="s">
        <v>483</v>
      </c>
      <c r="E24" s="58" t="n">
        <f aca="false">AVERAGEIF('Munis 2018'!$E$8:$E$210,'Cds 2018'!$B24,'Munis 2018'!H$8:H$210)/AVERAGEIF('Munis 2018'!$E$8:$E$210,'Cds 2018'!$B24,'Munis 2018'!ES$8:ES$210)</f>
        <v>0.706925574373927</v>
      </c>
      <c r="F24" s="58" t="n">
        <f aca="false">AVERAGEIF('Munis 2018'!$E$8:$E$210,'Cds 2018'!$B24,'Munis 2018'!I$8:I$210)/AVERAGEIF('Munis 2018'!$E$8:$E$210,'Cds 2018'!$B24,'Munis 2018'!$ES$8:$ES$210)</f>
        <v>0.571550482177692</v>
      </c>
      <c r="G24" s="58" t="n">
        <f aca="false">AVERAGEIF('Munis 2018'!$E$8:$E$210,'Cds 2018'!$B24,'Munis 2018'!J$8:J$210)/AVERAGEIF('Munis 2018'!$E$8:$E$210,'Cds 2018'!$B24,'Munis 2018'!$ES$8:$ES$210)</f>
        <v>0.35382674690324</v>
      </c>
      <c r="H24" s="58" t="n">
        <f aca="false">AVERAGEIF('Munis 2018'!$E$8:$E$210,'Cds 2018'!$B24,'Munis 2018'!K$8:K$210)/AVERAGEIF('Munis 2018'!$E$8:$E$210,'Cds 2018'!$B24,'Munis 2018'!$ES$8:$ES$210)</f>
        <v>0.817916744214902</v>
      </c>
      <c r="I24" s="58" t="n">
        <f aca="false">AVERAGEIF('Munis 2018'!$E$8:$E$210,'Cds 2018'!$B24,'Munis 2018'!L$8:L$210)/AVERAGEIF('Munis 2018'!$E$8:$E$210,'Cds 2018'!$B24,'Munis 2018'!$ES$8:$ES$210)</f>
        <v>0.208519966085572</v>
      </c>
      <c r="J24" s="58" t="n">
        <f aca="false">AVERAGEIF('Munis 2018'!$E$8:$E$210,'Cds 2018'!$B24,'Munis 2018'!M$8:M$210)/AVERAGEIF('Munis 2018'!$E$8:$E$210,'Cds 2018'!$B24,'Munis 2018'!$ES$8:$ES$210)</f>
        <v>0.306397557058268</v>
      </c>
      <c r="K24" s="52" t="n">
        <f aca="false">SUMIF('Munis 2018'!$E$8:$E$210,'Cds 2018'!$B24,'Munis 2018'!N$8:N$210)/(SUMIF('Munis 2018'!$E$8:$E$210,$B24,'Munis 2018'!EW$8:EW$210)/100000)</f>
        <v>65.197737620931</v>
      </c>
      <c r="L24" s="58" t="n">
        <f aca="false">SUMIF('Munis 2018'!$E$8:$E$210,'Cds 2018'!$B24,'Munis 2018'!O$8:O$210)/SUMIF('Munis 2018'!$E$8:$E$210,'Cds 2018'!$B24,'Munis 2018'!$FB$8:$FB$210)</f>
        <v>0.0939226519337017</v>
      </c>
      <c r="M24" s="60" t="n">
        <f aca="false">SUMIF('Munis 2018'!E$8:E$210,'Cds 2018'!B24,'Munis 2018'!P$8:P$210)/(SUMIF('Munis 2018'!E$8:E$210,'Cds 2018'!B24,'Munis 2018'!FC$8:FC$210)/100000)</f>
        <v>48.0379499804846</v>
      </c>
      <c r="N24" s="60" t="n">
        <f aca="false">AVERAGEIFS('Munis 2018'!$Q$8:$Q$210,'Munis 2018'!$E$8:$E$210,'Cds 2018'!B24,'Munis 2018'!$Q$8:$Q$210,"&gt;0")</f>
        <v>3.66408219532603</v>
      </c>
      <c r="O24" s="60" t="n">
        <f aca="false">AVERAGEIFS('Munis 2018'!$R$8:$R$210,'Munis 2018'!$E$8:$E$210,'Cds 2018'!B24,'Munis 2018'!$R$8:$R$210,"&gt;0")</f>
        <v>4.21567302974816</v>
      </c>
      <c r="P24" s="58" t="n">
        <f aca="false">SUMIF('Munis 2018'!$E$8:$E$210,'Cds 2018'!$B24,'Munis 2018'!$S$8:$S$210)/SUMIF('Munis 2018'!$E$8:$E$210,'Cds 2018'!$B24,'Munis 2018'!$T$8:$T$210)</f>
        <v>0.760748510748511</v>
      </c>
      <c r="Q24" s="58" t="n">
        <f aca="false">SUMIF('Munis 2018'!$E$8:$E$210,'Cds 2018'!$B24,'Munis 2018'!$U$8:$U$210)/SUMIF('Munis 2018'!$E$8:$E$210,'Cds 2018'!$B24,'Munis 2018'!$V$8:$V$210)</f>
        <v>0.51111948128817</v>
      </c>
      <c r="R24" s="58" t="n">
        <f aca="false">SUMIF('Munis 2018'!$E$8:$E$210,'Cds 2018'!$B24,'Munis 2018'!$W$8:$W$210)/SUMIF('Munis 2018'!$E$8:$E$210,'Cds 2018'!$B24,'Munis 2018'!$X$8:$X$210)</f>
        <v>0.0805106029832493</v>
      </c>
      <c r="S24" s="58" t="n">
        <f aca="false">SUMIF('Munis 2018'!$E$8:$E$210,'Cds 2018'!$B24,'Munis 2018'!$Y$8:$Y$210)/SUMIF('Munis 2018'!$E$8:$E$210,'Cds 2018'!$B24,'Munis 2018'!$Z$8:$Z$210)</f>
        <v>0.437967315108007</v>
      </c>
      <c r="T24" s="58" t="n">
        <f aca="false">SUMIF('Munis 2018'!$E$8:$E$210,'Cds 2018'!$B24,'Munis 2018'!$AA$8:$AA$210)/SUMIF('Munis 2018'!$E$8:$E$210,'Cds 2018'!$B24,'Munis 2018'!$AB$8:$AB$210)</f>
        <v>0.461997901477037</v>
      </c>
      <c r="U24" s="58" t="n">
        <f aca="false">SUMIF('Munis 2018'!$E$8:$E$210,'Cds 2018'!$B24,'Munis 2018'!$AC$8:$AC$210)/SUMIF('Munis 2018'!$E$8:$E$210,'Cds 2018'!$B24,'Munis 2018'!$AD$8:$AD$210)</f>
        <v>0.568105984146197</v>
      </c>
      <c r="V24" s="58" t="n">
        <f aca="false">SUMIF('Munis 2018'!$E$8:$E$210,'Cds 2018'!$B24,'Munis 2018'!$AE$8:$AE$210)/SUMIF('Munis 2018'!$E$8:$E$210,'Cds 2018'!$B24,'Munis 2018'!$AF$8:$AF$210)</f>
        <v>0.295260243592532</v>
      </c>
      <c r="W24" s="58" t="n">
        <f aca="false">SUMIF('Munis 2018'!$E$8:$E$210,'Cds 2018'!$B24,'Munis 2018'!$AG$8:$AG$210)/SUMIF('Munis 2018'!$E$8:$E$210,'Cds 2018'!$B24,'Munis 2018'!$AH$8:$AH$210)</f>
        <v>0.0272291021671827</v>
      </c>
      <c r="X24" s="82" t="n">
        <f aca="false">SUMIF('Munis 2018'!$E$8:$E$210,'Cds 2018'!$B24,'Munis 2018'!$AI$8:$AI$210)/SUMIF('Munis 2018'!$E$8:$E$210,'Cds 2018'!$B24,'Munis 2018'!$FB$8:$FB$210)</f>
        <v>0.00591949486977111</v>
      </c>
      <c r="Y24" s="82" t="n">
        <f aca="false">SUMIF('Munis 2018'!$E$8:$E$210,'Cds 2018'!$B24,'Munis 2018'!$AJ$8:$AJ$210)/SUMIF('Munis 2018'!$E$8:$E$210,'Cds 2018'!$B24,'Munis 2018'!$AK$8:$AK$210)</f>
        <v>0.150255846896592</v>
      </c>
      <c r="Z24" s="82" t="n">
        <f aca="false">SUMIF('Munis 2018'!$E$8:$E$210,'Cds 2018'!$B24,'Munis 2018'!$AL$8:$AL$210)/SUMIF('Munis 2018'!$E$8:$E$210,'Cds 2018'!$B24,'Munis 2018'!$AM$8:$AM$210)</f>
        <v>0.248882703162453</v>
      </c>
      <c r="AA24" s="82" t="n">
        <f aca="false">SUMIF('Munis 2018'!$E$8:$E$210,'Cds 2018'!$B24,'Munis 2018'!$AN$8:$AN$210)/SUMIF('Munis 2018'!$E$8:$E$210,'Cds 2018'!$B24,'Munis 2018'!$AO$8:$AO$210)</f>
        <v>0.157486891559556</v>
      </c>
      <c r="AB24" s="82" t="n">
        <f aca="false">SUMIF('Munis 2018'!$E$8:$E$210,'Cds 2018'!$B24,'Munis 2018'!$AP$8:$AP$210)/SUMIF('Munis 2018'!$E$8:$E$210,'Cds 2018'!$B24,'Munis 2018'!$AQ$8:$AQ$210)</f>
        <v>0.804467455162686</v>
      </c>
      <c r="AC24" s="82" t="n">
        <f aca="false">SUMIF('Munis 2018'!$E$8:$E$210,'Cds 2018'!$B24,'Munis 2018'!$AR$8:$AR$210)/SUMIF('Munis 2018'!$E$8:$E$210,'Cds 2018'!$B24,'Munis 2018'!$AS$8:$AS$210)</f>
        <v>0.937517386332025</v>
      </c>
      <c r="AD24" s="82" t="n">
        <f aca="false">SUMIF('Munis 2018'!$E$8:$E$210,'Cds 2018'!$B24,'Munis 2018'!$AT$8:$AT$210)/SUMIF('Munis 2018'!$E$8:$E$210,'Cds 2018'!$B24,'Munis 2018'!$AU$8:$AU$210)</f>
        <v>0.88986148518661</v>
      </c>
      <c r="AE24" s="83" t="n">
        <f aca="false">AVERAGEIF('Munis 2018'!$E$8:$E$210,'Cds 2018'!B24,'Munis 2018'!$AV$8:$AV$210)/(SUMIF('Munis 2018'!$E$8:$E$210,'Cds 2018'!B24,'Munis 2018'!$EV$8:$EV$210)/100000)</f>
        <v>1.88301318704334</v>
      </c>
      <c r="AF24" s="84" t="n">
        <f aca="false">SUMIFS('Munis 2018'!$AW$8:$AW$210,'Munis 2018'!$E$8:$E$210, 'Cds 2018'!B24)/((SUMIFS('Munis 2018'!$EV$8:$EV$210,'Munis 2018'!$E$8:$E$210,'Cds 2018'!B24)*SUMIFS('Munis 2018'!$AX$8:$AX$210,'Munis 2018'!$E$8:$E$210,'Cds 2018'!B24))^0.5)</f>
        <v>0.280752115218157</v>
      </c>
      <c r="AG24" s="85" t="n">
        <f aca="false">AVERAGEIF('Munis 2018'!$E$8:$E$210,'Cds 2018'!B24,'Munis 2018'!$AY$8:$AY$210)</f>
        <v>2</v>
      </c>
      <c r="AH24" s="83" t="n">
        <f aca="false">AVERAGEIF('Munis 2018'!$E$8:$E$210,'Cds 2018'!$B24,'Munis 2018'!AZ$8:AZ$210)</f>
        <v>1.75</v>
      </c>
      <c r="AI24" s="86" t="n">
        <f aca="false">SUMIF('Munis 2018'!$E$8:$E$210,'Cds 2018'!B24,'Munis 2018'!$EV$8:$EV$210)/SUMIF('Munis 2018'!$E$8:$E$210,'Cds 2018'!B24,'Munis 2018'!$BA$8:$BA$210)</f>
        <v>66.226108327152</v>
      </c>
      <c r="AJ24" s="58" t="n">
        <f aca="false">AVERAGEIF('Munis 2018'!$E$8:$E$210,'Cds 2018'!$B24,'Munis 2018'!$BC$8:$BC$210)/AVERAGEIF('Munis 2018'!$E$8:$E$210,'Cds 2018'!$B24,'Munis 2018'!$BB$8:$BB$210)</f>
        <v>0.337575387865731</v>
      </c>
      <c r="AK24" s="87" t="n">
        <f aca="false">AVERAGEIF('Munis 2018'!$E$8:$E$210,'Cds 2018'!B24,'Munis 2018'!$BD$8:$BD$210)</f>
        <v>21350.8119809689</v>
      </c>
      <c r="AL24" s="58" t="n">
        <f aca="false">SUMIF('Munis 2018'!$E$8:$E$210,'Cds 2018'!B24,'Munis 2018'!$BE$8:$BE$210)/SUMIF('Munis 2018'!$E$8:$E$210,'Cds 2018'!B24,'Munis 2018'!$BF$8:$BF$210)</f>
        <v>0.276499067317861</v>
      </c>
      <c r="AM24" s="58" t="n">
        <f aca="false">SUMIF('Munis 2018'!$E$8:$E$210,'Cds 2018'!B24,'Munis 2018'!$BG$8:$BG$210)/SUMIF('Munis 2018'!$E$8:$E$210,'Cds 2018'!B24,'Munis 2018'!$BF$8:$BF$210)</f>
        <v>0.33022129278779</v>
      </c>
      <c r="AN24" s="58" t="n">
        <f aca="false">SUMIF('Munis 2018'!$E$8:$E$210,'Cds 2018'!B24,'Munis 2018'!$BH$8:$BH$210)/SUMIF('Munis 2018'!$E$8:$E$210,'Cds 2018'!B24,'Munis 2018'!$BF$8:$BF$210)</f>
        <v>0.346107447108154</v>
      </c>
      <c r="AO24" s="88" t="n">
        <f aca="false">SUMPRODUCT('Munis 2018'!BI$172:BI$173,'Munis 2018'!$EY$172:$EY$173)</f>
        <v>5</v>
      </c>
      <c r="AP24" s="52" t="n">
        <f aca="false">SUMIF('Munis 2018'!$E$8:$E$210,'Cds 2018'!B24,'Munis 2018'!$BJ$8:$BJ$210)/SUMIF('Munis 2018'!$E$8:$E$210,'Cds 2018'!B24,'Munis 2018'!$BK$8:$BK$210)</f>
        <v>1.46947638003508</v>
      </c>
      <c r="AQ24" s="58" t="n">
        <f aca="false">SUMIF('Munis 2018'!E$8:$E$210,'Cds 2018'!B24,'Munis 2018'!$BL$8:$BL$210)/SUMIF('Munis 2018'!E$8:$E$210,'Cds 2018'!B24,'Munis 2018'!$BM$8:$BM$210)</f>
        <v>0.97688801006563</v>
      </c>
      <c r="AR24" s="58" t="n">
        <f aca="false">SUMIF('Munis 2018'!$E$8:$E$210,'Cds 2018'!B24,'Munis 2018'!$BN$8:$BN$210)/SUMIF('Munis 2018'!$E$8:$E$210,'Cds 2018'!B24,'Munis 2018'!$BO$8:$BO$210)</f>
        <v>0.194413662038641</v>
      </c>
      <c r="AS24" s="89" t="n">
        <f aca="false">RATE(1,0,-SUMIF('Munis 2018'!$E$8:$E$210,'Cds 2018'!B24,'Munis 2018'!$BP$8:$BP$210),SUMIF('Munis 2018'!$E$8:$E$210,'Cds 2018'!B24,'Munis 2018'!$BQ$8:$BQ$210))</f>
        <v>0.0589153666690803</v>
      </c>
      <c r="AT24" s="13" t="n">
        <f aca="false">AVERAGEIF('Munis 2018'!$E$8:$E$210,$B24,'Munis 2018'!BR$8:BR$210)</f>
        <v>624.86567313384</v>
      </c>
      <c r="AU24" s="13" t="n">
        <f aca="false">AVERAGEIF('Munis 2018'!$E$8:$E$210,$B24,'Munis 2018'!BS$8:BS$210)</f>
        <v>2208.44302442848</v>
      </c>
      <c r="AV24" s="58" t="n">
        <v>0</v>
      </c>
      <c r="AW24" s="58" t="n">
        <f aca="false">IFERROR(SUMIF('Munis 2018'!$E$8:$E$210,$B24,'Munis 2018'!$BV$8:$BV$210)/SUMIF('Munis 2018'!$E$8:$E$210,$B24,'Munis 2018'!$BW$8:$BW$210),0)</f>
        <v>0</v>
      </c>
      <c r="AX24" s="58" t="n">
        <f aca="false">IFERROR(SUMIF('Munis 2018'!$E$8:$E$210,$B24,'Munis 2018'!$BX$8:$BX$210)/SUMIF('Munis 2018'!$E$8:$E$210,$B24,'Munis 2018'!$BY$8:$BY$210),0)</f>
        <v>0</v>
      </c>
      <c r="AY24" s="58" t="n">
        <f aca="false">IFERROR(SUMIF('Munis 2018'!$E$8:$E$210,$B24,'Munis 2018'!$BZ$8:$BZ$210)/SUMIF('Munis 2018'!$E$8:$E$210,$B24,'Munis 2018'!$CA$8:$CA$210),0)</f>
        <v>0</v>
      </c>
      <c r="AZ24" s="51" t="n">
        <f aca="false">AVERAGEIF('Munis 2018'!$E$8:$E$210,$B24,'Munis 2018'!CB$8:CB$210)</f>
        <v>0</v>
      </c>
      <c r="BA24" s="52" t="n">
        <f aca="false">AVERAGEIF('Munis 2018'!$E$8:$E$210,$B24,'Munis 2018'!CC$8:CC$210)</f>
        <v>0</v>
      </c>
      <c r="BB24" s="51" t="n">
        <f aca="false">AVERAGEIF('Munis 2018'!$E$8:$E$210,$B24,'Munis 2018'!CD$8:CD$210)</f>
        <v>0</v>
      </c>
      <c r="BC24" s="52" t="n">
        <f aca="false">SUMIF('Munis 2018'!$E$8:$E$210,$B24,'Munis 2018'!CE$8:CE$210)/SUMIF('Munis 2018'!$E$8:$E$210,$B24,'Munis 2018'!$CF$8:$CF$210)</f>
        <v>0.359955686940347</v>
      </c>
      <c r="BD24" s="52" t="n">
        <f aca="false">SUMIF('Munis 2018'!$E$8:$E$210,$B24,'Munis 2018'!CG$8:CG$210)/SUMIF('Munis 2018'!$E$8:$E$210,$B24,'Munis 2018'!$CF$8:$CF$210)</f>
        <v>0.386860044586597</v>
      </c>
      <c r="BE24" s="52" t="n">
        <f aca="false">SUMIF('Munis 2018'!$E$8:$E$210,$B24,'Munis 2018'!CH$8:CH$210)/SUMIF('Munis 2018'!$E$8:$E$210,$B24,'Munis 2018'!$CF$8:$CF$210)</f>
        <v>10.9747114668834</v>
      </c>
      <c r="BF24" s="52" t="n">
        <f aca="false">SUMIF('Munis 2018'!$E$8:$E$210,$B24,'Munis 2018'!CI$8:CI$210)/SUMIF('Munis 2018'!$E$8:$E$210,$B24,'Munis 2018'!$CF$8:$CF$210)</f>
        <v>0.707289576466405</v>
      </c>
      <c r="BG24" s="52" t="n">
        <f aca="false">SUMIF('Munis 2018'!$E$8:$E$210,$B24,'Munis 2018'!CJ$8:CJ$210)/SUMIF('Munis 2018'!$E$8:$E$210,$B24,'Munis 2018'!$CF$8:$CF$210)</f>
        <v>112.693503291241</v>
      </c>
      <c r="BH24" s="52" t="n">
        <f aca="false">SUMIF('Munis 2018'!$E$8:$E$210,$B24,'Munis 2018'!CK$8:CK$210)/SUMIF('Munis 2018'!$E$8:$E$210,$B24,'Munis 2018'!$CF$8:$CF$210)</f>
        <v>2891.57954174669</v>
      </c>
      <c r="BI24" s="52" t="n">
        <f aca="false">SUMIF('Munis 2018'!$E$8:$E$210,B24,'Munis 2018'!$CL$8:$CL$210)/(SUMIF('Munis 2018'!$E$8:$E$210,B24,'Munis 2018'!$EW$8:$EW$210)/10000)</f>
        <v>4.89422370011571</v>
      </c>
      <c r="BJ24" s="90" t="n">
        <f aca="false">AVERAGEIFS('Munis 2018'!$CM$8:$CM$210,'Munis 2018'!$E$8:$E$210,'Cds 2018'!B24,'Munis 2018'!$CM$8:$CM$210,"&gt;0")</f>
        <v>1.58023225891954</v>
      </c>
      <c r="BK24" s="90" t="n">
        <f aca="false">AVERAGEIF('Munis 2018'!$E$8:$E$210,B24,'Munis 2018'!$CN$8:$CN$210)</f>
        <v>8.33333333333333</v>
      </c>
      <c r="BL24" s="58" t="n">
        <f aca="false">SUMIF('Munis 2018'!$E$8:$E$210,B24,'Munis 2018'!$CO$8:$CO$210)</f>
        <v>0</v>
      </c>
      <c r="BM24" s="58" t="n">
        <f aca="false">AVERAGEIF('Munis 2018'!$E$8:$E$210,B24,'Munis 2018'!$CP$8:$CP$210)/AVERAGEIF('Munis 2018'!$E$8:$E$210,B24,'Munis 2018'!$CQ$8:$CQ$210)</f>
        <v>0.00962755734468104</v>
      </c>
      <c r="BN24" s="58" t="n">
        <f aca="false">AVERAGEIF('Munis 2018'!$E$8:$E$210,B24,'Munis 2018'!CR$8:CR$210)/AVERAGEIF('Munis 2018'!$E$8:$E$210,B24,'Munis 2018'!$CQ$8:$CQ$210)</f>
        <v>0</v>
      </c>
      <c r="BO24" s="58" t="n">
        <f aca="false">AVERAGEIF('Munis 2018'!$E$8:$E$210,$B24,'Munis 2018'!CS$8:CS$210)/AVERAGEIF('Munis 2018'!$E$8:$E$210,$B24,'Munis 2018'!$CQ$8:$CQ$210)</f>
        <v>0.5411078042289</v>
      </c>
      <c r="BP24" s="58" t="n">
        <f aca="false">AVERAGEIF('Munis 2018'!$E$8:$E$210,$B24,'Munis 2018'!CT$8:CT$210)/AVERAGEIF('Munis 2018'!$E$8:$E$210,$B24,'Munis 2018'!$CQ$8:$CQ$210)</f>
        <v>0.265081001315463</v>
      </c>
      <c r="BQ24" s="58" t="n">
        <f aca="false">AVERAGEIF('Munis 2018'!$E$8:$E$210,$B24,'Munis 2018'!$CU$8:$CU$210)</f>
        <v>0.3875</v>
      </c>
      <c r="BR24" s="53" t="n">
        <f aca="false">SUMPRODUCT('Munis 2018'!CV$172:CV$173,'Munis 2018'!$EY$172:$EY$173)</f>
        <v>0</v>
      </c>
      <c r="BS24" s="53" t="n">
        <f aca="false">SUMPRODUCT('Munis 2018'!CW$172:CW$173,'Munis 2018'!$EY$172:$EY$173)</f>
        <v>1</v>
      </c>
      <c r="BT24" s="53" t="n">
        <f aca="false">SUMPRODUCT('Munis 2018'!CX$172:CX$173,'Munis 2018'!$EY$172:$EY$173)</f>
        <v>1</v>
      </c>
      <c r="BU24" s="53" t="n">
        <f aca="false">SUMPRODUCT('Munis 2018'!CY$172:CY$173,'Munis 2018'!$EY$172:$EY$173)</f>
        <v>1</v>
      </c>
      <c r="BV24" s="53" t="n">
        <f aca="false">SUMPRODUCT('Munis 2018'!CZ$172:CZ$173,'Munis 2018'!$EY$172:$EY$173)</f>
        <v>0</v>
      </c>
      <c r="BW24" s="91" t="n">
        <f aca="false">SUMPRODUCT('Munis 2018'!DA$172:DA$173,'Munis 2018'!$EY$172:$EY$173)</f>
        <v>0.5</v>
      </c>
      <c r="BX24" s="53" t="n">
        <f aca="false">SUMPRODUCT('Munis 2018'!DB$172:DB$173,'Munis 2018'!$EY$172:$EY$173)</f>
        <v>0.5</v>
      </c>
      <c r="BY24" s="53" t="n">
        <f aca="false">SUMPRODUCT('Munis 2018'!DC$172:DC$173,'Munis 2018'!$EY$172:$EY$173)</f>
        <v>1</v>
      </c>
      <c r="BZ24" s="53" t="n">
        <f aca="false">SUMPRODUCT('Munis 2018'!DD$172:DD$173,'Munis 2018'!$EY$172:$EY$173)</f>
        <v>0</v>
      </c>
      <c r="CA24" s="91" t="n">
        <f aca="false">SUMPRODUCT('Munis 2018'!DE$172:DE$173,'Munis 2018'!$EY$172:$EY$173)</f>
        <v>0.5</v>
      </c>
      <c r="CB24" s="53" t="n">
        <f aca="false">SUMPRODUCT('Munis 2018'!DF$172:DF$173,'Munis 2018'!$EY$172:$EY$173)</f>
        <v>0</v>
      </c>
      <c r="CC24" s="53" t="n">
        <f aca="false">SUMPRODUCT('Munis 2018'!DG$172:DG$173,'Munis 2018'!$EY$172:$EY$173)</f>
        <v>0</v>
      </c>
      <c r="CD24" s="53" t="n">
        <f aca="false">SUMPRODUCT('Munis 2018'!DH$172:DH$173,'Munis 2018'!$EY$172:$EY$173)</f>
        <v>0</v>
      </c>
      <c r="CE24" s="53" t="n">
        <f aca="false">SUMPRODUCT('Munis 2018'!DI$172:DI$173,'Munis 2018'!$EY$172:$EY$173)</f>
        <v>0.5</v>
      </c>
      <c r="CF24" s="53" t="n">
        <f aca="false">SUMPRODUCT('Munis 2018'!DJ$172:DJ$173,'Munis 2018'!$EY$172:$EY$173)</f>
        <v>0.5</v>
      </c>
      <c r="CG24" s="53" t="n">
        <f aca="false">SUMPRODUCT('Munis 2018'!DK$172:DK$173,'Munis 2018'!$EY$172:$EY$173)</f>
        <v>0.5</v>
      </c>
      <c r="CH24" s="53" t="n">
        <f aca="false">SUMPRODUCT('Munis 2018'!DL$172:DL$173,'Munis 2018'!$EY$172:$EY$173)</f>
        <v>0.5</v>
      </c>
      <c r="CI24" s="53" t="n">
        <f aca="false">SUMPRODUCT('Munis 2018'!DM$172:DM$173,'Munis 2018'!$EY$172:$EY$173)</f>
        <v>0</v>
      </c>
      <c r="CJ24" s="53" t="n">
        <f aca="false">(AVERAGEIF('Munis 2018'!$E$8:$E$210,'Cds 2018'!B24,'Munis 2018'!$DN$8:$DN$210)+AVERAGEIF('Munis 2018'!$E$8:$E$210,'Cds 2018'!B24,'Munis 2018'!$DO$8:$DO$210))-AVERAGEIF('Munis 2018'!$E$8:$E$210,'Cds 2018'!B24,'Munis 2018'!$DP$8:$DP$210)</f>
        <v>1</v>
      </c>
      <c r="CK24" s="53" t="n">
        <f aca="false">SUMPRODUCT('Munis 2018'!DQ172:DQ173,'Munis 2018'!$EY$172:$EY$173)</f>
        <v>0</v>
      </c>
      <c r="CL24" s="60" t="n">
        <f aca="false">(SUMIF('Munis 2018'!$E$8:$E$210,B24,'Munis 2018'!$DR$8:$DR$210)+SUMIF('Munis 2018'!$E$8:$E$210,B24,'Munis 2018'!$DS$8:$DS$210))/SUMIF('Munis 2018'!$E$8:$E$210,B24,'Munis 2018'!$DT$8:$DT$210)</f>
        <v>1.75695278429283</v>
      </c>
      <c r="CM24" s="58" t="n">
        <f aca="false">SUMIF('Munis 2018'!$E$8:$E$210,B24,'Munis 2018'!$DU$8:$DU$210)/SUMIF('Munis 2018'!$E$8:$E$210,B24,'Munis 2018'!$DV$8:$DV$210)</f>
        <v>0.861396314348804</v>
      </c>
      <c r="CN24" s="13" t="n">
        <f aca="false">SUMIF('Munis 2018'!$E$8:$E$210,B24,'Munis 2018'!$DW$8:$DW$210)/(SUMIF('Munis 2018'!$E$8:$E$210,B24,'Munis 2018'!$DX$8:$DX$210)/1000)</f>
        <v>105.799764703595</v>
      </c>
      <c r="CO24" s="59" t="n">
        <f aca="false">(SUMIF('Munis 2018'!$E$8:$E$210,B24,'Munis 2018'!$DY$8:$DY$210)*1000000)/SUMIF('Munis 2018'!$E$8:$E$210,B24,'Munis 2018'!$EV$8:$EV$210)</f>
        <v>376415.846053369</v>
      </c>
      <c r="CP24" s="58" t="n">
        <f aca="false">SUMIF('Munis 2018'!$E$8:$E$210,B24,'Munis 2018'!$DZ$8:$DZ$210)/SUMIF('Munis 2018'!$E$8:$E$210,B24,'Munis 2018'!$EA$8:$EA$210)</f>
        <v>0.243191741975999</v>
      </c>
      <c r="CQ24" s="58" t="n">
        <f aca="false">SUMIF('Munis 2018'!$E$8:$E$210,B24,'Munis 2018'!$EB$8:$EB$210)/SUMIF('Munis 2018'!$E$8:$E$210,B24,'Munis 2018'!$DW$8:$DW$210)</f>
        <v>0.0756520300696602</v>
      </c>
      <c r="CR24" s="59" t="n">
        <f aca="false">AVERAGEIF('Munis 2018'!$E$8:$E$210,B24,'Munis 2018'!$EC$8:$EC$210)</f>
        <v>7564.3181</v>
      </c>
      <c r="CS24" s="58" t="n">
        <f aca="false">SUMIF('Munis 2018'!$E$8:$E$210,B24,'Munis 2018'!$ED$8:$ED$210)/SUMIF('Munis 2018'!$E$8:$E$210,B24,'Munis 2018'!$EE$8:$EE$210)</f>
        <v>0.340688626573646</v>
      </c>
      <c r="CT24" s="82" t="n">
        <f aca="false">SUMIF('Munis 2018'!$E$8:$E$210,B24,'Munis 2018'!$EF$8:$EF$210)/SUMIF('Munis 2018'!$E$8:$E$210,B24,'Munis 2018'!$EG$8:$EG$210)</f>
        <v>0.0391892885628143</v>
      </c>
      <c r="CU24" s="60" t="n">
        <f aca="false">AVERAGEIF('Munis 2018'!$E$8:$E$210,B24,'Munis 2018'!$EH$8:$EH$210)</f>
        <v>54.5283050645253</v>
      </c>
      <c r="CW24" s="92" t="n">
        <f aca="false">AVERAGEIF('Munis 2018'!$E$8:$E$210,$B24,'Munis 2018'!EJ$8:EJ$210)</f>
        <v>55.09964348</v>
      </c>
      <c r="CX24" s="92" t="n">
        <f aca="false">AVERAGEIF('Munis 2018'!$E$8:$E$210,$B24,'Munis 2018'!EK$8:EK$210)</f>
        <v>16.1704995061075</v>
      </c>
      <c r="CY24" s="93" t="n">
        <f aca="false">AVERAGEIF('Munis 2018'!$E$8:$E$210,$B24,'Munis 2018'!EL$8:EL$210)</f>
        <v>2.10102283770853</v>
      </c>
      <c r="CZ24" s="94" t="n">
        <f aca="false">AVERAGEIF('Munis 2018'!$E$8:$E$210,$B24,'Munis 2018'!EM$8:EM$210)</f>
        <v>1.3903755774</v>
      </c>
      <c r="DA24" s="94" t="n">
        <f aca="false">AVERAGEIF('Munis 2018'!$E$8:$E$210,$B24,'Munis 2018'!EN$8:EN$210)</f>
        <v>88.6049883108</v>
      </c>
      <c r="DC24" s="51" t="n">
        <f aca="false">AVERAGEIF('Munis 2018'!$E$8:$E$210,'Cds 2018'!$B24,'Munis 2018'!ES$8:ES$210)</f>
        <v>725355</v>
      </c>
      <c r="DD24" s="13" t="n">
        <f aca="false">SUMIF('Munis 2018'!$E$8:$E$210,'Cds 2018'!$B24,'Munis 2018'!ET$8:ET$210)</f>
        <v>1085125.6</v>
      </c>
      <c r="DE24" s="13" t="n">
        <f aca="false">SUMIF('Munis 2018'!$E$8:$E$210,'Cds 2018'!$B24,'Munis 2018'!EU$8:EU$210)</f>
        <v>1112994.6</v>
      </c>
      <c r="DF24" s="13" t="n">
        <f aca="false">SUMIF('Munis 2018'!$E$8:$E$210,'Cds 2018'!$B24,'Munis 2018'!EV$8:EV$210)</f>
        <v>1125855.1</v>
      </c>
      <c r="DG24" s="13" t="n">
        <f aca="false">SUMIF('Munis 2018'!$E$8:$E$210,'Cds 2018'!$B24,'Munis 2018'!EW$8:EW$210)</f>
        <v>1138076.3</v>
      </c>
      <c r="DH24" s="11" t="str">
        <f aca="false">IF(DG24&gt;1000000,"Más de un millón",IF(DG24&gt;500000,"De 500 mil a un millón",IF(DG24&gt;250000,"De 250 a 500 mil","Menos de 250 mil")))</f>
        <v>Más de un millón</v>
      </c>
      <c r="DI24" s="11" t="s">
        <v>272</v>
      </c>
      <c r="DJ24" s="13" t="n">
        <f aca="false">SUMIF('Munis 2018'!$E$8:$E$210,'Cds 2018'!$B24,'Munis 2018'!FB$8:FB$210)</f>
        <v>2534</v>
      </c>
      <c r="DK24" s="13" t="n">
        <f aca="false">SUMIF('Munis 2018'!$E$8:$E$210,'Cds 2018'!$B24,'Munis 2018'!FC$8:FC$210)</f>
        <v>566219</v>
      </c>
    </row>
    <row r="25" customFormat="false" ht="15" hidden="false" customHeight="false" outlineLevel="0" collapsed="false">
      <c r="A25" s="80" t="s">
        <v>487</v>
      </c>
      <c r="B25" s="81" t="n">
        <v>40</v>
      </c>
      <c r="C25" s="80" t="s">
        <v>486</v>
      </c>
      <c r="E25" s="58" t="n">
        <f aca="false">AVERAGEIF('Munis 2018'!$E$8:$E$210,'Cds 2018'!$B25,'Munis 2018'!H$8:H$210)/AVERAGEIF('Munis 2018'!$E$8:$E$210,'Cds 2018'!$B25,'Munis 2018'!ES$8:ES$210)</f>
        <v>0.887363882721584</v>
      </c>
      <c r="F25" s="58" t="n">
        <f aca="false">AVERAGEIF('Munis 2018'!$E$8:$E$210,'Cds 2018'!$B25,'Munis 2018'!I$8:I$210)/AVERAGEIF('Munis 2018'!$E$8:$E$210,'Cds 2018'!$B25,'Munis 2018'!$ES$8:$ES$210)</f>
        <v>0.754265917987168</v>
      </c>
      <c r="G25" s="58" t="n">
        <f aca="false">AVERAGEIF('Munis 2018'!$E$8:$E$210,'Cds 2018'!$B25,'Munis 2018'!J$8:J$210)/AVERAGEIF('Munis 2018'!$E$8:$E$210,'Cds 2018'!$B25,'Munis 2018'!$ES$8:$ES$210)</f>
        <v>0.474153020471774</v>
      </c>
      <c r="H25" s="58" t="n">
        <f aca="false">AVERAGEIF('Munis 2018'!$E$8:$E$210,'Cds 2018'!$B25,'Munis 2018'!K$8:K$210)/AVERAGEIF('Munis 2018'!$E$8:$E$210,'Cds 2018'!$B25,'Munis 2018'!$ES$8:$ES$210)</f>
        <v>0.901482689819702</v>
      </c>
      <c r="I25" s="58" t="n">
        <f aca="false">AVERAGEIF('Munis 2018'!$E$8:$E$210,'Cds 2018'!$B25,'Munis 2018'!L$8:L$210)/AVERAGEIF('Munis 2018'!$E$8:$E$210,'Cds 2018'!$B25,'Munis 2018'!$ES$8:$ES$210)</f>
        <v>0.245466066223062</v>
      </c>
      <c r="J25" s="58" t="n">
        <f aca="false">AVERAGEIF('Munis 2018'!$E$8:$E$210,'Cds 2018'!$B25,'Munis 2018'!M$8:M$210)/AVERAGEIF('Munis 2018'!$E$8:$E$210,'Cds 2018'!$B25,'Munis 2018'!$ES$8:$ES$210)</f>
        <v>0.312678470390873</v>
      </c>
      <c r="K25" s="52" t="n">
        <f aca="false">SUMIF('Munis 2018'!$E$8:$E$210,'Cds 2018'!$B25,'Munis 2018'!N$8:N$210)/(SUMIF('Munis 2018'!$E$8:$E$210,$B25,'Munis 2018'!EW$8:EW$210)/100000)</f>
        <v>523.549478482153</v>
      </c>
      <c r="L25" s="58" t="n">
        <f aca="false">SUMIF('Munis 2018'!$E$8:$E$210,'Cds 2018'!$B25,'Munis 2018'!O$8:O$210)/SUMIF('Munis 2018'!$E$8:$E$210,'Cds 2018'!$B25,'Munis 2018'!$FB$8:$FB$210)</f>
        <v>0.0221606648199446</v>
      </c>
      <c r="M25" s="60" t="n">
        <f aca="false">SUMIF('Munis 2018'!E$8:E$210,'Cds 2018'!B25,'Munis 2018'!P$8:P$210)/(SUMIF('Munis 2018'!E$8:E$210,'Cds 2018'!B25,'Munis 2018'!FC$8:FC$210)/100000)</f>
        <v>34.0458646433696</v>
      </c>
      <c r="N25" s="60" t="n">
        <f aca="false">AVERAGEIFS('Munis 2018'!$Q$8:$Q$210,'Munis 2018'!$E$8:$E$210,'Cds 2018'!B25,'Munis 2018'!$Q$8:$Q$210,"&gt;0")</f>
        <v>4.09351516435263</v>
      </c>
      <c r="O25" s="60" t="n">
        <f aca="false">AVERAGEIFS('Munis 2018'!$R$8:$R$210,'Munis 2018'!$E$8:$E$210,'Cds 2018'!B25,'Munis 2018'!$R$8:$R$210,"&gt;0")</f>
        <v>4.14543424691874</v>
      </c>
      <c r="P25" s="58" t="n">
        <f aca="false">SUMIF('Munis 2018'!$E$8:$E$210,'Cds 2018'!$B25,'Munis 2018'!$S$8:$S$210)/SUMIF('Munis 2018'!$E$8:$E$210,'Cds 2018'!$B25,'Munis 2018'!$T$8:$T$210)</f>
        <v>0.670455489121408</v>
      </c>
      <c r="Q25" s="58" t="n">
        <f aca="false">SUMIF('Munis 2018'!$E$8:$E$210,'Cds 2018'!$B25,'Munis 2018'!$U$8:$U$210)/SUMIF('Munis 2018'!$E$8:$E$210,'Cds 2018'!$B25,'Munis 2018'!$V$8:$V$210)</f>
        <v>0.573607220666044</v>
      </c>
      <c r="R25" s="58" t="n">
        <f aca="false">SUMIF('Munis 2018'!$E$8:$E$210,'Cds 2018'!$B25,'Munis 2018'!$W$8:$W$210)/SUMIF('Munis 2018'!$E$8:$E$210,'Cds 2018'!$B25,'Munis 2018'!$X$8:$X$210)</f>
        <v>0.355899848126898</v>
      </c>
      <c r="S25" s="58" t="n">
        <f aca="false">SUMIF('Munis 2018'!$E$8:$E$210,'Cds 2018'!$B25,'Munis 2018'!$Y$8:$Y$210)/SUMIF('Munis 2018'!$E$8:$E$210,'Cds 2018'!$B25,'Munis 2018'!$Z$8:$Z$210)</f>
        <v>0.417386450666563</v>
      </c>
      <c r="T25" s="58" t="n">
        <f aca="false">SUMIF('Munis 2018'!$E$8:$E$210,'Cds 2018'!$B25,'Munis 2018'!$AA$8:$AA$210)/SUMIF('Munis 2018'!$E$8:$E$210,'Cds 2018'!$B25,'Munis 2018'!$AB$8:$AB$210)</f>
        <v>0.436285500747384</v>
      </c>
      <c r="U25" s="58" t="n">
        <f aca="false">SUMIF('Munis 2018'!$E$8:$E$210,'Cds 2018'!$B25,'Munis 2018'!$AC$8:$AC$210)/SUMIF('Munis 2018'!$E$8:$E$210,'Cds 2018'!$B25,'Munis 2018'!$AD$8:$AD$210)</f>
        <v>0.609010270774977</v>
      </c>
      <c r="V25" s="58" t="n">
        <f aca="false">SUMIF('Munis 2018'!$E$8:$E$210,'Cds 2018'!$B25,'Munis 2018'!$AE$8:$AE$210)/SUMIF('Munis 2018'!$E$8:$E$210,'Cds 2018'!$B25,'Munis 2018'!$AF$8:$AF$210)</f>
        <v>0.323212506228201</v>
      </c>
      <c r="W25" s="58" t="n">
        <f aca="false">SUMIF('Munis 2018'!$E$8:$E$210,'Cds 2018'!$B25,'Munis 2018'!$AG$8:$AG$210)/SUMIF('Munis 2018'!$E$8:$E$210,'Cds 2018'!$B25,'Munis 2018'!$AH$8:$AH$210)</f>
        <v>0.0524282560706402</v>
      </c>
      <c r="X25" s="82" t="n">
        <f aca="false">SUMIF('Munis 2018'!$E$8:$E$210,'Cds 2018'!$B25,'Munis 2018'!$AI$8:$AI$210)/SUMIF('Munis 2018'!$E$8:$E$210,'Cds 2018'!$B25,'Munis 2018'!$FB$8:$FB$210)</f>
        <v>0</v>
      </c>
      <c r="Y25" s="82" t="n">
        <f aca="false">SUMIF('Munis 2018'!$E$8:$E$210,'Cds 2018'!$B25,'Munis 2018'!$AJ$8:$AJ$210)/SUMIF('Munis 2018'!$E$8:$E$210,'Cds 2018'!$B25,'Munis 2018'!$AK$8:$AK$210)</f>
        <v>0.20547730829421</v>
      </c>
      <c r="Z25" s="82" t="n">
        <f aca="false">SUMIF('Munis 2018'!$E$8:$E$210,'Cds 2018'!$B25,'Munis 2018'!$AL$8:$AL$210)/SUMIF('Munis 2018'!$E$8:$E$210,'Cds 2018'!$B25,'Munis 2018'!$AM$8:$AM$210)</f>
        <v>0.363593885588412</v>
      </c>
      <c r="AA25" s="82" t="n">
        <f aca="false">SUMIF('Munis 2018'!$E$8:$E$210,'Cds 2018'!$B25,'Munis 2018'!$AN$8:$AN$210)/SUMIF('Munis 2018'!$E$8:$E$210,'Cds 2018'!$B25,'Munis 2018'!$AO$8:$AO$210)</f>
        <v>0.184466991522595</v>
      </c>
      <c r="AB25" s="82" t="n">
        <f aca="false">SUMIF('Munis 2018'!$E$8:$E$210,'Cds 2018'!$B25,'Munis 2018'!$AP$8:$AP$210)/SUMIF('Munis 2018'!$E$8:$E$210,'Cds 2018'!$B25,'Munis 2018'!$AQ$8:$AQ$210)</f>
        <v>0.922371372142068</v>
      </c>
      <c r="AC25" s="82" t="n">
        <f aca="false">SUMIF('Munis 2018'!$E$8:$E$210,'Cds 2018'!$B25,'Munis 2018'!$AR$8:$AR$210)/SUMIF('Munis 2018'!$E$8:$E$210,'Cds 2018'!$B25,'Munis 2018'!$AS$8:$AS$210)</f>
        <v>0.95477253047359</v>
      </c>
      <c r="AD25" s="82" t="n">
        <f aca="false">SUMIF('Munis 2018'!$E$8:$E$210,'Cds 2018'!$B25,'Munis 2018'!$AT$8:$AT$210)/SUMIF('Munis 2018'!$E$8:$E$210,'Cds 2018'!$B25,'Munis 2018'!$AU$8:$AU$210)</f>
        <v>0.872051263995493</v>
      </c>
      <c r="AE25" s="83" t="n">
        <f aca="false">AVERAGEIF('Munis 2018'!$E$8:$E$210,'Cds 2018'!B25,'Munis 2018'!$AV$8:$AV$210)/(SUMIF('Munis 2018'!$E$8:$E$210,'Cds 2018'!B25,'Munis 2018'!$EV$8:$EV$210)/100000)</f>
        <v>0</v>
      </c>
      <c r="AF25" s="84" t="n">
        <f aca="false">SUMIFS('Munis 2018'!$AW$8:$AW$210,'Munis 2018'!$E$8:$E$210, 'Cds 2018'!B25)/((SUMIFS('Munis 2018'!$EV$8:$EV$210,'Munis 2018'!$E$8:$E$210,'Cds 2018'!B25)*SUMIFS('Munis 2018'!$AX$8:$AX$210,'Munis 2018'!$E$8:$E$210,'Cds 2018'!B25))^0.5)</f>
        <v>0.273141367601125</v>
      </c>
      <c r="AG25" s="85" t="n">
        <f aca="false">AVERAGEIF('Munis 2018'!$E$8:$E$210,'Cds 2018'!B25,'Munis 2018'!$AY$8:$AY$210)</f>
        <v>1</v>
      </c>
      <c r="AH25" s="83" t="n">
        <f aca="false">AVERAGEIF('Munis 2018'!$E$8:$E$210,'Cds 2018'!$B25,'Munis 2018'!AZ$8:AZ$210)</f>
        <v>1.25</v>
      </c>
      <c r="AI25" s="86" t="n">
        <f aca="false">SUMIF('Munis 2018'!$E$8:$E$210,'Cds 2018'!B25,'Munis 2018'!$EV$8:$EV$210)/SUMIF('Munis 2018'!$E$8:$E$210,'Cds 2018'!B25,'Munis 2018'!$BA$8:$BA$210)</f>
        <v>82.9478320962221</v>
      </c>
      <c r="AJ25" s="58" t="n">
        <f aca="false">AVERAGEIF('Munis 2018'!$E$8:$E$210,'Cds 2018'!$B25,'Munis 2018'!$BC$8:$BC$210)/AVERAGEIF('Munis 2018'!$E$8:$E$210,'Cds 2018'!$B25,'Munis 2018'!$BB$8:$BB$210)</f>
        <v>0.115501054785722</v>
      </c>
      <c r="AK25" s="87" t="n">
        <f aca="false">AVERAGEIF('Munis 2018'!$E$8:$E$210,'Cds 2018'!B25,'Munis 2018'!$BD$8:$BD$210)</f>
        <v>20882.5318965616</v>
      </c>
      <c r="AL25" s="58" t="n">
        <f aca="false">SUMIF('Munis 2018'!$E$8:$E$210,'Cds 2018'!B25,'Munis 2018'!$BE$8:$BE$210)/SUMIF('Munis 2018'!$E$8:$E$210,'Cds 2018'!B25,'Munis 2018'!$BF$8:$BF$210)</f>
        <v>0.48867446766939</v>
      </c>
      <c r="AM25" s="58" t="n">
        <f aca="false">SUMIF('Munis 2018'!$E$8:$E$210,'Cds 2018'!B25,'Munis 2018'!$BG$8:$BG$210)/SUMIF('Munis 2018'!$E$8:$E$210,'Cds 2018'!B25,'Munis 2018'!$BF$8:$BF$210)</f>
        <v>0.259825099124311</v>
      </c>
      <c r="AN25" s="58" t="n">
        <f aca="false">SUMIF('Munis 2018'!$E$8:$E$210,'Cds 2018'!B25,'Munis 2018'!$BH$8:$BH$210)/SUMIF('Munis 2018'!$E$8:$E$210,'Cds 2018'!B25,'Munis 2018'!$BF$8:$BF$210)</f>
        <v>0.246262485518673</v>
      </c>
      <c r="AO25" s="88" t="n">
        <f aca="false">SUMPRODUCT('Munis 2018'!BI$174:BI$175,'Munis 2018'!$EY$174:$EY$175)</f>
        <v>4</v>
      </c>
      <c r="AP25" s="52" t="n">
        <f aca="false">SUMIF('Munis 2018'!$E$8:$E$210,'Cds 2018'!B25,'Munis 2018'!$BJ$8:$BJ$210)/SUMIF('Munis 2018'!$E$8:$E$210,'Cds 2018'!B25,'Munis 2018'!$BK$8:$BK$210)</f>
        <v>1.55900023234972</v>
      </c>
      <c r="AQ25" s="58" t="n">
        <f aca="false">SUMIF('Munis 2018'!E$8:$E$210,'Cds 2018'!B25,'Munis 2018'!$BL$8:$BL$210)/SUMIF('Munis 2018'!E$8:$E$210,'Cds 2018'!B25,'Munis 2018'!$BM$8:$BM$210)</f>
        <v>0.965254073894229</v>
      </c>
      <c r="AR25" s="58" t="n">
        <f aca="false">SUMIF('Munis 2018'!$E$8:$E$210,'Cds 2018'!B25,'Munis 2018'!$BN$8:$BN$210)/SUMIF('Munis 2018'!$E$8:$E$210,'Cds 2018'!B25,'Munis 2018'!$BO$8:$BO$210)</f>
        <v>0.279407486042306</v>
      </c>
      <c r="AS25" s="89" t="n">
        <f aca="false">RATE(1,0,-SUMIF('Munis 2018'!$E$8:$E$210,'Cds 2018'!B25,'Munis 2018'!$BP$8:$BP$210),SUMIF('Munis 2018'!$E$8:$E$210,'Cds 2018'!B25,'Munis 2018'!$BQ$8:$BQ$210))</f>
        <v>0.0392639145101392</v>
      </c>
      <c r="AT25" s="13" t="n">
        <f aca="false">AVERAGEIF('Munis 2018'!$E$8:$E$210,$B25,'Munis 2018'!BR$8:BR$210)</f>
        <v>570.104682554819</v>
      </c>
      <c r="AU25" s="13" t="n">
        <f aca="false">AVERAGEIF('Munis 2018'!$E$8:$E$210,$B25,'Munis 2018'!BS$8:BS$210)</f>
        <v>2125.55742432845</v>
      </c>
      <c r="AV25" s="58" t="n">
        <f aca="false">SUMIF('Munis 2018'!$E$8:$E$210,B25,'Munis 2018'!$BT$8:$BT$210)/SUMIF('Munis 2018'!$E$8:$E$210,B25,'Munis 2018'!$BU$8:$BU$210)</f>
        <v>0.582150101419878</v>
      </c>
      <c r="AW25" s="58" t="n">
        <f aca="false">IFERROR(SUMIF('Munis 2018'!$E$8:$E$210,$B25,'Munis 2018'!$BV$8:$BV$210)/SUMIF('Munis 2018'!$E$8:$E$210,$B25,'Munis 2018'!$BW$8:$BW$210),0)</f>
        <v>0</v>
      </c>
      <c r="AX25" s="58" t="n">
        <f aca="false">IFERROR(SUMIF('Munis 2018'!$E$8:$E$210,$B25,'Munis 2018'!$BX$8:$BX$210)/SUMIF('Munis 2018'!$E$8:$E$210,$B25,'Munis 2018'!$BY$8:$BY$210),0)</f>
        <v>0.225806451612903</v>
      </c>
      <c r="AY25" s="58" t="n">
        <f aca="false">IFERROR(SUMIF('Munis 2018'!$E$8:$E$210,$B25,'Munis 2018'!$BZ$8:$BZ$210)/SUMIF('Munis 2018'!$E$8:$E$210,$B25,'Munis 2018'!$CA$8:$CA$210),0)</f>
        <v>0</v>
      </c>
      <c r="AZ25" s="51" t="n">
        <f aca="false">AVERAGEIF('Munis 2018'!$E$8:$E$210,$B25,'Munis 2018'!CB$8:CB$210)</f>
        <v>0</v>
      </c>
      <c r="BA25" s="52" t="n">
        <f aca="false">AVERAGEIF('Munis 2018'!$E$8:$E$210,$B25,'Munis 2018'!CC$8:CC$210)</f>
        <v>0</v>
      </c>
      <c r="BB25" s="51" t="n">
        <f aca="false">AVERAGEIF('Munis 2018'!$E$8:$E$210,$B25,'Munis 2018'!CD$8:CD$210)</f>
        <v>0</v>
      </c>
      <c r="BC25" s="52" t="n">
        <f aca="false">SUMIF('Munis 2018'!$E$8:$E$210,$B25,'Munis 2018'!CE$8:CE$210)/SUMIF('Munis 2018'!$E$8:$E$210,$B25,'Munis 2018'!$CF$8:$CF$210)</f>
        <v>0.380517503805175</v>
      </c>
      <c r="BD25" s="52" t="n">
        <f aca="false">SUMIF('Munis 2018'!$E$8:$E$210,$B25,'Munis 2018'!CG$8:CG$210)/SUMIF('Munis 2018'!$E$8:$E$210,$B25,'Munis 2018'!$CF$8:$CF$210)</f>
        <v>0.41222729578894</v>
      </c>
      <c r="BE25" s="52" t="n">
        <f aca="false">SUMIF('Munis 2018'!$E$8:$E$210,$B25,'Munis 2018'!CH$8:CH$210)/SUMIF('Munis 2018'!$E$8:$E$210,$B25,'Munis 2018'!$CF$8:$CF$210)</f>
        <v>13.3656773211568</v>
      </c>
      <c r="BF25" s="52" t="n">
        <f aca="false">SUMIF('Munis 2018'!$E$8:$E$210,$B25,'Munis 2018'!CI$8:CI$210)/SUMIF('Munis 2018'!$E$8:$E$210,$B25,'Munis 2018'!$CF$8:$CF$210)</f>
        <v>1.14947995941147</v>
      </c>
      <c r="BG25" s="52" t="n">
        <f aca="false">SUMIF('Munis 2018'!$E$8:$E$210,$B25,'Munis 2018'!CJ$8:CJ$210)/SUMIF('Munis 2018'!$E$8:$E$210,$B25,'Munis 2018'!$CF$8:$CF$210)</f>
        <v>113.624112125824</v>
      </c>
      <c r="BH25" s="52" t="n">
        <f aca="false">SUMIF('Munis 2018'!$E$8:$E$210,$B25,'Munis 2018'!CK$8:CK$210)/SUMIF('Munis 2018'!$E$8:$E$210,$B25,'Munis 2018'!$CF$8:$CF$210)</f>
        <v>5117.72656646372</v>
      </c>
      <c r="BI25" s="52" t="n">
        <f aca="false">SUMIF('Munis 2018'!$E$8:$E$210,B25,'Munis 2018'!$CL$8:$CL$210)/(SUMIF('Munis 2018'!$E$8:$E$210,B25,'Munis 2018'!$EW$8:$EW$210)/10000)</f>
        <v>4.21908004637632</v>
      </c>
      <c r="BJ25" s="90" t="n">
        <f aca="false">AVERAGEIFS('Munis 2018'!$CM$8:$CM$210,'Munis 2018'!$E$8:$E$210,'Cds 2018'!B25,'Munis 2018'!$CM$8:$CM$210,"&gt;0")</f>
        <v>1.64429401153611</v>
      </c>
      <c r="BK25" s="90" t="n">
        <f aca="false">AVERAGEIF('Munis 2018'!$E$8:$E$210,B25,'Munis 2018'!$CN$8:$CN$210)</f>
        <v>8.33333333333333</v>
      </c>
      <c r="BL25" s="58" t="n">
        <f aca="false">SUMIF('Munis 2018'!$E$8:$E$210,B25,'Munis 2018'!$CO$8:$CO$210)</f>
        <v>0.484372152818535</v>
      </c>
      <c r="BM25" s="58" t="n">
        <f aca="false">AVERAGEIF('Munis 2018'!$E$8:$E$210,B25,'Munis 2018'!$CP$8:$CP$210)/AVERAGEIF('Munis 2018'!$E$8:$E$210,B25,'Munis 2018'!$CQ$8:$CQ$210)</f>
        <v>0.0159385454397897</v>
      </c>
      <c r="BN25" s="58" t="n">
        <f aca="false">AVERAGEIF('Munis 2018'!$E$8:$E$210,B25,'Munis 2018'!CR$8:CR$210)/AVERAGEIF('Munis 2018'!$E$8:$E$210,B25,'Munis 2018'!$CQ$8:$CQ$210)</f>
        <v>0</v>
      </c>
      <c r="BO25" s="58" t="n">
        <f aca="false">AVERAGEIF('Munis 2018'!$E$8:$E$210,$B25,'Munis 2018'!CS$8:CS$210)/AVERAGEIF('Munis 2018'!$E$8:$E$210,$B25,'Munis 2018'!$CQ$8:$CQ$210)</f>
        <v>0.208267768545991</v>
      </c>
      <c r="BP25" s="58" t="n">
        <f aca="false">AVERAGEIF('Munis 2018'!$E$8:$E$210,$B25,'Munis 2018'!CT$8:CT$210)/AVERAGEIF('Munis 2018'!$E$8:$E$210,$B25,'Munis 2018'!$CQ$8:$CQ$210)</f>
        <v>0.77579368601422</v>
      </c>
      <c r="BQ25" s="58" t="n">
        <f aca="false">AVERAGEIF('Munis 2018'!$E$8:$E$210,$B25,'Munis 2018'!$CU$8:$CU$210)</f>
        <v>0.35</v>
      </c>
      <c r="BR25" s="53" t="n">
        <f aca="false">SUMPRODUCT('Munis 2018'!CV$174:CV$175,'Munis 2018'!$EY$174:$EY$175)</f>
        <v>0</v>
      </c>
      <c r="BS25" s="53" t="n">
        <f aca="false">SUMPRODUCT('Munis 2018'!CW$174:CW$175,'Munis 2018'!$EY$174:$EY$175)</f>
        <v>1</v>
      </c>
      <c r="BT25" s="53" t="n">
        <f aca="false">SUMPRODUCT('Munis 2018'!CX$174:CX$175,'Munis 2018'!$EY$174:$EY$175)</f>
        <v>0</v>
      </c>
      <c r="BU25" s="53" t="n">
        <f aca="false">SUMPRODUCT('Munis 2018'!CY$174:CY$175,'Munis 2018'!$EY$174:$EY$175)</f>
        <v>0</v>
      </c>
      <c r="BV25" s="53" t="n">
        <f aca="false">SUMPRODUCT('Munis 2018'!CZ$174:CZ$175,'Munis 2018'!$EY$174:$EY$175)</f>
        <v>0</v>
      </c>
      <c r="BW25" s="91" t="n">
        <f aca="false">SUMPRODUCT('Munis 2018'!DA$174:DA$175,'Munis 2018'!$EY$174:$EY$175)</f>
        <v>0</v>
      </c>
      <c r="BX25" s="53" t="n">
        <f aca="false">SUMPRODUCT('Munis 2018'!DB$174:DB$175,'Munis 2018'!$EY$174:$EY$175)</f>
        <v>0</v>
      </c>
      <c r="BY25" s="53" t="n">
        <f aca="false">SUMPRODUCT('Munis 2018'!DC$174:DC$175,'Munis 2018'!$EY$174:$EY$175)</f>
        <v>0</v>
      </c>
      <c r="BZ25" s="53" t="n">
        <f aca="false">SUMPRODUCT('Munis 2018'!DD$174:DD$175,'Munis 2018'!$EY$174:$EY$175)</f>
        <v>0</v>
      </c>
      <c r="CA25" s="91" t="n">
        <f aca="false">SUMPRODUCT('Munis 2018'!DE$174:DE$175,'Munis 2018'!$EY$174:$EY$175)</f>
        <v>1</v>
      </c>
      <c r="CB25" s="53" t="n">
        <f aca="false">SUMPRODUCT('Munis 2018'!DF$174:DF$175,'Munis 2018'!$EY$174:$EY$175)</f>
        <v>0</v>
      </c>
      <c r="CC25" s="53" t="n">
        <f aca="false">SUMPRODUCT('Munis 2018'!DG$174:DG$175,'Munis 2018'!$EY$174:$EY$175)</f>
        <v>0</v>
      </c>
      <c r="CD25" s="53" t="n">
        <f aca="false">SUMPRODUCT('Munis 2018'!DH$174:DH$175,'Munis 2018'!$EY$174:$EY$175)</f>
        <v>0</v>
      </c>
      <c r="CE25" s="53" t="n">
        <f aca="false">SUMPRODUCT('Munis 2018'!DI$174:DI$175,'Munis 2018'!$EY$174:$EY$175)</f>
        <v>1</v>
      </c>
      <c r="CF25" s="53" t="n">
        <f aca="false">SUMPRODUCT('Munis 2018'!DJ$174:DJ$175,'Munis 2018'!$EY$174:$EY$175)</f>
        <v>0.5</v>
      </c>
      <c r="CG25" s="53" t="n">
        <f aca="false">SUMPRODUCT('Munis 2018'!DK$174:DK$175,'Munis 2018'!$EY$174:$EY$175)</f>
        <v>0</v>
      </c>
      <c r="CH25" s="53" t="n">
        <f aca="false">SUMPRODUCT('Munis 2018'!DL$174:DL$175,'Munis 2018'!$EY$174:$EY$175)</f>
        <v>1</v>
      </c>
      <c r="CI25" s="53" t="n">
        <f aca="false">SUMPRODUCT('Munis 2018'!DM$174:DM$175,'Munis 2018'!$EY$174:$EY$175)</f>
        <v>0</v>
      </c>
      <c r="CJ25" s="53" t="n">
        <f aca="false">(AVERAGEIF('Munis 2018'!$E$8:$E$210,'Cds 2018'!B25,'Munis 2018'!$DN$8:$DN$210)+AVERAGEIF('Munis 2018'!$E$8:$E$210,'Cds 2018'!B25,'Munis 2018'!$DO$8:$DO$210))-AVERAGEIF('Munis 2018'!$E$8:$E$210,'Cds 2018'!B25,'Munis 2018'!$DP$8:$DP$210)</f>
        <v>1</v>
      </c>
      <c r="CK25" s="53" t="n">
        <f aca="false">SUMPRODUCT('Munis 2018'!DQ174:DQ175,'Munis 2018'!$EY$174:$EY$175)</f>
        <v>0</v>
      </c>
      <c r="CL25" s="60" t="n">
        <f aca="false">(SUMIF('Munis 2018'!$E$8:$E$210,B25,'Munis 2018'!$DR$8:$DR$210)+SUMIF('Munis 2018'!$E$8:$E$210,B25,'Munis 2018'!$DS$8:$DS$210))/SUMIF('Munis 2018'!$E$8:$E$210,B25,'Munis 2018'!$DT$8:$DT$210)</f>
        <v>2.37091672408986</v>
      </c>
      <c r="CM25" s="58" t="n">
        <f aca="false">SUMIF('Munis 2018'!$E$8:$E$210,B25,'Munis 2018'!$DU$8:$DU$210)/SUMIF('Munis 2018'!$E$8:$E$210,B25,'Munis 2018'!$DV$8:$DV$210)</f>
        <v>0.869403678246331</v>
      </c>
      <c r="CN25" s="13" t="n">
        <f aca="false">SUMIF('Munis 2018'!$E$8:$E$210,B25,'Munis 2018'!$DW$8:$DW$210)/(SUMIF('Munis 2018'!$E$8:$E$210,B25,'Munis 2018'!$DX$8:$DX$210)/1000)</f>
        <v>77.1620880649083</v>
      </c>
      <c r="CO25" s="59" t="n">
        <f aca="false">(SUMIF('Munis 2018'!$E$8:$E$210,B25,'Munis 2018'!$DY$8:$DY$210)*1000000)/SUMIF('Munis 2018'!$E$8:$E$210,B25,'Munis 2018'!$EV$8:$EV$210)</f>
        <v>538667.315063028</v>
      </c>
      <c r="CP25" s="58" t="n">
        <f aca="false">SUMIF('Munis 2018'!$E$8:$E$210,B25,'Munis 2018'!$DZ$8:$DZ$210)/SUMIF('Munis 2018'!$E$8:$E$210,B25,'Munis 2018'!$EA$8:$EA$210)</f>
        <v>0.357810994441013</v>
      </c>
      <c r="CQ25" s="58" t="n">
        <f aca="false">SUMIF('Munis 2018'!$E$8:$E$210,B25,'Munis 2018'!$EB$8:$EB$210)/SUMIF('Munis 2018'!$E$8:$E$210,B25,'Munis 2018'!$DW$8:$DW$210)</f>
        <v>0.0940611053896327</v>
      </c>
      <c r="CR25" s="59" t="n">
        <f aca="false">AVERAGEIF('Munis 2018'!$E$8:$E$210,B25,'Munis 2018'!$EC$8:$EC$210)</f>
        <v>6274.9378</v>
      </c>
      <c r="CS25" s="58" t="n">
        <f aca="false">SUMIF('Munis 2018'!$E$8:$E$210,B25,'Munis 2018'!$ED$8:$ED$210)/SUMIF('Munis 2018'!$E$8:$E$210,B25,'Munis 2018'!$EE$8:$EE$210)</f>
        <v>0.204553428042001</v>
      </c>
      <c r="CT25" s="82" t="n">
        <f aca="false">SUMIF('Munis 2018'!$E$8:$E$210,B25,'Munis 2018'!$EF$8:$EF$210)/SUMIF('Munis 2018'!$E$8:$E$210,B25,'Munis 2018'!$EG$8:$EG$210)</f>
        <v>0.0717573428064921</v>
      </c>
      <c r="CU25" s="60" t="n">
        <f aca="false">AVERAGEIF('Munis 2018'!$E$8:$E$210,B25,'Munis 2018'!$EH$8:$EH$210)</f>
        <v>46.0166787879288</v>
      </c>
      <c r="CW25" s="92" t="n">
        <f aca="false">AVERAGEIF('Munis 2018'!$E$8:$E$210,$B25,'Munis 2018'!EJ$8:EJ$210)</f>
        <v>43.1370729412235</v>
      </c>
      <c r="CX25" s="92" t="n">
        <f aca="false">AVERAGEIF('Munis 2018'!$E$8:$E$210,$B25,'Munis 2018'!EK$8:EK$210)</f>
        <v>16.9877249490463</v>
      </c>
      <c r="CY25" s="93" t="n">
        <f aca="false">AVERAGEIF('Munis 2018'!$E$8:$E$210,$B25,'Munis 2018'!EL$8:EL$210)</f>
        <v>2.68195750302756</v>
      </c>
      <c r="CZ25" s="94" t="n">
        <f aca="false">AVERAGEIF('Munis 2018'!$E$8:$E$210,$B25,'Munis 2018'!EM$8:EM$210)</f>
        <v>1.743690738</v>
      </c>
      <c r="DA25" s="94" t="n">
        <f aca="false">AVERAGEIF('Munis 2018'!$E$8:$E$210,$B25,'Munis 2018'!EN$8:EN$210)</f>
        <v>100.2153701116</v>
      </c>
      <c r="DC25" s="51" t="n">
        <f aca="false">AVERAGEIF('Munis 2018'!$E$8:$E$210,'Cds 2018'!$B25,'Munis 2018'!ES$8:ES$210)</f>
        <v>302221</v>
      </c>
      <c r="DD25" s="13" t="n">
        <f aca="false">SUMIF('Munis 2018'!$E$8:$E$210,'Cds 2018'!$B25,'Munis 2018'!ET$8:ET$210)</f>
        <v>790559.4</v>
      </c>
      <c r="DE25" s="13" t="n">
        <f aca="false">SUMIF('Munis 2018'!$E$8:$E$210,'Cds 2018'!$B25,'Munis 2018'!EU$8:EU$210)</f>
        <v>814165.3</v>
      </c>
      <c r="DF25" s="13" t="n">
        <f aca="false">SUMIF('Munis 2018'!$E$8:$E$210,'Cds 2018'!$B25,'Munis 2018'!EV$8:EV$210)</f>
        <v>824598.5</v>
      </c>
      <c r="DG25" s="13" t="n">
        <f aca="false">SUMIF('Munis 2018'!$E$8:$E$210,'Cds 2018'!$B25,'Munis 2018'!EW$8:EW$210)</f>
        <v>834305.1</v>
      </c>
      <c r="DH25" s="11" t="str">
        <f aca="false">IF(DG25&gt;1000000,"Más de un millón",IF(DG25&gt;500000,"De 500 mil a un millón",IF(DG25&gt;250000,"De 250 a 500 mil","Menos de 250 mil")))</f>
        <v>De 500 mil a un millón</v>
      </c>
      <c r="DI25" s="11" t="s">
        <v>341</v>
      </c>
      <c r="DJ25" s="13" t="n">
        <f aca="false">SUMIF('Munis 2018'!$E$8:$E$210,'Cds 2018'!$B25,'Munis 2018'!FB$8:FB$210)</f>
        <v>1444</v>
      </c>
      <c r="DK25" s="13" t="n">
        <f aca="false">SUMIF('Munis 2018'!$E$8:$E$210,'Cds 2018'!$B25,'Munis 2018'!FC$8:FC$210)</f>
        <v>287847</v>
      </c>
    </row>
    <row r="26" customFormat="false" ht="15" hidden="false" customHeight="false" outlineLevel="0" collapsed="false">
      <c r="A26" s="80" t="s">
        <v>491</v>
      </c>
      <c r="B26" s="81" t="n">
        <v>41</v>
      </c>
      <c r="C26" s="80" t="s">
        <v>490</v>
      </c>
      <c r="E26" s="58" t="n">
        <f aca="false">AVERAGEIF('Munis 2018'!$E$8:$E$210,'Cds 2018'!$B26,'Munis 2018'!H$8:H$210)/AVERAGEIF('Munis 2018'!$E$8:$E$210,'Cds 2018'!$B26,'Munis 2018'!ES$8:ES$210)</f>
        <v>0.728135000235685</v>
      </c>
      <c r="F26" s="58" t="n">
        <f aca="false">AVERAGEIF('Munis 2018'!$E$8:$E$210,'Cds 2018'!$B26,'Munis 2018'!I$8:I$210)/AVERAGEIF('Munis 2018'!$E$8:$E$210,'Cds 2018'!$B26,'Munis 2018'!$ES$8:$ES$210)</f>
        <v>0.546816597096014</v>
      </c>
      <c r="G26" s="58" t="n">
        <f aca="false">AVERAGEIF('Munis 2018'!$E$8:$E$210,'Cds 2018'!$B26,'Munis 2018'!J$8:J$210)/AVERAGEIF('Munis 2018'!$E$8:$E$210,'Cds 2018'!$B26,'Munis 2018'!$ES$8:$ES$210)</f>
        <v>0.226658915256486</v>
      </c>
      <c r="H26" s="58" t="n">
        <f aca="false">AVERAGEIF('Munis 2018'!$E$8:$E$210,'Cds 2018'!$B26,'Munis 2018'!K$8:K$210)/AVERAGEIF('Munis 2018'!$E$8:$E$210,'Cds 2018'!$B26,'Munis 2018'!$ES$8:$ES$210)</f>
        <v>0.74865703326996</v>
      </c>
      <c r="I26" s="58" t="n">
        <f aca="false">AVERAGEIF('Munis 2018'!$E$8:$E$210,'Cds 2018'!$B26,'Munis 2018'!L$8:L$210)/AVERAGEIF('Munis 2018'!$E$8:$E$210,'Cds 2018'!$B26,'Munis 2018'!$ES$8:$ES$210)</f>
        <v>0.140684603150494</v>
      </c>
      <c r="J26" s="58" t="n">
        <f aca="false">AVERAGEIF('Munis 2018'!$E$8:$E$210,'Cds 2018'!$B26,'Munis 2018'!M$8:M$210)/AVERAGEIF('Munis 2018'!$E$8:$E$210,'Cds 2018'!$B26,'Munis 2018'!$ES$8:$ES$210)</f>
        <v>0.508984827138316</v>
      </c>
      <c r="K26" s="52" t="n">
        <f aca="false">SUMIF('Munis 2018'!$E$8:$E$210,'Cds 2018'!$B26,'Munis 2018'!N$8:N$210)/(SUMIF('Munis 2018'!$E$8:$E$210,$B26,'Munis 2018'!EW$8:EW$210)/100000)</f>
        <v>41.0641222241493</v>
      </c>
      <c r="L26" s="58" t="n">
        <f aca="false">SUMIF('Munis 2018'!$E$8:$E$210,'Cds 2018'!$B26,'Munis 2018'!O$8:O$210)/SUMIF('Munis 2018'!$E$8:$E$210,'Cds 2018'!$B26,'Munis 2018'!$FB$8:$FB$210)</f>
        <v>0.480857580398162</v>
      </c>
      <c r="M26" s="60" t="n">
        <f aca="false">SUMIF('Munis 2018'!E$8:E$210,'Cds 2018'!B26,'Munis 2018'!P$8:P$210)/(SUMIF('Munis 2018'!E$8:E$210,'Cds 2018'!B26,'Munis 2018'!FC$8:FC$210)/100000)</f>
        <v>53.7199120528297</v>
      </c>
      <c r="N26" s="60" t="n">
        <f aca="false">AVERAGEIFS('Munis 2018'!$Q$8:$Q$210,'Munis 2018'!$E$8:$E$210,'Cds 2018'!B26,'Munis 2018'!$Q$8:$Q$210,"&gt;0")</f>
        <v>3.97690442481155</v>
      </c>
      <c r="O26" s="60" t="n">
        <f aca="false">AVERAGEIFS('Munis 2018'!$R$8:$R$210,'Munis 2018'!$E$8:$E$210,'Cds 2018'!B26,'Munis 2018'!$R$8:$R$210,"&gt;0")</f>
        <v>4.14789417344591</v>
      </c>
      <c r="P26" s="58" t="n">
        <f aca="false">SUMIF('Munis 2018'!$E$8:$E$210,'Cds 2018'!$B26,'Munis 2018'!$S$8:$S$210)/SUMIF('Munis 2018'!$E$8:$E$210,'Cds 2018'!$B26,'Munis 2018'!$T$8:$T$210)</f>
        <v>0.801681467884799</v>
      </c>
      <c r="Q26" s="58" t="n">
        <f aca="false">SUMIF('Munis 2018'!$E$8:$E$210,'Cds 2018'!$B26,'Munis 2018'!$U$8:$U$210)/SUMIF('Munis 2018'!$E$8:$E$210,'Cds 2018'!$B26,'Munis 2018'!$V$8:$V$210)</f>
        <v>0.516502565363989</v>
      </c>
      <c r="R26" s="58" t="n">
        <f aca="false">SUMIF('Munis 2018'!$E$8:$E$210,'Cds 2018'!$B26,'Munis 2018'!$W$8:$W$210)/SUMIF('Munis 2018'!$E$8:$E$210,'Cds 2018'!$B26,'Munis 2018'!$X$8:$X$210)</f>
        <v>0.274006462348115</v>
      </c>
      <c r="S26" s="58" t="n">
        <f aca="false">SUMIF('Munis 2018'!$E$8:$E$210,'Cds 2018'!$B26,'Munis 2018'!$Y$8:$Y$210)/SUMIF('Munis 2018'!$E$8:$E$210,'Cds 2018'!$B26,'Munis 2018'!$Z$8:$Z$210)</f>
        <v>0.31806417767914</v>
      </c>
      <c r="T26" s="58" t="n">
        <f aca="false">SUMIF('Munis 2018'!$E$8:$E$210,'Cds 2018'!$B26,'Munis 2018'!$AA$8:$AA$210)/SUMIF('Munis 2018'!$E$8:$E$210,'Cds 2018'!$B26,'Munis 2018'!$AB$8:$AB$210)</f>
        <v>0.555902081573733</v>
      </c>
      <c r="U26" s="58" t="n">
        <f aca="false">SUMIF('Munis 2018'!$E$8:$E$210,'Cds 2018'!$B26,'Munis 2018'!$AC$8:$AC$210)/SUMIF('Munis 2018'!$E$8:$E$210,'Cds 2018'!$B26,'Munis 2018'!$AD$8:$AD$210)</f>
        <v>0.747610596414674</v>
      </c>
      <c r="V26" s="58" t="n">
        <f aca="false">SUMIF('Munis 2018'!$E$8:$E$210,'Cds 2018'!$B26,'Munis 2018'!$AE$8:$AE$210)/SUMIF('Munis 2018'!$E$8:$E$210,'Cds 2018'!$B26,'Munis 2018'!$AF$8:$AF$210)</f>
        <v>0.37705142804025</v>
      </c>
      <c r="W26" s="58" t="n">
        <f aca="false">SUMIF('Munis 2018'!$E$8:$E$210,'Cds 2018'!$B26,'Munis 2018'!$AG$8:$AG$210)/SUMIF('Munis 2018'!$E$8:$E$210,'Cds 2018'!$B26,'Munis 2018'!$AH$8:$AH$210)</f>
        <v>0.0307259937108535</v>
      </c>
      <c r="X26" s="82" t="n">
        <f aca="false">SUMIF('Munis 2018'!$E$8:$E$210,'Cds 2018'!$B26,'Munis 2018'!$AI$8:$AI$210)/SUMIF('Munis 2018'!$E$8:$E$210,'Cds 2018'!$B26,'Munis 2018'!$FB$8:$FB$210)</f>
        <v>0.00306278713629403</v>
      </c>
      <c r="Y26" s="82" t="n">
        <f aca="false">SUMIF('Munis 2018'!$E$8:$E$210,'Cds 2018'!$B26,'Munis 2018'!$AJ$8:$AJ$210)/SUMIF('Munis 2018'!$E$8:$E$210,'Cds 2018'!$B26,'Munis 2018'!$AK$8:$AK$210)</f>
        <v>0.370893774799974</v>
      </c>
      <c r="Z26" s="82" t="n">
        <f aca="false">SUMIF('Munis 2018'!$E$8:$E$210,'Cds 2018'!$B26,'Munis 2018'!$AL$8:$AL$210)/SUMIF('Munis 2018'!$E$8:$E$210,'Cds 2018'!$B26,'Munis 2018'!$AM$8:$AM$210)</f>
        <v>0.301450566011885</v>
      </c>
      <c r="AA26" s="82" t="n">
        <f aca="false">SUMIF('Munis 2018'!$E$8:$E$210,'Cds 2018'!$B26,'Munis 2018'!$AN$8:$AN$210)/SUMIF('Munis 2018'!$E$8:$E$210,'Cds 2018'!$B26,'Munis 2018'!$AO$8:$AO$210)</f>
        <v>0.175289522373741</v>
      </c>
      <c r="AB26" s="82" t="n">
        <f aca="false">SUMIF('Munis 2018'!$E$8:$E$210,'Cds 2018'!$B26,'Munis 2018'!$AP$8:$AP$210)/SUMIF('Munis 2018'!$E$8:$E$210,'Cds 2018'!$B26,'Munis 2018'!$AQ$8:$AQ$210)</f>
        <v>0.970109114578872</v>
      </c>
      <c r="AC26" s="82" t="n">
        <f aca="false">SUMIF('Munis 2018'!$E$8:$E$210,'Cds 2018'!$B26,'Munis 2018'!$AR$8:$AR$210)/SUMIF('Munis 2018'!$E$8:$E$210,'Cds 2018'!$B26,'Munis 2018'!$AS$8:$AS$210)</f>
        <v>0.980013689253936</v>
      </c>
      <c r="AD26" s="82" t="n">
        <f aca="false">SUMIF('Munis 2018'!$E$8:$E$210,'Cds 2018'!$B26,'Munis 2018'!$AT$8:$AT$210)/SUMIF('Munis 2018'!$E$8:$E$210,'Cds 2018'!$B26,'Munis 2018'!$AU$8:$AU$210)</f>
        <v>0.949163279311619</v>
      </c>
      <c r="AE26" s="83" t="n">
        <f aca="false">AVERAGEIF('Munis 2018'!$E$8:$E$210,'Cds 2018'!B26,'Munis 2018'!$AV$8:$AV$210)/(SUMIF('Munis 2018'!$E$8:$E$210,'Cds 2018'!B26,'Munis 2018'!$EV$8:$EV$210)/100000)</f>
        <v>0</v>
      </c>
      <c r="AF26" s="84" t="n">
        <f aca="false">SUMIFS('Munis 2018'!$AW$8:$AW$210,'Munis 2018'!$E$8:$E$210, 'Cds 2018'!B26)/((SUMIFS('Munis 2018'!$EV$8:$EV$210,'Munis 2018'!$E$8:$E$210,'Cds 2018'!B26)*SUMIFS('Munis 2018'!$AX$8:$AX$210,'Munis 2018'!$E$8:$E$210,'Cds 2018'!B26))^0.5)</f>
        <v>0.293713997243674</v>
      </c>
      <c r="AG26" s="85" t="n">
        <f aca="false">AVERAGEIF('Munis 2018'!$E$8:$E$210,'Cds 2018'!B26,'Munis 2018'!$AY$8:$AY$210)</f>
        <v>1</v>
      </c>
      <c r="AH26" s="83" t="n">
        <f aca="false">AVERAGEIF('Munis 2018'!$E$8:$E$210,'Cds 2018'!$B26,'Munis 2018'!AZ$8:AZ$210)</f>
        <v>1.75</v>
      </c>
      <c r="AI26" s="86" t="n">
        <f aca="false">SUMIF('Munis 2018'!$E$8:$E$210,'Cds 2018'!B26,'Munis 2018'!$EV$8:$EV$210)/SUMIF('Munis 2018'!$E$8:$E$210,'Cds 2018'!B26,'Munis 2018'!$BA$8:$BA$210)</f>
        <v>52.9678838356114</v>
      </c>
      <c r="AJ26" s="58" t="n">
        <f aca="false">AVERAGEIF('Munis 2018'!$E$8:$E$210,'Cds 2018'!$B26,'Munis 2018'!$BC$8:$BC$210)/AVERAGEIF('Munis 2018'!$E$8:$E$210,'Cds 2018'!$B26,'Munis 2018'!$BB$8:$BB$210)</f>
        <v>0.0429585439874615</v>
      </c>
      <c r="AK26" s="87" t="n">
        <f aca="false">AVERAGEIF('Munis 2018'!$E$8:$E$210,'Cds 2018'!B26,'Munis 2018'!$BD$8:$BD$210)</f>
        <v>22291.3916287303</v>
      </c>
      <c r="AL26" s="58" t="n">
        <f aca="false">SUMIF('Munis 2018'!$E$8:$E$210,'Cds 2018'!B26,'Munis 2018'!$BE$8:$BE$210)/SUMIF('Munis 2018'!$E$8:$E$210,'Cds 2018'!B26,'Munis 2018'!$BF$8:$BF$210)</f>
        <v>0.41976684048278</v>
      </c>
      <c r="AM26" s="58" t="n">
        <f aca="false">SUMIF('Munis 2018'!$E$8:$E$210,'Cds 2018'!B26,'Munis 2018'!$BG$8:$BG$210)/SUMIF('Munis 2018'!$E$8:$E$210,'Cds 2018'!B26,'Munis 2018'!$BF$8:$BF$210)</f>
        <v>0.3032352783066</v>
      </c>
      <c r="AN26" s="58" t="n">
        <f aca="false">SUMIF('Munis 2018'!$E$8:$E$210,'Cds 2018'!B26,'Munis 2018'!$BH$8:$BH$210)/SUMIF('Munis 2018'!$E$8:$E$210,'Cds 2018'!B26,'Munis 2018'!$BF$8:$BF$210)</f>
        <v>0.241232419887332</v>
      </c>
      <c r="AO26" s="88" t="n">
        <f aca="false">SUMPRODUCT('Munis 2018'!BI$176:BI$178,'Munis 2018'!$EY$176:$EY$178)+SUMPRODUCT('Munis 2018'!BI$203:BI$204,'Munis 2018'!$EY$203:$EY$204)</f>
        <v>4</v>
      </c>
      <c r="AP26" s="52" t="n">
        <f aca="false">SUMIF('Munis 2018'!$E$8:$E$210,'Cds 2018'!B26,'Munis 2018'!$BJ$8:$BJ$210)/SUMIF('Munis 2018'!$E$8:$E$210,'Cds 2018'!B26,'Munis 2018'!$BK$8:$BK$210)</f>
        <v>1.41279060591234</v>
      </c>
      <c r="AQ26" s="58" t="n">
        <f aca="false">SUMIF('Munis 2018'!E$8:$E$210,'Cds 2018'!B26,'Munis 2018'!$BL$8:$BL$210)/SUMIF('Munis 2018'!E$8:$E$210,'Cds 2018'!B26,'Munis 2018'!$BM$8:$BM$210)</f>
        <v>0.975353841881196</v>
      </c>
      <c r="AR26" s="58" t="n">
        <f aca="false">SUMIF('Munis 2018'!$E$8:$E$210,'Cds 2018'!B26,'Munis 2018'!$BN$8:$BN$210)/SUMIF('Munis 2018'!$E$8:$E$210,'Cds 2018'!B26,'Munis 2018'!$BO$8:$BO$210)</f>
        <v>0.236793348559111</v>
      </c>
      <c r="AS26" s="89" t="n">
        <f aca="false">RATE(1,0,-SUMIF('Munis 2018'!$E$8:$E$210,'Cds 2018'!B26,'Munis 2018'!$BP$8:$BP$210),SUMIF('Munis 2018'!$E$8:$E$210,'Cds 2018'!B26,'Munis 2018'!$BQ$8:$BQ$210))</f>
        <v>0.0257356750098805</v>
      </c>
      <c r="AT26" s="13" t="n">
        <f aca="false">AVERAGEIF('Munis 2018'!$E$8:$E$210,$B26,'Munis 2018'!BR$8:BR$210)</f>
        <v>539.018673572892</v>
      </c>
      <c r="AU26" s="13" t="n">
        <f aca="false">AVERAGEIF('Munis 2018'!$E$8:$E$210,$B26,'Munis 2018'!BS$8:BS$210)</f>
        <v>2231.45283036629</v>
      </c>
      <c r="AV26" s="58" t="n">
        <f aca="false">SUMIF('Munis 2018'!$E$8:$E$210,B26,'Munis 2018'!$BT$8:$BT$210)/SUMIF('Munis 2018'!$E$8:$E$210,B26,'Munis 2018'!$BU$8:$BU$210)</f>
        <v>0.637772112178859</v>
      </c>
      <c r="AW26" s="58" t="n">
        <f aca="false">IFERROR(SUMIF('Munis 2018'!$E$8:$E$210,$B26,'Munis 2018'!$BV$8:$BV$210)/SUMIF('Munis 2018'!$E$8:$E$210,$B26,'Munis 2018'!$BW$8:$BW$210),0)</f>
        <v>0</v>
      </c>
      <c r="AX26" s="58" t="n">
        <f aca="false">IFERROR(SUMIF('Munis 2018'!$E$8:$E$210,$B26,'Munis 2018'!$BX$8:$BX$210)/SUMIF('Munis 2018'!$E$8:$E$210,$B26,'Munis 2018'!$BY$8:$BY$210),0)</f>
        <v>0.0327868852459016</v>
      </c>
      <c r="AY26" s="58" t="n">
        <f aca="false">IFERROR(SUMIF('Munis 2018'!$E$8:$E$210,$B26,'Munis 2018'!$BZ$8:$BZ$210)/SUMIF('Munis 2018'!$E$8:$E$210,$B26,'Munis 2018'!$CA$8:$CA$210),0)</f>
        <v>0</v>
      </c>
      <c r="AZ26" s="51" t="n">
        <f aca="false">AVERAGEIF('Munis 2018'!$E$8:$E$210,$B26,'Munis 2018'!CB$8:CB$210)</f>
        <v>0</v>
      </c>
      <c r="BA26" s="52" t="n">
        <f aca="false">AVERAGEIF('Munis 2018'!$E$8:$E$210,$B26,'Munis 2018'!CC$8:CC$210)</f>
        <v>0</v>
      </c>
      <c r="BB26" s="51" t="n">
        <f aca="false">AVERAGEIF('Munis 2018'!$E$8:$E$210,$B26,'Munis 2018'!CD$8:CD$210)</f>
        <v>0</v>
      </c>
      <c r="BC26" s="52" t="n">
        <f aca="false">SUMIF('Munis 2018'!$E$8:$E$210,$B26,'Munis 2018'!CE$8:CE$210)/SUMIF('Munis 2018'!$E$8:$E$210,$B26,'Munis 2018'!$CF$8:$CF$210)</f>
        <v>0.295495647053876</v>
      </c>
      <c r="BD26" s="52" t="n">
        <f aca="false">SUMIF('Munis 2018'!$E$8:$E$210,$B26,'Munis 2018'!CG$8:CG$210)/SUMIF('Munis 2018'!$E$8:$E$210,$B26,'Munis 2018'!$CF$8:$CF$210)</f>
        <v>0.319636623627876</v>
      </c>
      <c r="BE26" s="52" t="n">
        <f aca="false">SUMIF('Munis 2018'!$E$8:$E$210,$B26,'Munis 2018'!CH$8:CH$210)/SUMIF('Munis 2018'!$E$8:$E$210,$B26,'Munis 2018'!$CF$8:$CF$210)</f>
        <v>12.7434074946377</v>
      </c>
      <c r="BF26" s="52" t="n">
        <f aca="false">SUMIF('Munis 2018'!$E$8:$E$210,$B26,'Munis 2018'!CI$8:CI$210)/SUMIF('Munis 2018'!$E$8:$E$210,$B26,'Munis 2018'!$CF$8:$CF$210)</f>
        <v>0.849560499642512</v>
      </c>
      <c r="BG26" s="52" t="n">
        <f aca="false">SUMIF('Munis 2018'!$E$8:$E$210,$B26,'Munis 2018'!CJ$8:CJ$210)/SUMIF('Munis 2018'!$E$8:$E$210,$B26,'Munis 2018'!$CF$8:$CF$210)</f>
        <v>82.7690625394289</v>
      </c>
      <c r="BH26" s="52" t="n">
        <f aca="false">SUMIF('Munis 2018'!$E$8:$E$210,$B26,'Munis 2018'!CK$8:CK$210)/SUMIF('Munis 2018'!$E$8:$E$210,$B26,'Munis 2018'!$CF$8:$CF$210)</f>
        <v>3968.51158682761</v>
      </c>
      <c r="BI26" s="52" t="n">
        <f aca="false">SUMIF('Munis 2018'!$E$8:$E$210,B26,'Munis 2018'!$CL$8:$CL$210)/(SUMIF('Munis 2018'!$E$8:$E$210,B26,'Munis 2018'!$EW$8:$EW$210)/10000)</f>
        <v>3.91442411850982</v>
      </c>
      <c r="BJ26" s="90" t="n">
        <f aca="false">AVERAGEIFS('Munis 2018'!$CM$8:$CM$210,'Munis 2018'!$E$8:$E$210,'Cds 2018'!B26,'Munis 2018'!$CM$8:$CM$210,"&gt;0")</f>
        <v>1.71710181601684</v>
      </c>
      <c r="BK26" s="90" t="n">
        <f aca="false">AVERAGEIF('Munis 2018'!$E$8:$E$210,B26,'Munis 2018'!$CN$8:$CN$210)</f>
        <v>8.33333333333333</v>
      </c>
      <c r="BL26" s="58" t="n">
        <f aca="false">SUMIF('Munis 2018'!$E$8:$E$210,B26,'Munis 2018'!$CO$8:$CO$210)</f>
        <v>0</v>
      </c>
      <c r="BM26" s="58" t="n">
        <f aca="false">AVERAGEIF('Munis 2018'!$E$8:$E$210,B26,'Munis 2018'!$CP$8:$CP$210)/AVERAGEIF('Munis 2018'!$E$8:$E$210,B26,'Munis 2018'!$CQ$8:$CQ$210)</f>
        <v>0.0749995623550758</v>
      </c>
      <c r="BN26" s="58" t="n">
        <f aca="false">AVERAGEIF('Munis 2018'!$E$8:$E$210,B26,'Munis 2018'!CR$8:CR$210)/AVERAGEIF('Munis 2018'!$E$8:$E$210,B26,'Munis 2018'!$CQ$8:$CQ$210)</f>
        <v>0.0211422514662414</v>
      </c>
      <c r="BO26" s="58" t="n">
        <f aca="false">AVERAGEIF('Munis 2018'!$E$8:$E$210,$B26,'Munis 2018'!CS$8:CS$210)/AVERAGEIF('Munis 2018'!$E$8:$E$210,$B26,'Munis 2018'!$CQ$8:$CQ$210)</f>
        <v>0.330733431855634</v>
      </c>
      <c r="BP26" s="58" t="n">
        <f aca="false">AVERAGEIF('Munis 2018'!$E$8:$E$210,$B26,'Munis 2018'!CT$8:CT$210)/AVERAGEIF('Munis 2018'!$E$8:$E$210,$B26,'Munis 2018'!$CQ$8:$CQ$210)</f>
        <v>0.564029081677255</v>
      </c>
      <c r="BQ26" s="58" t="n">
        <f aca="false">AVERAGEIF('Munis 2018'!$E$8:$E$210,$B26,'Munis 2018'!$CU$8:$CU$210)</f>
        <v>0.355</v>
      </c>
      <c r="BR26" s="53" t="n">
        <f aca="false">SUMPRODUCT('Munis 2018'!CV$176:CV$178,'Munis 2018'!$EY$176:$EY$178)+SUMPRODUCT('Munis 2018'!CV$203:CV$204,'Munis 2018'!$EY$203:$EY$204)</f>
        <v>0</v>
      </c>
      <c r="BS26" s="53" t="n">
        <f aca="false">SUMPRODUCT('Munis 2018'!CW$176:CW$178,'Munis 2018'!$EY$176:$EY$178)+SUMPRODUCT('Munis 2018'!CW$203:CW$204,'Munis 2018'!$EY$203:$EY$204)</f>
        <v>0</v>
      </c>
      <c r="BT26" s="53" t="n">
        <f aca="false">SUMPRODUCT('Munis 2018'!CX$176:CX$178,'Munis 2018'!$EY$176:$EY$178)+SUMPRODUCT('Munis 2018'!CX$203:CX$204,'Munis 2018'!$EY$203:$EY$204)</f>
        <v>0</v>
      </c>
      <c r="BU26" s="53" t="n">
        <f aca="false">SUMPRODUCT('Munis 2018'!CY$176:CY$178,'Munis 2018'!$EY$176:$EY$178)+SUMPRODUCT('Munis 2018'!CY$203:CY$204,'Munis 2018'!$EY$203:$EY$204)</f>
        <v>0</v>
      </c>
      <c r="BV26" s="53" t="n">
        <f aca="false">SUMPRODUCT('Munis 2018'!CZ$176:CZ$178,'Munis 2018'!$EY$176:$EY$178)+SUMPRODUCT('Munis 2018'!CZ$203:CZ$204,'Munis 2018'!$EY$203:$EY$204)</f>
        <v>0</v>
      </c>
      <c r="BW26" s="91" t="n">
        <f aca="false">SUMPRODUCT('Munis 2018'!DA$176:DA$178,'Munis 2018'!$EY$176:$EY$178)+SUMPRODUCT('Munis 2018'!DA$203:DA$204,'Munis 2018'!$EY$203:$EY$204)</f>
        <v>0</v>
      </c>
      <c r="BX26" s="53" t="n">
        <f aca="false">SUMPRODUCT('Munis 2018'!DB$176:DB$178,'Munis 2018'!$EY$176:$EY$178)+SUMPRODUCT('Munis 2018'!DB$203:DB$204,'Munis 2018'!$EY$203:$EY$204)</f>
        <v>0</v>
      </c>
      <c r="BY26" s="53" t="n">
        <f aca="false">SUMPRODUCT('Munis 2018'!DC$176:DC$178,'Munis 2018'!$EY$176:$EY$178)+SUMPRODUCT('Munis 2018'!DC$203:DC$204,'Munis 2018'!$EY$203:$EY$204)</f>
        <v>0</v>
      </c>
      <c r="BZ26" s="53" t="n">
        <f aca="false">SUMPRODUCT('Munis 2018'!DD$176:DD$178,'Munis 2018'!$EY$176:$EY$178)+SUMPRODUCT('Munis 2018'!DD$203:DD$204,'Munis 2018'!$EY$203:$EY$204)</f>
        <v>0</v>
      </c>
      <c r="CA26" s="91" t="n">
        <f aca="false">SUMPRODUCT('Munis 2018'!DE$176:DE$178,'Munis 2018'!$EY$176:$EY$178)+SUMPRODUCT('Munis 2018'!DE$203:DE$204,'Munis 2018'!$EY$203:$EY$204)</f>
        <v>1</v>
      </c>
      <c r="CB26" s="53" t="n">
        <f aca="false">SUMPRODUCT('Munis 2018'!DF$176:DF$178,'Munis 2018'!$EY$176:$EY$178)+SUMPRODUCT('Munis 2018'!DF$203:DF$204,'Munis 2018'!$EY$203:$EY$204)</f>
        <v>0</v>
      </c>
      <c r="CC26" s="53" t="n">
        <f aca="false">SUMPRODUCT('Munis 2018'!DG$176:DG$178,'Munis 2018'!$EY$176:$EY$178)+SUMPRODUCT('Munis 2018'!DG$203:DG$204,'Munis 2018'!$EY$203:$EY$204)</f>
        <v>0</v>
      </c>
      <c r="CD26" s="53" t="n">
        <f aca="false">SUMPRODUCT('Munis 2018'!DH$176:DH$178,'Munis 2018'!$EY$176:$EY$178)+SUMPRODUCT('Munis 2018'!DH$203:DH$204,'Munis 2018'!$EY$203:$EY$204)</f>
        <v>0</v>
      </c>
      <c r="CE26" s="53" t="n">
        <f aca="false">SUMPRODUCT('Munis 2018'!DI$176:DI$178,'Munis 2018'!$EY$176:$EY$178)+SUMPRODUCT('Munis 2018'!DI$203:DI$204,'Munis 2018'!$EY$203:$EY$204)</f>
        <v>0</v>
      </c>
      <c r="CF26" s="53" t="n">
        <f aca="false">SUMPRODUCT('Munis 2018'!DJ$176:DJ$178,'Munis 2018'!$EY$176:$EY$178)+SUMPRODUCT('Munis 2018'!DJ$203:DJ$204,'Munis 2018'!$EY$203:$EY$204)</f>
        <v>0</v>
      </c>
      <c r="CG26" s="53" t="n">
        <f aca="false">SUMPRODUCT('Munis 2018'!DK$176:DK$178,'Munis 2018'!$EY$176:$EY$178)+SUMPRODUCT('Munis 2018'!DK$203:DK$204,'Munis 2018'!$EY$203:$EY$204)</f>
        <v>0</v>
      </c>
      <c r="CH26" s="53" t="n">
        <f aca="false">SUMPRODUCT('Munis 2018'!DL$176:DL$178,'Munis 2018'!$EY$176:$EY$178)+SUMPRODUCT('Munis 2018'!DL$203:DL$204,'Munis 2018'!$EY$203:$EY$204)</f>
        <v>1</v>
      </c>
      <c r="CI26" s="53" t="n">
        <f aca="false">SUMPRODUCT('Munis 2018'!DM$176:DM$178,'Munis 2018'!$EY$176:$EY$178)+SUMPRODUCT('Munis 2018'!DM$203:DM$204,'Munis 2018'!$EY$203:$EY$204)</f>
        <v>0</v>
      </c>
      <c r="CJ26" s="53" t="n">
        <f aca="false">(AVERAGEIF('Munis 2018'!$E$8:$E$210,'Cds 2018'!B26,'Munis 2018'!$DN$8:$DN$210)+AVERAGEIF('Munis 2018'!$E$8:$E$210,'Cds 2018'!B26,'Munis 2018'!$DO$8:$DO$210))-AVERAGEIF('Munis 2018'!$E$8:$E$210,'Cds 2018'!B26,'Munis 2018'!$DP$8:$DP$210)</f>
        <v>0</v>
      </c>
      <c r="CK26" s="53" t="n">
        <f aca="false">SUMPRODUCT('Munis 2018'!DQ176:DQ178,'Munis 2018'!$EY$176:$EY$178)+SUMPRODUCT('Munis 2018'!DQ203:DQ204,'Munis 2018'!$EY$203:$EY$204)</f>
        <v>0</v>
      </c>
      <c r="CL26" s="60" t="n">
        <f aca="false">(SUMIF('Munis 2018'!$E$8:$E$210,B26,'Munis 2018'!$DR$8:$DR$210)+SUMIF('Munis 2018'!$E$8:$E$210,B26,'Munis 2018'!$DS$8:$DS$210))/SUMIF('Munis 2018'!$E$8:$E$210,B26,'Munis 2018'!$DT$8:$DT$210)</f>
        <v>1.62292628111152</v>
      </c>
      <c r="CM26" s="58" t="n">
        <f aca="false">SUMIF('Munis 2018'!$E$8:$E$210,B26,'Munis 2018'!$DU$8:$DU$210)/SUMIF('Munis 2018'!$E$8:$E$210,B26,'Munis 2018'!$DV$8:$DV$210)</f>
        <v>0.858523050387766</v>
      </c>
      <c r="CN26" s="13" t="n">
        <f aca="false">SUMIF('Munis 2018'!$E$8:$E$210,B26,'Munis 2018'!$DW$8:$DW$210)/(SUMIF('Munis 2018'!$E$8:$E$210,B26,'Munis 2018'!$DX$8:$DX$210)/1000)</f>
        <v>77.4732251958694</v>
      </c>
      <c r="CO26" s="59" t="n">
        <f aca="false">(SUMIF('Munis 2018'!$E$8:$E$210,B26,'Munis 2018'!$DY$8:$DY$210)*1000000)/SUMIF('Munis 2018'!$E$8:$E$210,B26,'Munis 2018'!$EV$8:$EV$210)</f>
        <v>526017.793238033</v>
      </c>
      <c r="CP26" s="58" t="n">
        <f aca="false">SUMIF('Munis 2018'!$E$8:$E$210,B26,'Munis 2018'!$DZ$8:$DZ$210)/SUMIF('Munis 2018'!$E$8:$E$210,B26,'Munis 2018'!$EA$8:$EA$210)</f>
        <v>0.268760255606398</v>
      </c>
      <c r="CQ26" s="58" t="n">
        <f aca="false">SUMIF('Munis 2018'!$E$8:$E$210,B26,'Munis 2018'!$EB$8:$EB$210)/SUMIF('Munis 2018'!$E$8:$E$210,B26,'Munis 2018'!$DW$8:$DW$210)</f>
        <v>0.0814287923302923</v>
      </c>
      <c r="CR26" s="59" t="n">
        <f aca="false">AVERAGEIF('Munis 2018'!$E$8:$E$210,B26,'Munis 2018'!$EC$8:$EC$210)</f>
        <v>7128.5053</v>
      </c>
      <c r="CS26" s="58" t="n">
        <f aca="false">SUMIF('Munis 2018'!$E$8:$E$210,B26,'Munis 2018'!$ED$8:$ED$210)/SUMIF('Munis 2018'!$E$8:$E$210,B26,'Munis 2018'!$EE$8:$EE$210)</f>
        <v>0.257354020197708</v>
      </c>
      <c r="CT26" s="82" t="n">
        <f aca="false">SUMIF('Munis 2018'!$E$8:$E$210,B26,'Munis 2018'!$EF$8:$EF$210)/SUMIF('Munis 2018'!$E$8:$E$210,B26,'Munis 2018'!$EG$8:$EG$210)</f>
        <v>0.0680937189971679</v>
      </c>
      <c r="CU26" s="60" t="n">
        <f aca="false">AVERAGEIF('Munis 2018'!$E$8:$E$210,B26,'Munis 2018'!$EH$8:$EH$210)</f>
        <v>47.9922091455006</v>
      </c>
      <c r="CW26" s="92" t="n">
        <f aca="false">AVERAGEIF('Munis 2018'!$E$8:$E$210,$B26,'Munis 2018'!EJ$8:EJ$210)</f>
        <v>36.2030389152299</v>
      </c>
      <c r="CX26" s="92" t="n">
        <f aca="false">AVERAGEIF('Munis 2018'!$E$8:$E$210,$B26,'Munis 2018'!EK$8:EK$210)</f>
        <v>17.4698642139302</v>
      </c>
      <c r="CY26" s="93" t="n">
        <f aca="false">AVERAGEIF('Munis 2018'!$E$8:$E$210,$B26,'Munis 2018'!EL$8:EL$210)</f>
        <v>3.09131986237076</v>
      </c>
      <c r="CZ26" s="94" t="n">
        <f aca="false">AVERAGEIF('Munis 2018'!$E$8:$E$210,$B26,'Munis 2018'!EM$8:EM$210)</f>
        <v>2.4811423237</v>
      </c>
      <c r="DA26" s="94" t="n">
        <f aca="false">AVERAGEIF('Munis 2018'!$E$8:$E$210,$B26,'Munis 2018'!EN$8:EN$210)</f>
        <v>71.5714558669</v>
      </c>
      <c r="DC26" s="51" t="n">
        <f aca="false">AVERAGEIF('Munis 2018'!$E$8:$E$210,'Cds 2018'!$B26,'Munis 2018'!ES$8:ES$210)</f>
        <v>572799</v>
      </c>
      <c r="DD26" s="13" t="n">
        <f aca="false">SUMIF('Munis 2018'!$E$8:$E$210,'Cds 2018'!$B26,'Munis 2018'!ET$8:ET$210)</f>
        <v>897870.48</v>
      </c>
      <c r="DE26" s="13" t="n">
        <f aca="false">SUMIF('Munis 2018'!$E$8:$E$210,'Cds 2018'!$B26,'Munis 2018'!EU$8:EU$210)</f>
        <v>918555.18</v>
      </c>
      <c r="DF26" s="13" t="n">
        <f aca="false">SUMIF('Munis 2018'!$E$8:$E$210,'Cds 2018'!$B26,'Munis 2018'!EV$8:EV$210)</f>
        <v>928252.63</v>
      </c>
      <c r="DG26" s="13" t="n">
        <f aca="false">SUMIF('Munis 2018'!$E$8:$E$210,'Cds 2018'!$B26,'Munis 2018'!EW$8:EW$210)</f>
        <v>937558.09</v>
      </c>
      <c r="DH26" s="11" t="str">
        <f aca="false">IF(DG26&gt;1000000,"Más de un millón",IF(DG26&gt;500000,"De 500 mil a un millón",IF(DG26&gt;250000,"De 250 a 500 mil","Menos de 250 mil")))</f>
        <v>De 500 mil a un millón</v>
      </c>
      <c r="DI26" s="11" t="s">
        <v>290</v>
      </c>
      <c r="DJ26" s="13" t="n">
        <f aca="false">SUMIF('Munis 2018'!$E$8:$E$210,'Cds 2018'!$B26,'Munis 2018'!FB$8:FB$210)</f>
        <v>2612</v>
      </c>
      <c r="DK26" s="13" t="n">
        <f aca="false">SUMIF('Munis 2018'!$E$8:$E$210,'Cds 2018'!$B26,'Munis 2018'!FC$8:FC$210)</f>
        <v>260611</v>
      </c>
    </row>
    <row r="27" customFormat="false" ht="15" hidden="false" customHeight="false" outlineLevel="0" collapsed="false">
      <c r="A27" s="80" t="s">
        <v>516</v>
      </c>
      <c r="B27" s="81" t="n">
        <v>46</v>
      </c>
      <c r="C27" s="80" t="s">
        <v>516</v>
      </c>
      <c r="E27" s="58" t="n">
        <f aca="false">AVERAGEIF('Munis 2018'!$E$8:$E$210,'Cds 2018'!$B27,'Munis 2018'!H$8:H$210)/AVERAGEIF('Munis 2018'!$E$8:$E$210,'Cds 2018'!$B27,'Munis 2018'!ES$8:ES$210)</f>
        <v>0.811757540528082</v>
      </c>
      <c r="F27" s="58" t="n">
        <f aca="false">AVERAGEIF('Munis 2018'!$E$8:$E$210,'Cds 2018'!$B27,'Munis 2018'!I$8:I$210)/AVERAGEIF('Munis 2018'!$E$8:$E$210,'Cds 2018'!$B27,'Munis 2018'!$ES$8:$ES$210)</f>
        <v>0.562481834792412</v>
      </c>
      <c r="G27" s="58" t="n">
        <f aca="false">AVERAGEIF('Munis 2018'!$E$8:$E$210,'Cds 2018'!$B27,'Munis 2018'!J$8:J$210)/AVERAGEIF('Munis 2018'!$E$8:$E$210,'Cds 2018'!$B27,'Munis 2018'!$ES$8:$ES$210)</f>
        <v>0.296402502124288</v>
      </c>
      <c r="H27" s="58" t="n">
        <f aca="false">AVERAGEIF('Munis 2018'!$E$8:$E$210,'Cds 2018'!$B27,'Munis 2018'!K$8:K$210)/AVERAGEIF('Munis 2018'!$E$8:$E$210,'Cds 2018'!$B27,'Munis 2018'!$ES$8:$ES$210)</f>
        <v>0.825180819021772</v>
      </c>
      <c r="I27" s="58" t="n">
        <f aca="false">AVERAGEIF('Munis 2018'!$E$8:$E$210,'Cds 2018'!$B27,'Munis 2018'!L$8:L$210)/AVERAGEIF('Munis 2018'!$E$8:$E$210,'Cds 2018'!$B27,'Munis 2018'!$ES$8:$ES$210)</f>
        <v>0.0738382134877014</v>
      </c>
      <c r="J27" s="58" t="n">
        <f aca="false">AVERAGEIF('Munis 2018'!$E$8:$E$210,'Cds 2018'!$B27,'Munis 2018'!M$8:M$210)/AVERAGEIF('Munis 2018'!$E$8:$E$210,'Cds 2018'!$B27,'Munis 2018'!$ES$8:$ES$210)</f>
        <v>0.240345365720009</v>
      </c>
      <c r="K27" s="52" t="n">
        <f aca="false">SUMIF('Munis 2018'!$E$8:$E$210,'Cds 2018'!$B27,'Munis 2018'!N$8:N$210)/(SUMIF('Munis 2018'!$E$8:$E$210,$B27,'Munis 2018'!EW$8:EW$210)/100000)</f>
        <v>28.0305750159993</v>
      </c>
      <c r="L27" s="58" t="n">
        <f aca="false">SUMIF('Munis 2018'!$E$8:$E$210,'Cds 2018'!$B27,'Munis 2018'!O$8:O$210)/SUMIF('Munis 2018'!$E$8:$E$210,'Cds 2018'!$B27,'Munis 2018'!$FB$8:$FB$210)</f>
        <v>0.527075812274368</v>
      </c>
      <c r="M27" s="60" t="n">
        <f aca="false">SUMIF('Munis 2018'!E$8:E$210,'Cds 2018'!B27,'Munis 2018'!P$8:P$210)/(SUMIF('Munis 2018'!E$8:E$210,'Cds 2018'!B27,'Munis 2018'!FC$8:FC$210)/100000)</f>
        <v>44.2200568180011</v>
      </c>
      <c r="N27" s="60" t="n">
        <f aca="false">AVERAGEIFS('Munis 2018'!$Q$8:$Q$210,'Munis 2018'!$E$8:$E$210,'Cds 2018'!B27,'Munis 2018'!$Q$8:$Q$210,"&gt;0")</f>
        <v>3.38285263017345</v>
      </c>
      <c r="O27" s="60" t="n">
        <f aca="false">AVERAGEIFS('Munis 2018'!$R$8:$R$210,'Munis 2018'!$E$8:$E$210,'Cds 2018'!B27,'Munis 2018'!$R$8:$R$210,"&gt;0")</f>
        <v>3.6544319091545</v>
      </c>
      <c r="P27" s="58" t="n">
        <f aca="false">SUMIF('Munis 2018'!$E$8:$E$210,'Cds 2018'!$B27,'Munis 2018'!$S$8:$S$210)/SUMIF('Munis 2018'!$E$8:$E$210,'Cds 2018'!$B27,'Munis 2018'!$T$8:$T$210)</f>
        <v>0.716817704147864</v>
      </c>
      <c r="Q27" s="58" t="n">
        <f aca="false">SUMIF('Munis 2018'!$E$8:$E$210,'Cds 2018'!$B27,'Munis 2018'!$U$8:$U$210)/SUMIF('Munis 2018'!$E$8:$E$210,'Cds 2018'!$B27,'Munis 2018'!$V$8:$V$210)</f>
        <v>0.484527725304176</v>
      </c>
      <c r="R27" s="58" t="n">
        <f aca="false">SUMIF('Munis 2018'!$E$8:$E$210,'Cds 2018'!$B27,'Munis 2018'!$W$8:$W$210)/SUMIF('Munis 2018'!$E$8:$E$210,'Cds 2018'!$B27,'Munis 2018'!$X$8:$X$210)</f>
        <v>0.128519245460999</v>
      </c>
      <c r="S27" s="58" t="n">
        <f aca="false">SUMIF('Munis 2018'!$E$8:$E$210,'Cds 2018'!$B27,'Munis 2018'!$Y$8:$Y$210)/SUMIF('Munis 2018'!$E$8:$E$210,'Cds 2018'!$B27,'Munis 2018'!$Z$8:$Z$210)</f>
        <v>0.269413117226708</v>
      </c>
      <c r="T27" s="58" t="n">
        <f aca="false">SUMIF('Munis 2018'!$E$8:$E$210,'Cds 2018'!$B27,'Munis 2018'!$AA$8:$AA$210)/SUMIF('Munis 2018'!$E$8:$E$210,'Cds 2018'!$B27,'Munis 2018'!$AB$8:$AB$210)</f>
        <v>0.559915299828291</v>
      </c>
      <c r="U27" s="58" t="n">
        <f aca="false">SUMIF('Munis 2018'!$E$8:$E$210,'Cds 2018'!$B27,'Munis 2018'!$AC$8:$AC$210)/SUMIF('Munis 2018'!$E$8:$E$210,'Cds 2018'!$B27,'Munis 2018'!$AD$8:$AD$210)</f>
        <v>0.673374540602946</v>
      </c>
      <c r="V27" s="58" t="n">
        <f aca="false">SUMIF('Munis 2018'!$E$8:$E$210,'Cds 2018'!$B27,'Munis 2018'!$AE$8:$AE$210)/SUMIF('Munis 2018'!$E$8:$E$210,'Cds 2018'!$B27,'Munis 2018'!$AF$8:$AF$210)</f>
        <v>0.307947028001661</v>
      </c>
      <c r="W27" s="58" t="n">
        <f aca="false">SUMIF('Munis 2018'!$E$8:$E$210,'Cds 2018'!$B27,'Munis 2018'!$AG$8:$AG$210)/SUMIF('Munis 2018'!$E$8:$E$210,'Cds 2018'!$B27,'Munis 2018'!$AH$8:$AH$210)</f>
        <v>0.0346030905411284</v>
      </c>
      <c r="X27" s="82" t="n">
        <f aca="false">SUMIF('Munis 2018'!$E$8:$E$210,'Cds 2018'!$B27,'Munis 2018'!$AI$8:$AI$210)/SUMIF('Munis 2018'!$E$8:$E$210,'Cds 2018'!$B27,'Munis 2018'!$FB$8:$FB$210)</f>
        <v>0</v>
      </c>
      <c r="Y27" s="82" t="n">
        <f aca="false">SUMIF('Munis 2018'!$E$8:$E$210,'Cds 2018'!$B27,'Munis 2018'!$AJ$8:$AJ$210)/SUMIF('Munis 2018'!$E$8:$E$210,'Cds 2018'!$B27,'Munis 2018'!$AK$8:$AK$210)</f>
        <v>0.255802810902896</v>
      </c>
      <c r="Z27" s="82" t="n">
        <f aca="false">SUMIF('Munis 2018'!$E$8:$E$210,'Cds 2018'!$B27,'Munis 2018'!$AL$8:$AL$210)/SUMIF('Munis 2018'!$E$8:$E$210,'Cds 2018'!$B27,'Munis 2018'!$AM$8:$AM$210)</f>
        <v>0.274451286313324</v>
      </c>
      <c r="AA27" s="82" t="n">
        <f aca="false">SUMIF('Munis 2018'!$E$8:$E$210,'Cds 2018'!$B27,'Munis 2018'!$AN$8:$AN$210)/SUMIF('Munis 2018'!$E$8:$E$210,'Cds 2018'!$B27,'Munis 2018'!$AO$8:$AO$210)</f>
        <v>0.190136054421769</v>
      </c>
      <c r="AB27" s="82" t="n">
        <f aca="false">SUMIF('Munis 2018'!$E$8:$E$210,'Cds 2018'!$B27,'Munis 2018'!$AP$8:$AP$210)/SUMIF('Munis 2018'!$E$8:$E$210,'Cds 2018'!$B27,'Munis 2018'!$AQ$8:$AQ$210)</f>
        <v>0.921013779527559</v>
      </c>
      <c r="AC27" s="82" t="n">
        <f aca="false">SUMIF('Munis 2018'!$E$8:$E$210,'Cds 2018'!$B27,'Munis 2018'!$AR$8:$AR$210)/SUMIF('Munis 2018'!$E$8:$E$210,'Cds 2018'!$B27,'Munis 2018'!$AS$8:$AS$210)</f>
        <v>0.98428129772414</v>
      </c>
      <c r="AD27" s="82" t="n">
        <f aca="false">SUMIF('Munis 2018'!$E$8:$E$210,'Cds 2018'!$B27,'Munis 2018'!$AT$8:$AT$210)/SUMIF('Munis 2018'!$E$8:$E$210,'Cds 2018'!$B27,'Munis 2018'!$AU$8:$AU$210)</f>
        <v>0.930196691102832</v>
      </c>
      <c r="AE27" s="83" t="n">
        <f aca="false">AVERAGEIF('Munis 2018'!$E$8:$E$210,'Cds 2018'!B27,'Munis 2018'!$AV$8:$AV$210)/(SUMIF('Munis 2018'!$E$8:$E$210,'Cds 2018'!B27,'Munis 2018'!$EV$8:$EV$210)/100000)</f>
        <v>0</v>
      </c>
      <c r="AF27" s="84" t="n">
        <f aca="false">SUMIFS('Munis 2018'!$AW$8:$AW$210,'Munis 2018'!$E$8:$E$210, 'Cds 2018'!B27)/((SUMIFS('Munis 2018'!$EV$8:$EV$210,'Munis 2018'!$E$8:$E$210,'Cds 2018'!B27)*SUMIFS('Munis 2018'!$AX$8:$AX$210,'Munis 2018'!$E$8:$E$210,'Cds 2018'!B27))^0.5)</f>
        <v>0.349413478520834</v>
      </c>
      <c r="AG27" s="85" t="n">
        <f aca="false">AVERAGEIF('Munis 2018'!$E$8:$E$210,'Cds 2018'!B27,'Munis 2018'!$AY$8:$AY$210)</f>
        <v>1</v>
      </c>
      <c r="AH27" s="83" t="n">
        <f aca="false">AVERAGEIF('Munis 2018'!$E$8:$E$210,'Cds 2018'!$B27,'Munis 2018'!AZ$8:AZ$210)</f>
        <v>0.25</v>
      </c>
      <c r="AI27" s="86" t="n">
        <f aca="false">SUMIF('Munis 2018'!$E$8:$E$210,'Cds 2018'!B27,'Munis 2018'!$EV$8:$EV$210)/SUMIF('Munis 2018'!$E$8:$E$210,'Cds 2018'!B27,'Munis 2018'!$BA$8:$BA$210)</f>
        <v>88.6304599458597</v>
      </c>
      <c r="AJ27" s="58" t="n">
        <f aca="false">AVERAGEIF('Munis 2018'!$E$8:$E$210,'Cds 2018'!$B27,'Munis 2018'!$BC$8:$BC$210)/AVERAGEIF('Munis 2018'!$E$8:$E$210,'Cds 2018'!$B27,'Munis 2018'!$BB$8:$BB$210)</f>
        <v>0.80918946796269</v>
      </c>
      <c r="AK27" s="87" t="n">
        <f aca="false">AVERAGEIF('Munis 2018'!$E$8:$E$210,'Cds 2018'!B27,'Munis 2018'!$BD$8:$BD$210)</f>
        <v>21369.7752240955</v>
      </c>
      <c r="AL27" s="58" t="n">
        <f aca="false">SUMIF('Munis 2018'!$E$8:$E$210,'Cds 2018'!B27,'Munis 2018'!$BE$8:$BE$210)/SUMIF('Munis 2018'!$E$8:$E$210,'Cds 2018'!B27,'Munis 2018'!$BF$8:$BF$210)</f>
        <v>0.486706297858089</v>
      </c>
      <c r="AM27" s="58" t="n">
        <f aca="false">SUMIF('Munis 2018'!$E$8:$E$210,'Cds 2018'!B27,'Munis 2018'!$BG$8:$BG$210)/SUMIF('Munis 2018'!$E$8:$E$210,'Cds 2018'!B27,'Munis 2018'!$BF$8:$BF$210)</f>
        <v>0.27379393810227</v>
      </c>
      <c r="AN27" s="58" t="n">
        <f aca="false">SUMIF('Munis 2018'!$E$8:$E$210,'Cds 2018'!B27,'Munis 2018'!$BH$8:$BH$210)/SUMIF('Munis 2018'!$E$8:$E$210,'Cds 2018'!B27,'Munis 2018'!$BF$8:$BF$210)</f>
        <v>0.235752941892859</v>
      </c>
      <c r="AO27" s="88" t="n">
        <f aca="false">SUMPRODUCT('Munis 2018'!BI$199:BI$202,'Munis 2018'!$EY$199:$EY$202)+('Munis 2018'!BI$205*'Munis 2018'!$EY$205)</f>
        <v>5</v>
      </c>
      <c r="AP27" s="52" t="n">
        <f aca="false">SUMIF('Munis 2018'!$E$8:$E$210,'Cds 2018'!B27,'Munis 2018'!$BJ$8:$BJ$210)/SUMIF('Munis 2018'!$E$8:$E$210,'Cds 2018'!B27,'Munis 2018'!$BK$8:$BK$210)</f>
        <v>1.69944669679649</v>
      </c>
      <c r="AQ27" s="58" t="n">
        <f aca="false">SUMIF('Munis 2018'!E$8:$E$210,'Cds 2018'!B27,'Munis 2018'!$BL$8:$BL$210)/SUMIF('Munis 2018'!E$8:$E$210,'Cds 2018'!B27,'Munis 2018'!$BM$8:$BM$210)</f>
        <v>0.974730298292386</v>
      </c>
      <c r="AR27" s="58" t="n">
        <f aca="false">SUMIF('Munis 2018'!$E$8:$E$210,'Cds 2018'!B27,'Munis 2018'!$BN$8:$BN$210)/SUMIF('Munis 2018'!$E$8:$E$210,'Cds 2018'!B27,'Munis 2018'!$BO$8:$BO$210)</f>
        <v>0.236298107640301</v>
      </c>
      <c r="AS27" s="89" t="n">
        <f aca="false">RATE(1,0,-SUMIF('Munis 2018'!$E$8:$E$210,'Cds 2018'!B27,'Munis 2018'!$BP$8:$BP$210),SUMIF('Munis 2018'!$E$8:$E$210,'Cds 2018'!B27,'Munis 2018'!$BQ$8:$BQ$210))</f>
        <v>0.0360886564419715</v>
      </c>
      <c r="AT27" s="13" t="n">
        <f aca="false">AVERAGEIF('Munis 2018'!$E$8:$E$210,$B27,'Munis 2018'!BR$8:BR$210)</f>
        <v>555.225836679543</v>
      </c>
      <c r="AU27" s="13" t="n">
        <f aca="false">AVERAGEIF('Munis 2018'!$E$8:$E$210,$B27,'Munis 2018'!BS$8:BS$210)</f>
        <v>2175.16777550908</v>
      </c>
      <c r="AV27" s="58" t="n">
        <f aca="false">SUMIF('Munis 2018'!$E$8:$E$210,B27,'Munis 2018'!$BT$8:$BT$210)/SUMIF('Munis 2018'!$E$8:$E$210,B27,'Munis 2018'!$BU$8:$BU$210)</f>
        <v>0.37871253863728</v>
      </c>
      <c r="AW27" s="58" t="n">
        <f aca="false">IFERROR(SUMIF('Munis 2018'!$E$8:$E$210,$B27,'Munis 2018'!$BV$8:$BV$210)/SUMIF('Munis 2018'!$E$8:$E$210,$B27,'Munis 2018'!$BW$8:$BW$210),0)</f>
        <v>0</v>
      </c>
      <c r="AX27" s="58" t="n">
        <f aca="false">IFERROR(SUMIF('Munis 2018'!$E$8:$E$210,$B27,'Munis 2018'!$BX$8:$BX$210)/SUMIF('Munis 2018'!$E$8:$E$210,$B27,'Munis 2018'!$BY$8:$BY$210),0)</f>
        <v>0</v>
      </c>
      <c r="AY27" s="58" t="n">
        <f aca="false">IFERROR(SUMIF('Munis 2018'!$E$8:$E$210,$B27,'Munis 2018'!$BZ$8:$BZ$210)/SUMIF('Munis 2018'!$E$8:$E$210,$B27,'Munis 2018'!$CA$8:$CA$210),0)</f>
        <v>0</v>
      </c>
      <c r="AZ27" s="51" t="n">
        <f aca="false">AVERAGEIF('Munis 2018'!$E$8:$E$210,$B27,'Munis 2018'!CB$8:CB$210)</f>
        <v>0</v>
      </c>
      <c r="BA27" s="52" t="n">
        <f aca="false">AVERAGEIF('Munis 2018'!$E$8:$E$210,$B27,'Munis 2018'!CC$8:CC$210)</f>
        <v>0</v>
      </c>
      <c r="BB27" s="51" t="n">
        <f aca="false">AVERAGEIF('Munis 2018'!$E$8:$E$210,$B27,'Munis 2018'!CD$8:CD$210)</f>
        <v>0</v>
      </c>
      <c r="BC27" s="52" t="n">
        <f aca="false">SUMIF('Munis 2018'!$E$8:$E$210,$B27,'Munis 2018'!CE$8:CE$210)/SUMIF('Munis 2018'!$E$8:$E$210,$B27,'Munis 2018'!$CF$8:$CF$210)</f>
        <v>0.333700822768012</v>
      </c>
      <c r="BD27" s="52" t="n">
        <f aca="false">SUMIF('Munis 2018'!$E$8:$E$210,$B27,'Munis 2018'!CG$8:CG$210)/SUMIF('Munis 2018'!$E$8:$E$210,$B27,'Munis 2018'!$CF$8:$CF$210)</f>
        <v>0.360684074777295</v>
      </c>
      <c r="BE27" s="52" t="n">
        <f aca="false">SUMIF('Munis 2018'!$E$8:$E$210,$B27,'Munis 2018'!CH$8:CH$210)/SUMIF('Munis 2018'!$E$8:$E$210,$B27,'Munis 2018'!$CF$8:$CF$210)</f>
        <v>13.1853848090756</v>
      </c>
      <c r="BF27" s="52" t="n">
        <f aca="false">SUMIF('Munis 2018'!$E$8:$E$210,$B27,'Munis 2018'!CI$8:CI$210)/SUMIF('Munis 2018'!$E$8:$E$210,$B27,'Munis 2018'!$CF$8:$CF$210)</f>
        <v>1.00719326541584</v>
      </c>
      <c r="BG27" s="52" t="n">
        <f aca="false">SUMIF('Munis 2018'!$E$8:$E$210,$B27,'Munis 2018'!CJ$8:CJ$210)/SUMIF('Munis 2018'!$E$8:$E$210,$B27,'Munis 2018'!$CF$8:$CF$210)</f>
        <v>110.073293726139</v>
      </c>
      <c r="BH27" s="52" t="n">
        <f aca="false">SUMIF('Munis 2018'!$E$8:$E$210,$B27,'Munis 2018'!CK$8:CK$210)/SUMIF('Munis 2018'!$E$8:$E$210,$B27,'Munis 2018'!$CF$8:$CF$210)</f>
        <v>4477.77029188189</v>
      </c>
      <c r="BI27" s="52" t="n">
        <f aca="false">SUMIF('Munis 2018'!$E$8:$E$210,B27,'Munis 2018'!$CL$8:$CL$210)/(SUMIF('Munis 2018'!$E$8:$E$210,B27,'Munis 2018'!$EW$8:$EW$210)/10000)</f>
        <v>5.54867530029821</v>
      </c>
      <c r="BJ27" s="90" t="n">
        <f aca="false">AVERAGEIFS('Munis 2018'!$CM$8:$CM$210,'Munis 2018'!$E$8:$E$210,'Cds 2018'!B27,'Munis 2018'!$CM$8:$CM$210,"&gt;0")</f>
        <v>1.69006527714126</v>
      </c>
      <c r="BK27" s="90" t="n">
        <f aca="false">AVERAGEIF('Munis 2018'!$E$8:$E$210,B27,'Munis 2018'!$CN$8:$CN$210)</f>
        <v>66.6666666666667</v>
      </c>
      <c r="BL27" s="58" t="n">
        <f aca="false">SUMIF('Munis 2018'!$E$8:$E$210,B27,'Munis 2018'!$CO$8:$CO$210)</f>
        <v>0.686057021006828</v>
      </c>
      <c r="BM27" s="58" t="n">
        <f aca="false">AVERAGEIF('Munis 2018'!$E$8:$E$210,B27,'Munis 2018'!$CP$8:$CP$210)/AVERAGEIF('Munis 2018'!$E$8:$E$210,B27,'Munis 2018'!$CQ$8:$CQ$210)</f>
        <v>0.1359268425076</v>
      </c>
      <c r="BN27" s="58" t="n">
        <f aca="false">AVERAGEIF('Munis 2018'!$E$8:$E$210,B27,'Munis 2018'!CR$8:CR$210)/AVERAGEIF('Munis 2018'!$E$8:$E$210,B27,'Munis 2018'!$CQ$8:$CQ$210)</f>
        <v>0</v>
      </c>
      <c r="BO27" s="58" t="n">
        <f aca="false">AVERAGEIF('Munis 2018'!$E$8:$E$210,$B27,'Munis 2018'!CS$8:CS$210)/AVERAGEIF('Munis 2018'!$E$8:$E$210,$B27,'Munis 2018'!$CQ$8:$CQ$210)</f>
        <v>0.143297876335128</v>
      </c>
      <c r="BP27" s="58" t="n">
        <f aca="false">AVERAGEIF('Munis 2018'!$E$8:$E$210,$B27,'Munis 2018'!CT$8:CT$210)/AVERAGEIF('Munis 2018'!$E$8:$E$210,$B27,'Munis 2018'!$CQ$8:$CQ$210)</f>
        <v>0.720775281157273</v>
      </c>
      <c r="BQ27" s="58" t="n">
        <f aca="false">AVERAGEIF('Munis 2018'!$E$8:$E$210,$B27,'Munis 2018'!$CU$8:$CU$210)</f>
        <v>0.1925</v>
      </c>
      <c r="BR27" s="53" t="n">
        <f aca="false">SUMPRODUCT('Munis 2018'!CV$199:CV$202,'Munis 2018'!$EY$199:$EY$202)+('Munis 2018'!CV$205*'Munis 2018'!$EY$205)</f>
        <v>0</v>
      </c>
      <c r="BS27" s="53" t="n">
        <f aca="false">SUMPRODUCT('Munis 2018'!CW$199:CW$202,'Munis 2018'!$EY$199:$EY$202)+('Munis 2018'!CW$205*'Munis 2018'!$EY$205)</f>
        <v>0</v>
      </c>
      <c r="BT27" s="53" t="n">
        <f aca="false">SUMPRODUCT('Munis 2018'!CX$199:CX$202,'Munis 2018'!$EY$199:$EY$202)+('Munis 2018'!CX$205*'Munis 2018'!$EY$205)</f>
        <v>0</v>
      </c>
      <c r="BU27" s="53" t="n">
        <f aca="false">SUMPRODUCT('Munis 2018'!CY$199:CY$202,'Munis 2018'!$EY$199:$EY$202)+('Munis 2018'!CY$205*'Munis 2018'!$EY$205)</f>
        <v>0</v>
      </c>
      <c r="BV27" s="53" t="n">
        <f aca="false">SUMPRODUCT('Munis 2018'!CZ$199:CZ$202,'Munis 2018'!$EY$199:$EY$202)+('Munis 2018'!CZ$205*'Munis 2018'!$EY$205)</f>
        <v>0</v>
      </c>
      <c r="BW27" s="91" t="n">
        <f aca="false">SUMPRODUCT('Munis 2018'!DA$199:DA$202,'Munis 2018'!$EY$199:$EY$202)+('Munis 2018'!DA$205*'Munis 2018'!$EY$205)</f>
        <v>0.5</v>
      </c>
      <c r="BX27" s="53" t="n">
        <f aca="false">SUMPRODUCT('Munis 2018'!DB$199:DB$202,'Munis 2018'!$EY$199:$EY$202)+('Munis 2018'!DB$205*'Munis 2018'!$EY$205)</f>
        <v>0.5</v>
      </c>
      <c r="BY27" s="53" t="n">
        <f aca="false">SUMPRODUCT('Munis 2018'!DC$199:DC$202,'Munis 2018'!$EY$199:$EY$202)+('Munis 2018'!DC$205*'Munis 2018'!$EY$205)</f>
        <v>0</v>
      </c>
      <c r="BZ27" s="53" t="n">
        <f aca="false">SUMPRODUCT('Munis 2018'!DD$199:DD$202,'Munis 2018'!$EY$199:$EY$202)+('Munis 2018'!DD$205*'Munis 2018'!$EY$205)</f>
        <v>0</v>
      </c>
      <c r="CA27" s="91" t="n">
        <f aca="false">SUMPRODUCT('Munis 2018'!DE$199:DE$202,'Munis 2018'!$EY$199:$EY$202)+('Munis 2018'!DE$205*'Munis 2018'!$EY$205)</f>
        <v>0</v>
      </c>
      <c r="CB27" s="53" t="n">
        <f aca="false">SUMPRODUCT('Munis 2018'!DF$199:DF$202,'Munis 2018'!$EY$199:$EY$202)+('Munis 2018'!DF$205*'Munis 2018'!$EY$205)</f>
        <v>0</v>
      </c>
      <c r="CC27" s="53" t="n">
        <f aca="false">SUMPRODUCT('Munis 2018'!DG$199:DG$202,'Munis 2018'!$EY$199:$EY$202)+('Munis 2018'!DG$205*'Munis 2018'!$EY$205)</f>
        <v>0</v>
      </c>
      <c r="CD27" s="53" t="n">
        <f aca="false">SUMPRODUCT('Munis 2018'!DH$199:DH$202,'Munis 2018'!$EY$199:$EY$202)+('Munis 2018'!DH$205*'Munis 2018'!$EY$205)</f>
        <v>1</v>
      </c>
      <c r="CE27" s="53" t="n">
        <f aca="false">SUMPRODUCT('Munis 2018'!DI$199:DI$202,'Munis 2018'!$EY$199:$EY$202)+('Munis 2018'!DI$205*'Munis 2018'!$EY$205)</f>
        <v>0</v>
      </c>
      <c r="CF27" s="53" t="n">
        <f aca="false">SUMPRODUCT('Munis 2018'!DJ$199:DJ$202,'Munis 2018'!$EY$199:$EY$202)+('Munis 2018'!DJ$205*'Munis 2018'!$EY$205)</f>
        <v>0</v>
      </c>
      <c r="CG27" s="53" t="n">
        <f aca="false">SUMPRODUCT('Munis 2018'!DK$199:DK$202,'Munis 2018'!$EY$199:$EY$202)+('Munis 2018'!DK$205*'Munis 2018'!$EY$205)</f>
        <v>0</v>
      </c>
      <c r="CH27" s="53" t="n">
        <f aca="false">SUMPRODUCT('Munis 2018'!DL$199:DL$202,'Munis 2018'!$EY$199:$EY$202)+('Munis 2018'!DL$205*'Munis 2018'!$EY$205)</f>
        <v>0</v>
      </c>
      <c r="CI27" s="53" t="n">
        <f aca="false">SUMPRODUCT('Munis 2018'!DM$199:DM$202,'Munis 2018'!$EY$199:$EY$202)+('Munis 2018'!DM$205*'Munis 2018'!$EY$205)</f>
        <v>0</v>
      </c>
      <c r="CJ27" s="53" t="n">
        <f aca="false">(AVERAGEIF('Munis 2018'!$E$8:$E$210,'Cds 2018'!B27,'Munis 2018'!$DN$8:$DN$210)+AVERAGEIF('Munis 2018'!$E$8:$E$210,'Cds 2018'!B27,'Munis 2018'!$DO$8:$DO$210))-AVERAGEIF('Munis 2018'!$E$8:$E$210,'Cds 2018'!B27,'Munis 2018'!$DP$8:$DP$210)</f>
        <v>0</v>
      </c>
      <c r="CK27" s="53" t="n">
        <f aca="false">SUMPRODUCT('Munis 2018'!DQ199:DQ202,'Munis 2018'!$EY$199:$EY$202)+('Munis 2018'!DQ205*'Munis 2018'!$EY$205)</f>
        <v>1</v>
      </c>
      <c r="CL27" s="60" t="n">
        <f aca="false">(SUMIF('Munis 2018'!$E$8:$E$210,B27,'Munis 2018'!$DR$8:$DR$210)+SUMIF('Munis 2018'!$E$8:$E$210,B27,'Munis 2018'!$DS$8:$DS$210))/SUMIF('Munis 2018'!$E$8:$E$210,B27,'Munis 2018'!$DT$8:$DT$210)</f>
        <v>3.69336974334258</v>
      </c>
      <c r="CM27" s="58" t="n">
        <f aca="false">SUMIF('Munis 2018'!$E$8:$E$210,B27,'Munis 2018'!$DU$8:$DU$210)/SUMIF('Munis 2018'!$E$8:$E$210,B27,'Munis 2018'!$DV$8:$DV$210)</f>
        <v>0.88019248990176</v>
      </c>
      <c r="CN27" s="13" t="n">
        <f aca="false">SUMIF('Munis 2018'!$E$8:$E$210,B27,'Munis 2018'!$DW$8:$DW$210)/(SUMIF('Munis 2018'!$E$8:$E$210,B27,'Munis 2018'!$DX$8:$DX$210)/1000)</f>
        <v>118.688289112825</v>
      </c>
      <c r="CO27" s="59" t="n">
        <f aca="false">(SUMIF('Munis 2018'!$E$8:$E$210,B27,'Munis 2018'!$DY$8:$DY$210)*1000000)/SUMIF('Munis 2018'!$E$8:$E$210,B27,'Munis 2018'!$EV$8:$EV$210)</f>
        <v>984953.731241587</v>
      </c>
      <c r="CP27" s="58" t="n">
        <f aca="false">SUMIF('Munis 2018'!$E$8:$E$210,B27,'Munis 2018'!$DZ$8:$DZ$210)/SUMIF('Munis 2018'!$E$8:$E$210,B27,'Munis 2018'!$EA$8:$EA$210)</f>
        <v>0.295085102314018</v>
      </c>
      <c r="CQ27" s="58" t="n">
        <f aca="false">SUMIF('Munis 2018'!$E$8:$E$210,B27,'Munis 2018'!$EB$8:$EB$210)/SUMIF('Munis 2018'!$E$8:$E$210,B27,'Munis 2018'!$DW$8:$DW$210)</f>
        <v>0.0810485166541716</v>
      </c>
      <c r="CR27" s="59" t="n">
        <f aca="false">AVERAGEIF('Munis 2018'!$E$8:$E$210,B27,'Munis 2018'!$EC$8:$EC$210)</f>
        <v>6131.2801</v>
      </c>
      <c r="CS27" s="58" t="n">
        <f aca="false">SUMIF('Munis 2018'!$E$8:$E$210,B27,'Munis 2018'!$ED$8:$ED$210)/SUMIF('Munis 2018'!$E$8:$E$210,B27,'Munis 2018'!$EE$8:$EE$210)</f>
        <v>0.360559119595264</v>
      </c>
      <c r="CT27" s="82" t="n">
        <f aca="false">SUMIF('Munis 2018'!$E$8:$E$210,B27,'Munis 2018'!$EF$8:$EF$210)/SUMIF('Munis 2018'!$E$8:$E$210,B27,'Munis 2018'!$EG$8:$EG$210)</f>
        <v>0.0560829716179958</v>
      </c>
      <c r="CU27" s="60" t="n">
        <f aca="false">AVERAGEIF('Munis 2018'!$E$8:$E$210,B27,'Munis 2018'!$EH$8:$EH$210)</f>
        <v>45.8679930409003</v>
      </c>
      <c r="CW27" s="92" t="n">
        <f aca="false">AVERAGEIF('Munis 2018'!$E$8:$E$210,$B27,'Munis 2018'!EJ$8:EJ$210)</f>
        <v>37.9270576631863</v>
      </c>
      <c r="CX27" s="92" t="n">
        <f aca="false">AVERAGEIF('Munis 2018'!$E$8:$E$210,$B27,'Munis 2018'!EK$8:EK$210)</f>
        <v>21.4795103594581</v>
      </c>
      <c r="CY27" s="93" t="n">
        <f aca="false">AVERAGEIF('Munis 2018'!$E$8:$E$210,$B27,'Munis 2018'!EL$8:EL$210)</f>
        <v>2.85683990307516</v>
      </c>
      <c r="CZ27" s="94" t="n">
        <f aca="false">AVERAGEIF('Munis 2018'!$E$8:$E$210,$B27,'Munis 2018'!EM$8:EM$210)</f>
        <v>2.3578010631</v>
      </c>
      <c r="DA27" s="94" t="n">
        <f aca="false">AVERAGEIF('Munis 2018'!$E$8:$E$210,$B27,'Munis 2018'!EN$8:EN$210)</f>
        <v>59.6787502903</v>
      </c>
      <c r="DC27" s="51" t="n">
        <f aca="false">AVERAGEIF('Munis 2018'!$E$8:$E$210,'Cds 2018'!$B27,'Munis 2018'!ES$8:ES$210)</f>
        <v>540181</v>
      </c>
      <c r="DD27" s="13" t="n">
        <f aca="false">SUMIF('Munis 2018'!$E$8:$E$210,'Cds 2018'!$B27,'Munis 2018'!ET$8:ET$210)</f>
        <v>839673.31</v>
      </c>
      <c r="DE27" s="13" t="n">
        <f aca="false">SUMIF('Munis 2018'!$E$8:$E$210,'Cds 2018'!$B27,'Munis 2018'!EU$8:EU$210)</f>
        <v>856366.57</v>
      </c>
      <c r="DF27" s="13" t="n">
        <f aca="false">SUMIF('Munis 2018'!$E$8:$E$210,'Cds 2018'!$B27,'Munis 2018'!EV$8:EV$210)</f>
        <v>863709.15</v>
      </c>
      <c r="DG27" s="13" t="n">
        <f aca="false">SUMIF('Munis 2018'!$E$8:$E$210,'Cds 2018'!$B27,'Munis 2018'!EW$8:EW$210)</f>
        <v>870478.04</v>
      </c>
      <c r="DH27" s="11" t="str">
        <f aca="false">IF(DG27&gt;1000000,"Más de un millón",IF(DG27&gt;500000,"De 500 mil a un millón",IF(DG27&gt;250000,"De 250 a 500 mil","Menos de 250 mil")))</f>
        <v>De 500 mil a un millón</v>
      </c>
      <c r="DI27" s="11" t="s">
        <v>341</v>
      </c>
      <c r="DJ27" s="13" t="n">
        <f aca="false">SUMIF('Munis 2018'!$E$8:$E$210,'Cds 2018'!$B27,'Munis 2018'!FB$8:FB$210)</f>
        <v>2493</v>
      </c>
      <c r="DK27" s="13" t="n">
        <f aca="false">SUMIF('Munis 2018'!$E$8:$E$210,'Cds 2018'!$B27,'Munis 2018'!FC$8:FC$210)</f>
        <v>314337</v>
      </c>
    </row>
    <row r="28" customFormat="false" ht="15" hidden="false" customHeight="false" outlineLevel="0" collapsed="false">
      <c r="A28" s="80" t="s">
        <v>524</v>
      </c>
      <c r="B28" s="81" t="n">
        <v>53</v>
      </c>
      <c r="C28" s="80" t="s">
        <v>523</v>
      </c>
      <c r="E28" s="58" t="n">
        <f aca="false">AVERAGEIF('Munis 2018'!$E$8:$E$210,'Cds 2018'!$B28,'Munis 2018'!H$8:H$210)/AVERAGEIF('Munis 2018'!$E$8:$E$210,'Cds 2018'!$B28,'Munis 2018'!ES$8:ES$210)</f>
        <v>0.438877172262527</v>
      </c>
      <c r="F28" s="58" t="n">
        <f aca="false">AVERAGEIF('Munis 2018'!$E$8:$E$210,'Cds 2018'!$B28,'Munis 2018'!I$8:I$210)/AVERAGEIF('Munis 2018'!$E$8:$E$210,'Cds 2018'!$B28,'Munis 2018'!$ES$8:$ES$210)</f>
        <v>0.34533631404308</v>
      </c>
      <c r="G28" s="58" t="n">
        <f aca="false">AVERAGEIF('Munis 2018'!$E$8:$E$210,'Cds 2018'!$B28,'Munis 2018'!J$8:J$210)/AVERAGEIF('Munis 2018'!$E$8:$E$210,'Cds 2018'!$B28,'Munis 2018'!$ES$8:$ES$210)</f>
        <v>0.1696867442776</v>
      </c>
      <c r="H28" s="58" t="n">
        <f aca="false">AVERAGEIF('Munis 2018'!$E$8:$E$210,'Cds 2018'!$B28,'Munis 2018'!K$8:K$210)/AVERAGEIF('Munis 2018'!$E$8:$E$210,'Cds 2018'!$B28,'Munis 2018'!$ES$8:$ES$210)</f>
        <v>0.57910128789157</v>
      </c>
      <c r="I28" s="58" t="n">
        <f aca="false">AVERAGEIF('Munis 2018'!$E$8:$E$210,'Cds 2018'!$B28,'Munis 2018'!L$8:L$210)/AVERAGEIF('Munis 2018'!$E$8:$E$210,'Cds 2018'!$B28,'Munis 2018'!$ES$8:$ES$210)</f>
        <v>0.0554229233451437</v>
      </c>
      <c r="J28" s="58" t="n">
        <f aca="false">AVERAGEIF('Munis 2018'!$E$8:$E$210,'Cds 2018'!$B28,'Munis 2018'!M$8:M$210)/AVERAGEIF('Munis 2018'!$E$8:$E$210,'Cds 2018'!$B28,'Munis 2018'!$ES$8:$ES$210)</f>
        <v>0.155130476351161</v>
      </c>
      <c r="K28" s="52" t="n">
        <f aca="false">SUMIF('Munis 2018'!$E$8:$E$210,'Cds 2018'!$B28,'Munis 2018'!N$8:N$210)/(SUMIF('Munis 2018'!$E$8:$E$210,$B28,'Munis 2018'!EW$8:EW$210)/100000)</f>
        <v>13.8171505087655</v>
      </c>
      <c r="L28" s="58" t="n">
        <f aca="false">SUMIF('Munis 2018'!$E$8:$E$210,'Cds 2018'!$B28,'Munis 2018'!O$8:O$210)/SUMIF('Munis 2018'!$E$8:$E$210,'Cds 2018'!$B28,'Munis 2018'!$FB$8:$FB$210)</f>
        <v>0.238760631834751</v>
      </c>
      <c r="M28" s="60" t="n">
        <f aca="false">SUMIF('Munis 2018'!E$8:E$210,'Cds 2018'!B28,'Munis 2018'!P$8:P$210)/(SUMIF('Munis 2018'!E$8:E$210,'Cds 2018'!B28,'Munis 2018'!FC$8:FC$210)/100000)</f>
        <v>26.0214356290022</v>
      </c>
      <c r="N28" s="60" t="n">
        <f aca="false">AVERAGEIFS('Munis 2018'!$Q$8:$Q$210,'Munis 2018'!$E$8:$E$210,'Cds 2018'!B28,'Munis 2018'!$Q$8:$Q$210,"&gt;0")</f>
        <v>3.69520655609026</v>
      </c>
      <c r="O28" s="60" t="n">
        <f aca="false">AVERAGEIFS('Munis 2018'!$R$8:$R$210,'Munis 2018'!$E$8:$E$210,'Cds 2018'!B28,'Munis 2018'!$R$8:$R$210,"&gt;0")</f>
        <v>3.70185198480716</v>
      </c>
      <c r="P28" s="58" t="n">
        <f aca="false">SUMIF('Munis 2018'!$E$8:$E$210,'Cds 2018'!$B28,'Munis 2018'!$S$8:$S$210)/SUMIF('Munis 2018'!$E$8:$E$210,'Cds 2018'!$B28,'Munis 2018'!$T$8:$T$210)</f>
        <v>0.719108122376452</v>
      </c>
      <c r="Q28" s="58" t="n">
        <f aca="false">SUMIF('Munis 2018'!$E$8:$E$210,'Cds 2018'!$B28,'Munis 2018'!$U$8:$U$210)/SUMIF('Munis 2018'!$E$8:$E$210,'Cds 2018'!$B28,'Munis 2018'!$V$8:$V$210)</f>
        <v>0.442622924643689</v>
      </c>
      <c r="R28" s="58" t="n">
        <f aca="false">SUMIF('Munis 2018'!$E$8:$E$210,'Cds 2018'!$B28,'Munis 2018'!$W$8:$W$210)/SUMIF('Munis 2018'!$E$8:$E$210,'Cds 2018'!$B28,'Munis 2018'!$X$8:$X$210)</f>
        <v>0.292418526694872</v>
      </c>
      <c r="S28" s="58" t="n">
        <f aca="false">SUMIF('Munis 2018'!$E$8:$E$210,'Cds 2018'!$B28,'Munis 2018'!$Y$8:$Y$210)/SUMIF('Munis 2018'!$E$8:$E$210,'Cds 2018'!$B28,'Munis 2018'!$Z$8:$Z$210)</f>
        <v>0.376874137795003</v>
      </c>
      <c r="T28" s="58" t="n">
        <f aca="false">SUMIF('Munis 2018'!$E$8:$E$210,'Cds 2018'!$B28,'Munis 2018'!$AA$8:$AA$210)/SUMIF('Munis 2018'!$E$8:$E$210,'Cds 2018'!$B28,'Munis 2018'!$AB$8:$AB$210)</f>
        <v>0.538596553151482</v>
      </c>
      <c r="U28" s="58" t="n">
        <f aca="false">SUMIF('Munis 2018'!$E$8:$E$210,'Cds 2018'!$B28,'Munis 2018'!$AC$8:$AC$210)/SUMIF('Munis 2018'!$E$8:$E$210,'Cds 2018'!$B28,'Munis 2018'!$AD$8:$AD$210)</f>
        <v>0.517677392179794</v>
      </c>
      <c r="V28" s="58" t="n">
        <f aca="false">SUMIF('Munis 2018'!$E$8:$E$210,'Cds 2018'!$B28,'Munis 2018'!$AE$8:$AE$210)/SUMIF('Munis 2018'!$E$8:$E$210,'Cds 2018'!$B28,'Munis 2018'!$AF$8:$AF$210)</f>
        <v>0.310852786219739</v>
      </c>
      <c r="W28" s="58" t="n">
        <f aca="false">SUMIF('Munis 2018'!$E$8:$E$210,'Cds 2018'!$B28,'Munis 2018'!$AG$8:$AG$210)/SUMIF('Munis 2018'!$E$8:$E$210,'Cds 2018'!$B28,'Munis 2018'!$AH$8:$AH$210)</f>
        <v>0.0135153915641721</v>
      </c>
      <c r="X28" s="82" t="n">
        <f aca="false">SUMIF('Munis 2018'!$E$8:$E$210,'Cds 2018'!$B28,'Munis 2018'!$AI$8:$AI$210)/SUMIF('Munis 2018'!$E$8:$E$210,'Cds 2018'!$B28,'Munis 2018'!$FB$8:$FB$210)</f>
        <v>0.0109356014580802</v>
      </c>
      <c r="Y28" s="82" t="n">
        <f aca="false">SUMIF('Munis 2018'!$E$8:$E$210,'Cds 2018'!$B28,'Munis 2018'!$AJ$8:$AJ$210)/SUMIF('Munis 2018'!$E$8:$E$210,'Cds 2018'!$B28,'Munis 2018'!$AK$8:$AK$210)</f>
        <v>0.12954521910287</v>
      </c>
      <c r="Z28" s="82" t="n">
        <f aca="false">SUMIF('Munis 2018'!$E$8:$E$210,'Cds 2018'!$B28,'Munis 2018'!$AL$8:$AL$210)/SUMIF('Munis 2018'!$E$8:$E$210,'Cds 2018'!$B28,'Munis 2018'!$AM$8:$AM$210)</f>
        <v>0.251232347917853</v>
      </c>
      <c r="AA28" s="82" t="n">
        <f aca="false">SUMIF('Munis 2018'!$E$8:$E$210,'Cds 2018'!$B28,'Munis 2018'!$AN$8:$AN$210)/SUMIF('Munis 2018'!$E$8:$E$210,'Cds 2018'!$B28,'Munis 2018'!$AO$8:$AO$210)</f>
        <v>0.11368213447409</v>
      </c>
      <c r="AB28" s="82" t="n">
        <f aca="false">SUMIF('Munis 2018'!$E$8:$E$210,'Cds 2018'!$B28,'Munis 2018'!$AP$8:$AP$210)/SUMIF('Munis 2018'!$E$8:$E$210,'Cds 2018'!$B28,'Munis 2018'!$AQ$8:$AQ$210)</f>
        <v>0.868621668243281</v>
      </c>
      <c r="AC28" s="82" t="n">
        <f aca="false">SUMIF('Munis 2018'!$E$8:$E$210,'Cds 2018'!$B28,'Munis 2018'!$AR$8:$AR$210)/SUMIF('Munis 2018'!$E$8:$E$210,'Cds 2018'!$B28,'Munis 2018'!$AS$8:$AS$210)</f>
        <v>0.992554728303145</v>
      </c>
      <c r="AD28" s="82" t="n">
        <f aca="false">SUMIF('Munis 2018'!$E$8:$E$210,'Cds 2018'!$B28,'Munis 2018'!$AT$8:$AT$210)/SUMIF('Munis 2018'!$E$8:$E$210,'Cds 2018'!$B28,'Munis 2018'!$AU$8:$AU$210)</f>
        <v>0.969156525388166</v>
      </c>
      <c r="AE28" s="83" t="n">
        <f aca="false">AVERAGEIF('Munis 2018'!$E$8:$E$210,'Cds 2018'!B28,'Munis 2018'!$AV$8:$AV$210)/(SUMIF('Munis 2018'!$E$8:$E$210,'Cds 2018'!B28,'Munis 2018'!$EV$8:$EV$210)/100000)</f>
        <v>2.97618580541306</v>
      </c>
      <c r="AF28" s="84" t="n">
        <f aca="false">SUMIFS('Munis 2018'!$AW$8:$AW$210,'Munis 2018'!$E$8:$E$210, 'Cds 2018'!B28)/((SUMIFS('Munis 2018'!$EV$8:$EV$210,'Munis 2018'!$E$8:$E$210,'Cds 2018'!B28)*SUMIFS('Munis 2018'!$AX$8:$AX$210,'Munis 2018'!$E$8:$E$210,'Cds 2018'!B28))^0.5)</f>
        <v>0.306574354319799</v>
      </c>
      <c r="AG28" s="85" t="n">
        <f aca="false">AVERAGEIF('Munis 2018'!$E$8:$E$210,'Cds 2018'!B28,'Munis 2018'!$AY$8:$AY$210)</f>
        <v>1</v>
      </c>
      <c r="AH28" s="83" t="n">
        <f aca="false">AVERAGEIF('Munis 2018'!$E$8:$E$210,'Cds 2018'!$B28,'Munis 2018'!AZ$8:AZ$210)</f>
        <v>1.75</v>
      </c>
      <c r="AI28" s="86" t="n">
        <f aca="false">SUMIF('Munis 2018'!$E$8:$E$210,'Cds 2018'!B28,'Munis 2018'!$EV$8:$EV$210)/SUMIF('Munis 2018'!$E$8:$E$210,'Cds 2018'!B28,'Munis 2018'!$BA$8:$BA$210)</f>
        <v>42.3910487158159</v>
      </c>
      <c r="AJ28" s="58" t="n">
        <f aca="false">AVERAGEIF('Munis 2018'!$E$8:$E$210,'Cds 2018'!$B28,'Munis 2018'!$BC$8:$BC$210)/AVERAGEIF('Munis 2018'!$E$8:$E$210,'Cds 2018'!$B28,'Munis 2018'!$BB$8:$BB$210)</f>
        <v>0.526288284012329</v>
      </c>
      <c r="AK28" s="87" t="n">
        <f aca="false">AVERAGEIF('Munis 2018'!$E$8:$E$210,'Cds 2018'!B28,'Munis 2018'!$BD$8:$BD$210)</f>
        <v>22570.311177338</v>
      </c>
      <c r="AL28" s="58" t="n">
        <f aca="false">SUMIF('Munis 2018'!$E$8:$E$210,'Cds 2018'!B28,'Munis 2018'!$BE$8:$BE$210)/SUMIF('Munis 2018'!$E$8:$E$210,'Cds 2018'!B28,'Munis 2018'!$BF$8:$BF$210)</f>
        <v>0.393666358852586</v>
      </c>
      <c r="AM28" s="58" t="n">
        <f aca="false">SUMIF('Munis 2018'!$E$8:$E$210,'Cds 2018'!B28,'Munis 2018'!$BG$8:$BG$210)/SUMIF('Munis 2018'!$E$8:$E$210,'Cds 2018'!B28,'Munis 2018'!$BF$8:$BF$210)</f>
        <v>0.242371341043343</v>
      </c>
      <c r="AN28" s="58" t="n">
        <f aca="false">SUMIF('Munis 2018'!$E$8:$E$210,'Cds 2018'!B28,'Munis 2018'!$BH$8:$BH$210)/SUMIF('Munis 2018'!$E$8:$E$210,'Cds 2018'!B28,'Munis 2018'!$BF$8:$BF$210)</f>
        <v>0.369035369303607</v>
      </c>
      <c r="AO28" s="88" t="n">
        <f aca="false">SUMPRODUCT('Munis 2018'!BI$206:BI$210,'Munis 2018'!$EY$206:$EY$210)</f>
        <v>4</v>
      </c>
      <c r="AP28" s="52" t="n">
        <f aca="false">SUMIF('Munis 2018'!$E$8:$E$210,'Cds 2018'!B28,'Munis 2018'!$BJ$8:$BJ$210)/SUMIF('Munis 2018'!$E$8:$E$210,'Cds 2018'!B28,'Munis 2018'!$BK$8:$BK$210)</f>
        <v>1.43119078340244</v>
      </c>
      <c r="AQ28" s="58" t="n">
        <f aca="false">SUMIF('Munis 2018'!E$8:$E$210,'Cds 2018'!B28,'Munis 2018'!$BL$8:$BL$210)/SUMIF('Munis 2018'!E$8:$E$210,'Cds 2018'!B28,'Munis 2018'!$BM$8:$BM$210)</f>
        <v>0.976452189572511</v>
      </c>
      <c r="AR28" s="58" t="n">
        <f aca="false">SUMIF('Munis 2018'!$E$8:$E$210,'Cds 2018'!B28,'Munis 2018'!$BN$8:$BN$210)/SUMIF('Munis 2018'!$E$8:$E$210,'Cds 2018'!B28,'Munis 2018'!$BO$8:$BO$210)</f>
        <v>0.206600933617785</v>
      </c>
      <c r="AS28" s="89" t="n">
        <f aca="false">RATE(1,0,-SUMIF('Munis 2018'!$E$8:$E$210,'Cds 2018'!B28,'Munis 2018'!$BP$8:$BP$210),SUMIF('Munis 2018'!$E$8:$E$210,'Cds 2018'!B28,'Munis 2018'!$BQ$8:$BQ$210))</f>
        <v>0.0748945943295897</v>
      </c>
      <c r="AT28" s="13" t="n">
        <f aca="false">AVERAGEIF('Munis 2018'!$E$8:$E$210,$B28,'Munis 2018'!BR$8:BR$210)</f>
        <v>600.651076188839</v>
      </c>
      <c r="AU28" s="13" t="n">
        <f aca="false">AVERAGEIF('Munis 2018'!$E$8:$E$210,$B28,'Munis 2018'!BS$8:BS$210)</f>
        <v>2241.28815085296</v>
      </c>
      <c r="AV28" s="58" t="n">
        <f aca="false">SUMIF('Munis 2018'!$E$8:$E$210,B28,'Munis 2018'!$BT$8:$BT$210)/SUMIF('Munis 2018'!$E$8:$E$210,B28,'Munis 2018'!$BU$8:$BU$210)</f>
        <v>0</v>
      </c>
      <c r="AW28" s="58" t="n">
        <f aca="false">IFERROR(SUMIF('Munis 2018'!$E$8:$E$210,$B28,'Munis 2018'!$BV$8:$BV$210)/SUMIF('Munis 2018'!$E$8:$E$210,$B28,'Munis 2018'!$BW$8:$BW$210),0)</f>
        <v>0.980821917808219</v>
      </c>
      <c r="AX28" s="58" t="n">
        <f aca="false">IFERROR(SUMIF('Munis 2018'!$E$8:$E$210,$B28,'Munis 2018'!$BX$8:$BX$210)/SUMIF('Munis 2018'!$E$8:$E$210,$B28,'Munis 2018'!$BY$8:$BY$210),0)</f>
        <v>0</v>
      </c>
      <c r="AY28" s="58" t="n">
        <f aca="false">IFERROR(SUMIF('Munis 2018'!$E$8:$E$210,$B28,'Munis 2018'!$BZ$8:$BZ$210)/SUMIF('Munis 2018'!$E$8:$E$210,$B28,'Munis 2018'!$CA$8:$CA$210),0)</f>
        <v>0.736986301369863</v>
      </c>
      <c r="AZ28" s="51" t="n">
        <f aca="false">AVERAGEIF('Munis 2018'!$E$8:$E$210,$B28,'Munis 2018'!CB$8:CB$210)</f>
        <v>0</v>
      </c>
      <c r="BA28" s="52" t="n">
        <f aca="false">AVERAGEIF('Munis 2018'!$E$8:$E$210,$B28,'Munis 2018'!CC$8:CC$210)</f>
        <v>0</v>
      </c>
      <c r="BB28" s="51" t="n">
        <f aca="false">AVERAGEIF('Munis 2018'!$E$8:$E$210,$B28,'Munis 2018'!CD$8:CD$210)</f>
        <v>0</v>
      </c>
      <c r="BC28" s="52" t="n">
        <f aca="false">SUMIF('Munis 2018'!$E$8:$E$210,$B28,'Munis 2018'!CE$8:CE$210)/SUMIF('Munis 2018'!$E$8:$E$210,$B28,'Munis 2018'!$CF$8:$CF$210)</f>
        <v>0.366486857364148</v>
      </c>
      <c r="BD28" s="52" t="n">
        <f aca="false">SUMIF('Munis 2018'!$E$8:$E$210,$B28,'Munis 2018'!CG$8:CG$210)/SUMIF('Munis 2018'!$E$8:$E$210,$B28,'Munis 2018'!$CF$8:$CF$210)</f>
        <v>0.393574009803571</v>
      </c>
      <c r="BE28" s="52" t="n">
        <f aca="false">SUMIF('Munis 2018'!$E$8:$E$210,$B28,'Munis 2018'!CH$8:CH$210)/SUMIF('Munis 2018'!$E$8:$E$210,$B28,'Munis 2018'!$CF$8:$CF$210)</f>
        <v>11.6325323646221</v>
      </c>
      <c r="BF28" s="52" t="n">
        <f aca="false">SUMIF('Munis 2018'!$E$8:$E$210,$B28,'Munis 2018'!CI$8:CI$210)/SUMIF('Munis 2018'!$E$8:$E$210,$B28,'Munis 2018'!$CF$8:$CF$210)</f>
        <v>0.85028823508365</v>
      </c>
      <c r="BG28" s="52" t="n">
        <f aca="false">SUMIF('Munis 2018'!$E$8:$E$210,$B28,'Munis 2018'!CJ$8:CJ$210)/SUMIF('Munis 2018'!$E$8:$E$210,$B28,'Munis 2018'!$CF$8:$CF$210)</f>
        <v>94.8871158180972</v>
      </c>
      <c r="BH28" s="52" t="n">
        <f aca="false">SUMIF('Munis 2018'!$E$8:$E$210,$B28,'Munis 2018'!CK$8:CK$210)/SUMIF('Munis 2018'!$E$8:$E$210,$B28,'Munis 2018'!$CF$8:$CF$210)</f>
        <v>3776.18266885272</v>
      </c>
      <c r="BI28" s="52" t="n">
        <f aca="false">SUMIF('Munis 2018'!$E$8:$E$210,B28,'Munis 2018'!$CL$8:$CL$210)/(SUMIF('Munis 2018'!$E$8:$E$210,B28,'Munis 2018'!$EW$8:$EW$210)/10000)</f>
        <v>5.62886601263132</v>
      </c>
      <c r="BJ28" s="90" t="n">
        <f aca="false">AVERAGEIFS('Munis 2018'!$CM$8:$CM$210,'Munis 2018'!$E$8:$E$210,'Cds 2018'!B28,'Munis 2018'!$CM$8:$CM$210,"&gt;0")</f>
        <v>1.95293759423848</v>
      </c>
      <c r="BK28" s="90" t="n">
        <f aca="false">AVERAGEIF('Munis 2018'!$E$8:$E$210,B28,'Munis 2018'!$CN$8:$CN$210)</f>
        <v>33.3333333333333</v>
      </c>
      <c r="BL28" s="58" t="n">
        <f aca="false">SUMIF('Munis 2018'!$E$8:$E$210,B28,'Munis 2018'!$CO$8:$CO$210)</f>
        <v>0.987093522723475</v>
      </c>
      <c r="BM28" s="58" t="n">
        <f aca="false">AVERAGEIF('Munis 2018'!$E$8:$E$210,B28,'Munis 2018'!$CP$8:$CP$210)/AVERAGEIF('Munis 2018'!$E$8:$E$210,B28,'Munis 2018'!$CQ$8:$CQ$210)</f>
        <v>0.144413413187356</v>
      </c>
      <c r="BN28" s="58" t="n">
        <f aca="false">AVERAGEIF('Munis 2018'!$E$8:$E$210,B28,'Munis 2018'!CR$8:CR$210)/AVERAGEIF('Munis 2018'!$E$8:$E$210,B28,'Munis 2018'!$CQ$8:$CQ$210)</f>
        <v>0</v>
      </c>
      <c r="BO28" s="58" t="n">
        <f aca="false">AVERAGEIF('Munis 2018'!$E$8:$E$210,$B28,'Munis 2018'!CS$8:CS$210)/AVERAGEIF('Munis 2018'!$E$8:$E$210,$B28,'Munis 2018'!$CQ$8:$CQ$210)</f>
        <v>0.194969999502192</v>
      </c>
      <c r="BP28" s="58" t="n">
        <f aca="false">AVERAGEIF('Munis 2018'!$E$8:$E$210,$B28,'Munis 2018'!CT$8:CT$210)/AVERAGEIF('Munis 2018'!$E$8:$E$210,$B28,'Munis 2018'!$CQ$8:$CQ$210)</f>
        <v>0.653248676043497</v>
      </c>
      <c r="BQ28" s="58" t="n">
        <f aca="false">AVERAGEIF('Munis 2018'!$E$8:$E$210,$B28,'Munis 2018'!$CU$8:$CU$210)</f>
        <v>0.33</v>
      </c>
      <c r="BR28" s="53" t="n">
        <f aca="false">SUMPRODUCT('Munis 2018'!CV$206:CV$210,'Munis 2018'!$EY$206:$EY$210)</f>
        <v>0</v>
      </c>
      <c r="BS28" s="53" t="n">
        <f aca="false">SUMPRODUCT('Munis 2018'!CW$206:CW$210,'Munis 2018'!$EY$206:$EY$210)</f>
        <v>0.5</v>
      </c>
      <c r="BT28" s="53" t="n">
        <f aca="false">SUMPRODUCT('Munis 2018'!CX$206:CX$210,'Munis 2018'!$EY$206:$EY$210)</f>
        <v>0</v>
      </c>
      <c r="BU28" s="53" t="n">
        <f aca="false">SUMPRODUCT('Munis 2018'!CY$206:CY$210,'Munis 2018'!$EY$206:$EY$210)</f>
        <v>0</v>
      </c>
      <c r="BV28" s="53" t="n">
        <f aca="false">SUMPRODUCT('Munis 2018'!CZ$206:CZ$210,'Munis 2018'!$EY$206:$EY$210)</f>
        <v>0</v>
      </c>
      <c r="BW28" s="91" t="n">
        <f aca="false">SUMPRODUCT('Munis 2018'!DA$206:DA$210,'Munis 2018'!$EY$206:$EY$210)</f>
        <v>0</v>
      </c>
      <c r="BX28" s="53" t="n">
        <f aca="false">SUMPRODUCT('Munis 2018'!DB$206:DB$210,'Munis 2018'!$EY$206:$EY$210)</f>
        <v>0</v>
      </c>
      <c r="BY28" s="53" t="n">
        <f aca="false">SUMPRODUCT('Munis 2018'!DC$206:DC$210,'Munis 2018'!$EY$206:$EY$210)</f>
        <v>0</v>
      </c>
      <c r="BZ28" s="53" t="n">
        <f aca="false">SUMPRODUCT('Munis 2018'!DD$206:DD$210,'Munis 2018'!$EY$206:$EY$210)</f>
        <v>0</v>
      </c>
      <c r="CA28" s="91" t="n">
        <f aca="false">SUMPRODUCT('Munis 2018'!DE$206:DE$210,'Munis 2018'!$EY$206:$EY$210)</f>
        <v>0</v>
      </c>
      <c r="CB28" s="53" t="n">
        <f aca="false">SUMPRODUCT('Munis 2018'!DF$206:DF$210,'Munis 2018'!$EY$206:$EY$210)</f>
        <v>0</v>
      </c>
      <c r="CC28" s="53" t="n">
        <f aca="false">SUMPRODUCT('Munis 2018'!DG$206:DG$210,'Munis 2018'!$EY$206:$EY$210)</f>
        <v>0</v>
      </c>
      <c r="CD28" s="53" t="n">
        <f aca="false">SUMPRODUCT('Munis 2018'!DH$206:DH$210,'Munis 2018'!$EY$206:$EY$210)</f>
        <v>0</v>
      </c>
      <c r="CE28" s="53" t="n">
        <f aca="false">SUMPRODUCT('Munis 2018'!DI$206:DI$210,'Munis 2018'!$EY$206:$EY$210)</f>
        <v>0</v>
      </c>
      <c r="CF28" s="53" t="n">
        <f aca="false">SUMPRODUCT('Munis 2018'!DJ$206:DJ$210,'Munis 2018'!$EY$206:$EY$210)</f>
        <v>0</v>
      </c>
      <c r="CG28" s="53" t="n">
        <f aca="false">SUMPRODUCT('Munis 2018'!DK$206:DK$210,'Munis 2018'!$EY$206:$EY$210)</f>
        <v>0</v>
      </c>
      <c r="CH28" s="53" t="n">
        <f aca="false">SUMPRODUCT('Munis 2018'!DL$206:DL$210,'Munis 2018'!$EY$206:$EY$210)</f>
        <v>0</v>
      </c>
      <c r="CI28" s="53" t="n">
        <f aca="false">SUMPRODUCT('Munis 2018'!DM$206:DM$210,'Munis 2018'!$EY$206:$EY$210)</f>
        <v>0</v>
      </c>
      <c r="CJ28" s="53" t="n">
        <f aca="false">(AVERAGEIF('Munis 2018'!$E$8:$E$210,'Cds 2018'!B28,'Munis 2018'!$DN$8:$DN$210)+AVERAGEIF('Munis 2018'!$E$8:$E$210,'Cds 2018'!B28,'Munis 2018'!$DO$8:$DO$210))-AVERAGEIF('Munis 2018'!$E$8:$E$210,'Cds 2018'!B28,'Munis 2018'!$DP$8:$DP$210)</f>
        <v>1</v>
      </c>
      <c r="CK28" s="53" t="n">
        <f aca="false">SUMPRODUCT('Munis 2018'!DQ206:DQ210,'Munis 2018'!$EY$206:$EY$210)</f>
        <v>1</v>
      </c>
      <c r="CL28" s="60" t="n">
        <f aca="false">(SUMIF('Munis 2018'!$E$8:$E$210,B28,'Munis 2018'!$DR$8:$DR$210)+SUMIF('Munis 2018'!$E$8:$E$210,B28,'Munis 2018'!$DS$8:$DS$210))/SUMIF('Munis 2018'!$E$8:$E$210,B28,'Munis 2018'!$DT$8:$DT$210)</f>
        <v>2.06093802558727</v>
      </c>
      <c r="CM28" s="58" t="n">
        <f aca="false">SUMIF('Munis 2018'!$E$8:$E$210,B28,'Munis 2018'!$DU$8:$DU$210)/SUMIF('Munis 2018'!$E$8:$E$210,B28,'Munis 2018'!$DV$8:$DV$210)</f>
        <v>0.893395154547932</v>
      </c>
      <c r="CN28" s="13" t="n">
        <f aca="false">SUMIF('Munis 2018'!$E$8:$E$210,B28,'Munis 2018'!$DW$8:$DW$210)/(SUMIF('Munis 2018'!$E$8:$E$210,B28,'Munis 2018'!$DX$8:$DX$210)/1000)</f>
        <v>101.455945495848</v>
      </c>
      <c r="CO28" s="59" t="n">
        <f aca="false">(SUMIF('Munis 2018'!$E$8:$E$210,B28,'Munis 2018'!$DY$8:$DY$210)*1000000)/SUMIF('Munis 2018'!$E$8:$E$210,B28,'Munis 2018'!$EV$8:$EV$210)</f>
        <v>921272.019745785</v>
      </c>
      <c r="CP28" s="58" t="n">
        <f aca="false">SUMIF('Munis 2018'!$E$8:$E$210,B28,'Munis 2018'!$DZ$8:$DZ$210)/SUMIF('Munis 2018'!$E$8:$E$210,B28,'Munis 2018'!$EA$8:$EA$210)</f>
        <v>0.304719583205639</v>
      </c>
      <c r="CQ28" s="58" t="n">
        <f aca="false">SUMIF('Munis 2018'!$E$8:$E$210,B28,'Munis 2018'!$EB$8:$EB$210)/SUMIF('Munis 2018'!$E$8:$E$210,B28,'Munis 2018'!$DW$8:$DW$210)</f>
        <v>0.0900710511932957</v>
      </c>
      <c r="CR28" s="59" t="n">
        <f aca="false">AVERAGEIF('Munis 2018'!$E$8:$E$210,B28,'Munis 2018'!$EC$8:$EC$210)</f>
        <v>6855.9497</v>
      </c>
      <c r="CS28" s="58" t="n">
        <f aca="false">SUMIF('Munis 2018'!$E$8:$E$210,B28,'Munis 2018'!$ED$8:$ED$210)/SUMIF('Munis 2018'!$E$8:$E$210,B28,'Munis 2018'!$EE$8:$EE$210)</f>
        <v>0.190534017775054</v>
      </c>
      <c r="CT28" s="82" t="n">
        <f aca="false">SUMIF('Munis 2018'!$E$8:$E$210,B28,'Munis 2018'!$EF$8:$EF$210)/SUMIF('Munis 2018'!$E$8:$E$210,B28,'Munis 2018'!$EG$8:$EG$210)</f>
        <v>0.0244923279296247</v>
      </c>
      <c r="CU28" s="60" t="n">
        <f aca="false">AVERAGEIF('Munis 2018'!$E$8:$E$210,B28,'Munis 2018'!$EH$8:$EH$210)</f>
        <v>48.3662110807626</v>
      </c>
      <c r="CW28" s="92" t="n">
        <f aca="false">AVERAGEIF('Munis 2018'!$E$8:$E$210,$B28,'Munis 2018'!EJ$8:EJ$210)</f>
        <v>45.5565340430808</v>
      </c>
      <c r="CX28" s="92" t="n">
        <f aca="false">AVERAGEIF('Munis 2018'!$E$8:$E$210,$B28,'Munis 2018'!EK$8:EK$210)</f>
        <v>21.2654660379442</v>
      </c>
      <c r="CY28" s="93" t="n">
        <f aca="false">AVERAGEIF('Munis 2018'!$E$8:$E$210,$B28,'Munis 2018'!EL$8:EL$210)</f>
        <v>2.36328851703161</v>
      </c>
      <c r="CZ28" s="94" t="n">
        <f aca="false">AVERAGEIF('Munis 2018'!$E$8:$E$210,$B28,'Munis 2018'!EM$8:EM$210)</f>
        <v>2.3583154097</v>
      </c>
      <c r="DA28" s="94" t="n">
        <f aca="false">AVERAGEIF('Munis 2018'!$E$8:$E$210,$B28,'Munis 2018'!EN$8:EN$210)</f>
        <v>95.2277695791</v>
      </c>
      <c r="DC28" s="51" t="n">
        <f aca="false">AVERAGEIF('Munis 2018'!$E$8:$E$210,'Cds 2018'!$B28,'Munis 2018'!ES$8:ES$210)</f>
        <v>711240</v>
      </c>
      <c r="DD28" s="13" t="n">
        <f aca="false">SUMIF('Munis 2018'!$E$8:$E$210,'Cds 2018'!$B28,'Munis 2018'!ET$8:ET$210)</f>
        <v>1018566.664</v>
      </c>
      <c r="DE28" s="13" t="n">
        <f aca="false">SUMIF('Munis 2018'!$E$8:$E$210,'Cds 2018'!$B28,'Munis 2018'!EU$8:EU$210)</f>
        <v>1049433.069</v>
      </c>
      <c r="DF28" s="13" t="n">
        <f aca="false">SUMIF('Munis 2018'!$E$8:$E$210,'Cds 2018'!$B28,'Munis 2018'!EV$8:EV$210)</f>
        <v>1064113.67</v>
      </c>
      <c r="DG28" s="13" t="n">
        <f aca="false">SUMIF('Munis 2018'!$E$8:$E$210,'Cds 2018'!$B28,'Munis 2018'!EW$8:EW$210)</f>
        <v>1078369.957</v>
      </c>
      <c r="DH28" s="11" t="str">
        <f aca="false">IF(DG28&gt;1000000,"Más de un millón",IF(DG28&gt;500000,"De 500 mil a un millón",IF(DG28&gt;250000,"De 250 a 500 mil","Menos de 250 mil")))</f>
        <v>Más de un millón</v>
      </c>
      <c r="DI28" s="11" t="s">
        <v>341</v>
      </c>
      <c r="DJ28" s="13" t="n">
        <f aca="false">SUMIF('Munis 2018'!$E$8:$E$210,'Cds 2018'!$B28,'Munis 2018'!FB$8:FB$210)</f>
        <v>1646</v>
      </c>
      <c r="DK28" s="13" t="n">
        <f aca="false">SUMIF('Munis 2018'!$E$8:$E$210,'Cds 2018'!$B28,'Munis 2018'!FC$8:FC$210)</f>
        <v>530332</v>
      </c>
    </row>
  </sheetData>
  <mergeCells count="18">
    <mergeCell ref="A1:A7"/>
    <mergeCell ref="B1:B7"/>
    <mergeCell ref="C1:C7"/>
    <mergeCell ref="E3:M3"/>
    <mergeCell ref="N3:AH3"/>
    <mergeCell ref="AI3:AV3"/>
    <mergeCell ref="AW3:BI3"/>
    <mergeCell ref="BJ3:BQ3"/>
    <mergeCell ref="BR3:CK3"/>
    <mergeCell ref="CL3:CU3"/>
    <mergeCell ref="CW3:CY3"/>
    <mergeCell ref="CZ3:DA3"/>
    <mergeCell ref="DC3:DK3"/>
    <mergeCell ref="DD4:DG4"/>
    <mergeCell ref="DD5:DG5"/>
    <mergeCell ref="CW6:DA6"/>
    <mergeCell ref="DD6:DG6"/>
    <mergeCell ref="CW7:DA7"/>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Q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4" ySplit="0" topLeftCell="N1" activePane="topRight" state="frozen"/>
      <selection pane="topLeft" activeCell="A1" activeCellId="0" sqref="A1"/>
      <selection pane="topRight" activeCell="N3" activeCellId="0" sqref="N3"/>
    </sheetView>
  </sheetViews>
  <sheetFormatPr defaultRowHeight="15" zeroHeight="false" outlineLevelRow="0" outlineLevelCol="0"/>
  <cols>
    <col collapsed="false" customWidth="true" hidden="false" outlineLevel="0" max="1" min="1" style="9" width="16.85"/>
    <col collapsed="false" customWidth="true" hidden="false" outlineLevel="0" max="2" min="2" style="9" width="10.85"/>
    <col collapsed="false" customWidth="true" hidden="false" outlineLevel="0" max="3" min="3" style="9" width="22"/>
    <col collapsed="false" customWidth="true" hidden="false" outlineLevel="0" max="4" min="4" style="9" width="13.14"/>
    <col collapsed="false" customWidth="true" hidden="false" outlineLevel="0" max="5" min="5" style="11" width="12.28"/>
    <col collapsed="false" customWidth="true" hidden="false" outlineLevel="0" max="1025" min="6" style="11" width="10.85"/>
  </cols>
  <sheetData>
    <row r="1" s="43" customFormat="true" ht="15" hidden="false" customHeight="true" outlineLevel="0" collapsed="false">
      <c r="A1" s="16" t="s">
        <v>28</v>
      </c>
      <c r="B1" s="16" t="s">
        <v>27</v>
      </c>
      <c r="C1" s="16" t="s">
        <v>26</v>
      </c>
      <c r="D1" s="63" t="s">
        <v>528</v>
      </c>
      <c r="E1" s="30" t="str">
        <f aca="false">'Cds 2018'!E1</f>
        <v>No</v>
      </c>
      <c r="F1" s="30" t="str">
        <f aca="false">'Cds 2018'!F1</f>
        <v>No</v>
      </c>
      <c r="G1" s="30" t="str">
        <f aca="false">'Cds 2018'!G1</f>
        <v>No</v>
      </c>
      <c r="H1" s="30" t="str">
        <f aca="false">'Cds 2018'!H1</f>
        <v>No</v>
      </c>
      <c r="I1" s="30" t="str">
        <f aca="false">'Cds 2018'!I1</f>
        <v>No</v>
      </c>
      <c r="J1" s="30" t="str">
        <f aca="false">'Cds 2018'!J1</f>
        <v>No</v>
      </c>
      <c r="K1" s="30" t="str">
        <f aca="false">'Cds 2018'!K1</f>
        <v>No</v>
      </c>
      <c r="L1" s="30" t="str">
        <f aca="false">'Cds 2018'!L1</f>
        <v>No</v>
      </c>
      <c r="M1" s="30" t="str">
        <f aca="false">'Cds 2018'!M1</f>
        <v>No</v>
      </c>
      <c r="N1" s="30" t="str">
        <f aca="false">'Cds 2018'!N1</f>
        <v>No</v>
      </c>
      <c r="O1" s="30" t="str">
        <f aca="false">'Cds 2018'!O1</f>
        <v>No</v>
      </c>
      <c r="P1" s="30" t="str">
        <f aca="false">'Cds 2018'!P1</f>
        <v>Sí</v>
      </c>
      <c r="Q1" s="30" t="str">
        <f aca="false">'Cds 2018'!Q1</f>
        <v>Sí</v>
      </c>
      <c r="R1" s="30" t="str">
        <f aca="false">'Cds 2018'!R1</f>
        <v>Sí</v>
      </c>
      <c r="S1" s="30" t="str">
        <f aca="false">'Cds 2018'!S1</f>
        <v>Sí</v>
      </c>
      <c r="T1" s="30" t="str">
        <f aca="false">'Cds 2018'!T1</f>
        <v>Sí</v>
      </c>
      <c r="U1" s="30" t="str">
        <f aca="false">'Cds 2018'!U1</f>
        <v>Sí</v>
      </c>
      <c r="V1" s="30" t="str">
        <f aca="false">'Cds 2018'!V1</f>
        <v>Sí</v>
      </c>
      <c r="W1" s="30" t="str">
        <f aca="false">'Cds 2018'!W1</f>
        <v>No</v>
      </c>
      <c r="X1" s="30" t="str">
        <f aca="false">'Cds 2018'!X1</f>
        <v>No</v>
      </c>
      <c r="Y1" s="30" t="str">
        <f aca="false">'Cds 2018'!Y1</f>
        <v>No</v>
      </c>
      <c r="Z1" s="30" t="str">
        <f aca="false">'Cds 2018'!Z1</f>
        <v>No</v>
      </c>
      <c r="AA1" s="30" t="str">
        <f aca="false">'Cds 2018'!AA1</f>
        <v>No</v>
      </c>
      <c r="AB1" s="30" t="str">
        <f aca="false">'Cds 2018'!AB1</f>
        <v>No</v>
      </c>
      <c r="AC1" s="30" t="str">
        <f aca="false">'Cds 2018'!AC1</f>
        <v>Sí</v>
      </c>
      <c r="AD1" s="30" t="str">
        <f aca="false">'Cds 2018'!AD1</f>
        <v>Sí</v>
      </c>
      <c r="AE1" s="30" t="str">
        <f aca="false">'Cds 2018'!AE1</f>
        <v>Sí</v>
      </c>
      <c r="AF1" s="30" t="str">
        <f aca="false">'Cds 2018'!AF1</f>
        <v>Sí</v>
      </c>
      <c r="AG1" s="30" t="str">
        <f aca="false">'Cds 2018'!AG1</f>
        <v>Sí</v>
      </c>
      <c r="AH1" s="30" t="str">
        <f aca="false">'Cds 2018'!AH1</f>
        <v>Sí</v>
      </c>
      <c r="AI1" s="30" t="str">
        <f aca="false">'Cds 2018'!AI1</f>
        <v>Sí</v>
      </c>
      <c r="AJ1" s="30" t="str">
        <f aca="false">'Cds 2018'!AJ1</f>
        <v>No</v>
      </c>
      <c r="AK1" s="30" t="str">
        <f aca="false">'Cds 2018'!AK1</f>
        <v>No</v>
      </c>
      <c r="AL1" s="30" t="str">
        <f aca="false">'Cds 2018'!AL1</f>
        <v>Sí</v>
      </c>
      <c r="AM1" s="30" t="str">
        <f aca="false">'Cds 2018'!AM1</f>
        <v>Sí</v>
      </c>
      <c r="AN1" s="30" t="str">
        <f aca="false">'Cds 2018'!AN1</f>
        <v>No</v>
      </c>
      <c r="AO1" s="30" t="str">
        <f aca="false">'Cds 2018'!AO1</f>
        <v>Sí</v>
      </c>
      <c r="AP1" s="30" t="str">
        <f aca="false">'Cds 2018'!AP1</f>
        <v>No</v>
      </c>
      <c r="AQ1" s="30" t="str">
        <f aca="false">'Cds 2018'!AQ1</f>
        <v>Sí</v>
      </c>
      <c r="AR1" s="30" t="str">
        <f aca="false">'Cds 2018'!AR1</f>
        <v>Sí</v>
      </c>
      <c r="AS1" s="30" t="str">
        <f aca="false">'Cds 2018'!AS1</f>
        <v>No</v>
      </c>
      <c r="AT1" s="30" t="str">
        <f aca="false">'Cds 2018'!AT1</f>
        <v>No</v>
      </c>
      <c r="AU1" s="30" t="str">
        <f aca="false">'Cds 2018'!AU1</f>
        <v>No</v>
      </c>
      <c r="AV1" s="30" t="str">
        <f aca="false">'Cds 2018'!AV1</f>
        <v>Sí</v>
      </c>
      <c r="AW1" s="30" t="str">
        <f aca="false">'Cds 2018'!AW1</f>
        <v>Sí</v>
      </c>
      <c r="AX1" s="30" t="str">
        <f aca="false">'Cds 2018'!AX1</f>
        <v>Sí</v>
      </c>
      <c r="AY1" s="30" t="str">
        <f aca="false">'Cds 2018'!AY1</f>
        <v>Sí</v>
      </c>
      <c r="AZ1" s="30" t="str">
        <f aca="false">'Cds 2018'!AZ1</f>
        <v>Sí</v>
      </c>
      <c r="BA1" s="30" t="str">
        <f aca="false">'Cds 2018'!BA1</f>
        <v>Sí</v>
      </c>
      <c r="BB1" s="30" t="str">
        <f aca="false">'Cds 2018'!BB1</f>
        <v>Sí</v>
      </c>
      <c r="BC1" s="30" t="str">
        <f aca="false">'Cds 2018'!BC1</f>
        <v>No</v>
      </c>
      <c r="BD1" s="30" t="str">
        <f aca="false">'Cds 2018'!BD1</f>
        <v>No</v>
      </c>
      <c r="BE1" s="30" t="str">
        <f aca="false">'Cds 2018'!BE1</f>
        <v>No</v>
      </c>
      <c r="BF1" s="30" t="str">
        <f aca="false">'Cds 2018'!BF1</f>
        <v>No</v>
      </c>
      <c r="BG1" s="30" t="str">
        <f aca="false">'Cds 2018'!BG1</f>
        <v>No</v>
      </c>
      <c r="BH1" s="30" t="str">
        <f aca="false">'Cds 2018'!BH1</f>
        <v>No</v>
      </c>
      <c r="BI1" s="30" t="str">
        <f aca="false">'Cds 2018'!BI1</f>
        <v>No</v>
      </c>
      <c r="BJ1" s="30" t="str">
        <f aca="false">'Cds 2018'!BJ1</f>
        <v>Sí</v>
      </c>
      <c r="BK1" s="30" t="str">
        <f aca="false">'Cds 2018'!BK1</f>
        <v>Sí</v>
      </c>
      <c r="BL1" s="30" t="str">
        <f aca="false">'Cds 2018'!BL1</f>
        <v>Sí</v>
      </c>
      <c r="BM1" s="30" t="str">
        <f aca="false">'Cds 2018'!BM1</f>
        <v>Sí</v>
      </c>
      <c r="BN1" s="30" t="str">
        <f aca="false">'Cds 2018'!BN1</f>
        <v>Sí</v>
      </c>
      <c r="BO1" s="30" t="str">
        <f aca="false">'Cds 2018'!BO1</f>
        <v>No</v>
      </c>
      <c r="BP1" s="30" t="str">
        <f aca="false">'Cds 2018'!BP1</f>
        <v>Sí</v>
      </c>
      <c r="BQ1" s="30" t="str">
        <f aca="false">'Cds 2018'!BQ1</f>
        <v>Sí</v>
      </c>
      <c r="BR1" s="30" t="str">
        <f aca="false">'Cds 2018'!BR1</f>
        <v>Sí</v>
      </c>
      <c r="BS1" s="30" t="str">
        <f aca="false">'Cds 2018'!BS1</f>
        <v>Sí</v>
      </c>
      <c r="BT1" s="30" t="str">
        <f aca="false">'Cds 2018'!BT1</f>
        <v>Sí</v>
      </c>
      <c r="BU1" s="30" t="str">
        <f aca="false">'Cds 2018'!BU1</f>
        <v>Sí</v>
      </c>
      <c r="BV1" s="30" t="str">
        <f aca="false">'Cds 2018'!BV1</f>
        <v>Sí</v>
      </c>
      <c r="BW1" s="30" t="str">
        <f aca="false">'Cds 2018'!BW1</f>
        <v>Sí</v>
      </c>
      <c r="BX1" s="30" t="str">
        <f aca="false">'Cds 2018'!BX1</f>
        <v>Sí</v>
      </c>
      <c r="BY1" s="30" t="str">
        <f aca="false">'Cds 2018'!BY1</f>
        <v>Sí</v>
      </c>
      <c r="BZ1" s="30" t="str">
        <f aca="false">'Cds 2018'!BZ1</f>
        <v>Sí</v>
      </c>
      <c r="CA1" s="30" t="str">
        <f aca="false">'Cds 2018'!CA1</f>
        <v>Sí</v>
      </c>
      <c r="CB1" s="30" t="str">
        <f aca="false">'Cds 2018'!CB1</f>
        <v>Sí</v>
      </c>
      <c r="CC1" s="30" t="str">
        <f aca="false">'Cds 2018'!CC1</f>
        <v>Sí</v>
      </c>
      <c r="CD1" s="30" t="str">
        <f aca="false">'Cds 2018'!CD1</f>
        <v>Sí</v>
      </c>
      <c r="CE1" s="30" t="str">
        <f aca="false">'Cds 2018'!CE1</f>
        <v>Sí</v>
      </c>
      <c r="CF1" s="30" t="str">
        <f aca="false">'Cds 2018'!CF1</f>
        <v>Sí</v>
      </c>
      <c r="CG1" s="30" t="str">
        <f aca="false">'Cds 2018'!CG1</f>
        <v>Sí</v>
      </c>
      <c r="CH1" s="30" t="str">
        <f aca="false">'Cds 2018'!CH1</f>
        <v>Sí</v>
      </c>
      <c r="CI1" s="30" t="str">
        <f aca="false">'Cds 2018'!CI1</f>
        <v>Sí</v>
      </c>
      <c r="CJ1" s="30" t="str">
        <f aca="false">'Cds 2018'!CJ1</f>
        <v>Sí</v>
      </c>
      <c r="CK1" s="30" t="str">
        <f aca="false">'Cds 2018'!CK1</f>
        <v>Sí</v>
      </c>
      <c r="CL1" s="30" t="str">
        <f aca="false">'Cds 2018'!CL1</f>
        <v>Sí</v>
      </c>
      <c r="CM1" s="30" t="str">
        <f aca="false">'Cds 2018'!CM1</f>
        <v>Sí</v>
      </c>
      <c r="CN1" s="30" t="str">
        <f aca="false">'Cds 2018'!CN1</f>
        <v>Sí</v>
      </c>
      <c r="CO1" s="30" t="str">
        <f aca="false">'Cds 2018'!CO1</f>
        <v>Sí</v>
      </c>
      <c r="CP1" s="30" t="str">
        <f aca="false">'Cds 2018'!CP1</f>
        <v>No</v>
      </c>
      <c r="CQ1" s="30" t="str">
        <f aca="false">'Cds 2018'!CQ1</f>
        <v>Sí</v>
      </c>
      <c r="CR1" s="30" t="str">
        <f aca="false">'Cds 2018'!CR1</f>
        <v>Sí</v>
      </c>
      <c r="CS1" s="30" t="str">
        <f aca="false">'Cds 2018'!CS1</f>
        <v>No</v>
      </c>
      <c r="CT1" s="30" t="str">
        <f aca="false">'Cds 2018'!CT1</f>
        <v>No</v>
      </c>
      <c r="CU1" s="95" t="str">
        <f aca="false">'Cds 2018'!CU1</f>
        <v>Sí</v>
      </c>
      <c r="CV1" s="65"/>
      <c r="CW1" s="37" t="str">
        <f aca="false">'Cds 2018'!CW1</f>
        <v>Sí</v>
      </c>
      <c r="CX1" s="30" t="str">
        <f aca="false">'Cds 2018'!CX1</f>
        <v>No</v>
      </c>
      <c r="CY1" s="30" t="str">
        <f aca="false">'Cds 2018'!CY1</f>
        <v>No</v>
      </c>
      <c r="CZ1" s="30" t="str">
        <f aca="false">'Cds 2018'!CZ1</f>
        <v>Sí</v>
      </c>
      <c r="DA1" s="95" t="str">
        <f aca="false">'Cds 2018'!DA1</f>
        <v>Sí</v>
      </c>
      <c r="DB1" s="65"/>
      <c r="DC1" s="65"/>
      <c r="DD1" s="65"/>
      <c r="DE1" s="65"/>
      <c r="DF1" s="65"/>
      <c r="DG1" s="65"/>
      <c r="DH1" s="65"/>
      <c r="DI1" s="65"/>
      <c r="DJ1" s="65"/>
      <c r="DK1" s="65"/>
      <c r="DL1" s="65"/>
      <c r="DM1" s="65"/>
      <c r="DN1" s="65"/>
      <c r="DO1" s="65"/>
      <c r="DP1" s="65"/>
      <c r="DQ1" s="65"/>
    </row>
    <row r="2" customFormat="false" ht="15" hidden="false" customHeight="false" outlineLevel="0" collapsed="false">
      <c r="A2" s="16"/>
      <c r="B2" s="16"/>
      <c r="C2" s="16"/>
      <c r="D2" s="63" t="s">
        <v>531</v>
      </c>
      <c r="E2" s="30" t="n">
        <f aca="false">'Cds 2018'!E2</f>
        <v>0.5</v>
      </c>
      <c r="F2" s="30" t="n">
        <f aca="false">'Cds 2018'!F2</f>
        <v>0.5</v>
      </c>
      <c r="G2" s="30" t="n">
        <f aca="false">'Cds 2018'!G2</f>
        <v>0.5</v>
      </c>
      <c r="H2" s="30" t="n">
        <f aca="false">'Cds 2018'!H2</f>
        <v>0.1</v>
      </c>
      <c r="I2" s="30" t="n">
        <f aca="false">'Cds 2018'!I2</f>
        <v>1</v>
      </c>
      <c r="J2" s="30" t="n">
        <f aca="false">'Cds 2018'!J2</f>
        <v>0.5</v>
      </c>
      <c r="K2" s="30" t="n">
        <f aca="false">'Cds 2018'!K2</f>
        <v>1</v>
      </c>
      <c r="L2" s="30" t="n">
        <f aca="false">'Cds 2018'!L2</f>
        <v>0.5</v>
      </c>
      <c r="M2" s="30" t="n">
        <f aca="false">'Cds 2018'!M2</f>
        <v>1</v>
      </c>
      <c r="N2" s="30" t="n">
        <f aca="false">'Cds 2018'!N2</f>
        <v>0.5</v>
      </c>
      <c r="O2" s="30" t="n">
        <f aca="false">'Cds 2018'!O2</f>
        <v>0.5</v>
      </c>
      <c r="P2" s="30" t="n">
        <f aca="false">'Cds 2018'!P2</f>
        <v>1</v>
      </c>
      <c r="Q2" s="30" t="n">
        <f aca="false">'Cds 2018'!Q2</f>
        <v>0.5</v>
      </c>
      <c r="R2" s="30" t="n">
        <f aca="false">'Cds 2018'!R2</f>
        <v>0.5</v>
      </c>
      <c r="S2" s="30" t="n">
        <f aca="false">'Cds 2018'!S2</f>
        <v>0.5</v>
      </c>
      <c r="T2" s="30" t="n">
        <f aca="false">'Cds 2018'!T2</f>
        <v>0.5</v>
      </c>
      <c r="U2" s="30" t="n">
        <f aca="false">'Cds 2018'!U2</f>
        <v>0.5</v>
      </c>
      <c r="V2" s="30" t="n">
        <f aca="false">'Cds 2018'!V2</f>
        <v>0.5</v>
      </c>
      <c r="W2" s="30" t="n">
        <f aca="false">'Cds 2018'!W2</f>
        <v>0.5</v>
      </c>
      <c r="X2" s="30" t="n">
        <f aca="false">'Cds 2018'!X2</f>
        <v>0.1</v>
      </c>
      <c r="Y2" s="30" t="n">
        <f aca="false">'Cds 2018'!Y2</f>
        <v>0.1</v>
      </c>
      <c r="Z2" s="30" t="n">
        <f aca="false">'Cds 2018'!Z2</f>
        <v>0.5</v>
      </c>
      <c r="AA2" s="30" t="n">
        <f aca="false">'Cds 2018'!AA2</f>
        <v>0.5</v>
      </c>
      <c r="AB2" s="30" t="n">
        <f aca="false">'Cds 2018'!AB2</f>
        <v>1</v>
      </c>
      <c r="AC2" s="30" t="n">
        <f aca="false">'Cds 2018'!AC2</f>
        <v>0.5</v>
      </c>
      <c r="AD2" s="30" t="n">
        <f aca="false">'Cds 2018'!AD2</f>
        <v>0.1</v>
      </c>
      <c r="AE2" s="30" t="n">
        <f aca="false">'Cds 2018'!AE2</f>
        <v>0.5</v>
      </c>
      <c r="AF2" s="30" t="n">
        <f aca="false">'Cds 2018'!AF2</f>
        <v>0.1</v>
      </c>
      <c r="AG2" s="30" t="n">
        <f aca="false">'Cds 2018'!AG2</f>
        <v>1</v>
      </c>
      <c r="AH2" s="30" t="n">
        <f aca="false">'Cds 2018'!AH2</f>
        <v>0.1</v>
      </c>
      <c r="AI2" s="30" t="n">
        <f aca="false">'Cds 2018'!AI2</f>
        <v>0.5</v>
      </c>
      <c r="AJ2" s="30" t="n">
        <f aca="false">'Cds 2018'!AJ2</f>
        <v>1</v>
      </c>
      <c r="AK2" s="30" t="n">
        <f aca="false">'Cds 2018'!AK2</f>
        <v>1</v>
      </c>
      <c r="AL2" s="30" t="n">
        <f aca="false">'Cds 2018'!AL2</f>
        <v>0.5</v>
      </c>
      <c r="AM2" s="30" t="n">
        <f aca="false">'Cds 2018'!AM2</f>
        <v>0.5</v>
      </c>
      <c r="AN2" s="30" t="n">
        <f aca="false">'Cds 2018'!AN2</f>
        <v>1</v>
      </c>
      <c r="AO2" s="30" t="n">
        <f aca="false">'Cds 2018'!AO2</f>
        <v>0.5</v>
      </c>
      <c r="AP2" s="30" t="n">
        <f aca="false">'Cds 2018'!AP2</f>
        <v>1</v>
      </c>
      <c r="AQ2" s="30" t="n">
        <f aca="false">'Cds 2018'!AQ2</f>
        <v>1</v>
      </c>
      <c r="AR2" s="30" t="n">
        <f aca="false">'Cds 2018'!AR2</f>
        <v>0.5</v>
      </c>
      <c r="AS2" s="30" t="n">
        <f aca="false">'Cds 2018'!AS2</f>
        <v>0.5</v>
      </c>
      <c r="AT2" s="30" t="n">
        <f aca="false">'Cds 2018'!AT2</f>
        <v>0.5</v>
      </c>
      <c r="AU2" s="30" t="n">
        <f aca="false">'Cds 2018'!AU2</f>
        <v>0.5</v>
      </c>
      <c r="AV2" s="30" t="n">
        <f aca="false">'Cds 2018'!AV2</f>
        <v>0.5</v>
      </c>
      <c r="AW2" s="30" t="n">
        <f aca="false">'Cds 2018'!AW2</f>
        <v>1</v>
      </c>
      <c r="AX2" s="30" t="n">
        <f aca="false">'Cds 2018'!AX2</f>
        <v>1</v>
      </c>
      <c r="AY2" s="30" t="n">
        <f aca="false">'Cds 2018'!AY2</f>
        <v>1</v>
      </c>
      <c r="AZ2" s="30" t="n">
        <f aca="false">'Cds 2018'!AZ2</f>
        <v>0.1</v>
      </c>
      <c r="BA2" s="30" t="n">
        <f aca="false">'Cds 2018'!BA2</f>
        <v>0.1</v>
      </c>
      <c r="BB2" s="30" t="n">
        <f aca="false">'Cds 2018'!BB2</f>
        <v>0.1</v>
      </c>
      <c r="BC2" s="30" t="n">
        <f aca="false">'Cds 2018'!BC2</f>
        <v>1</v>
      </c>
      <c r="BD2" s="30" t="n">
        <f aca="false">'Cds 2018'!BD2</f>
        <v>1</v>
      </c>
      <c r="BE2" s="30" t="n">
        <f aca="false">'Cds 2018'!BE2</f>
        <v>1</v>
      </c>
      <c r="BF2" s="30" t="n">
        <f aca="false">'Cds 2018'!BF2</f>
        <v>1</v>
      </c>
      <c r="BG2" s="30" t="n">
        <f aca="false">'Cds 2018'!BG2</f>
        <v>1</v>
      </c>
      <c r="BH2" s="30" t="n">
        <f aca="false">'Cds 2018'!BH2</f>
        <v>1</v>
      </c>
      <c r="BI2" s="30" t="n">
        <f aca="false">'Cds 2018'!BI2</f>
        <v>0.5</v>
      </c>
      <c r="BJ2" s="30" t="n">
        <f aca="false">'Cds 2018'!BJ2</f>
        <v>0.5</v>
      </c>
      <c r="BK2" s="30" t="n">
        <f aca="false">'Cds 2018'!BK2</f>
        <v>0.5</v>
      </c>
      <c r="BL2" s="30" t="n">
        <f aca="false">'Cds 2018'!BL2</f>
        <v>0.5</v>
      </c>
      <c r="BM2" s="30" t="n">
        <f aca="false">'Cds 2018'!BM2</f>
        <v>1</v>
      </c>
      <c r="BN2" s="30" t="n">
        <f aca="false">'Cds 2018'!BN2</f>
        <v>1</v>
      </c>
      <c r="BO2" s="30" t="n">
        <f aca="false">'Cds 2018'!BO2</f>
        <v>0.1</v>
      </c>
      <c r="BP2" s="30" t="n">
        <f aca="false">'Cds 2018'!BP2</f>
        <v>0.1</v>
      </c>
      <c r="BQ2" s="30" t="n">
        <f aca="false">'Cds 2018'!BQ2</f>
        <v>0.5</v>
      </c>
      <c r="BR2" s="30" t="n">
        <f aca="false">'Cds 2018'!BR2</f>
        <v>1</v>
      </c>
      <c r="BS2" s="30" t="n">
        <f aca="false">'Cds 2018'!BS2</f>
        <v>0.1</v>
      </c>
      <c r="BT2" s="30" t="n">
        <f aca="false">'Cds 2018'!BT2</f>
        <v>0.5</v>
      </c>
      <c r="BU2" s="30" t="n">
        <f aca="false">'Cds 2018'!BU2</f>
        <v>0.5</v>
      </c>
      <c r="BV2" s="30" t="n">
        <f aca="false">'Cds 2018'!BV2</f>
        <v>0.1</v>
      </c>
      <c r="BW2" s="30" t="n">
        <f aca="false">'Cds 2018'!BW2</f>
        <v>0.5</v>
      </c>
      <c r="BX2" s="30" t="n">
        <f aca="false">'Cds 2018'!BX2</f>
        <v>1</v>
      </c>
      <c r="BY2" s="30" t="n">
        <f aca="false">'Cds 2018'!BY2</f>
        <v>1</v>
      </c>
      <c r="BZ2" s="30" t="n">
        <f aca="false">'Cds 2018'!BZ2</f>
        <v>0.5</v>
      </c>
      <c r="CA2" s="30" t="n">
        <f aca="false">'Cds 2018'!CA2</f>
        <v>1</v>
      </c>
      <c r="CB2" s="30" t="n">
        <f aca="false">'Cds 2018'!CB2</f>
        <v>1</v>
      </c>
      <c r="CC2" s="30" t="n">
        <f aca="false">'Cds 2018'!CC2</f>
        <v>0.5</v>
      </c>
      <c r="CD2" s="30" t="n">
        <f aca="false">'Cds 2018'!CD2</f>
        <v>1</v>
      </c>
      <c r="CE2" s="30" t="n">
        <f aca="false">'Cds 2018'!CE2</f>
        <v>0.1</v>
      </c>
      <c r="CF2" s="30" t="n">
        <f aca="false">'Cds 2018'!CF2</f>
        <v>0.1</v>
      </c>
      <c r="CG2" s="30" t="n">
        <f aca="false">'Cds 2018'!CG2</f>
        <v>0.5</v>
      </c>
      <c r="CH2" s="30" t="n">
        <f aca="false">'Cds 2018'!CH2</f>
        <v>0.5</v>
      </c>
      <c r="CI2" s="30" t="n">
        <f aca="false">'Cds 2018'!CI2</f>
        <v>0.1</v>
      </c>
      <c r="CJ2" s="30" t="n">
        <f aca="false">'Cds 2018'!CJ2</f>
        <v>1</v>
      </c>
      <c r="CK2" s="30" t="n">
        <f aca="false">'Cds 2018'!CK2</f>
        <v>0.5</v>
      </c>
      <c r="CL2" s="30" t="n">
        <f aca="false">'Cds 2018'!CL2</f>
        <v>0.5</v>
      </c>
      <c r="CM2" s="30" t="n">
        <f aca="false">'Cds 2018'!CM2</f>
        <v>0.1</v>
      </c>
      <c r="CN2" s="30" t="n">
        <f aca="false">'Cds 2018'!CN2</f>
        <v>0.5</v>
      </c>
      <c r="CO2" s="30" t="n">
        <f aca="false">'Cds 2018'!CO2</f>
        <v>0.5</v>
      </c>
      <c r="CP2" s="30" t="n">
        <f aca="false">'Cds 2018'!CP2</f>
        <v>0.5</v>
      </c>
      <c r="CQ2" s="30" t="n">
        <f aca="false">'Cds 2018'!CQ2</f>
        <v>0.1</v>
      </c>
      <c r="CR2" s="30" t="n">
        <f aca="false">'Cds 2018'!CR2</f>
        <v>1</v>
      </c>
      <c r="CS2" s="30" t="n">
        <f aca="false">'Cds 2018'!CS2</f>
        <v>0.5</v>
      </c>
      <c r="CT2" s="30" t="n">
        <f aca="false">'Cds 2018'!CT2</f>
        <v>1</v>
      </c>
      <c r="CU2" s="30" t="n">
        <f aca="false">'Cds 2018'!CU2</f>
        <v>1</v>
      </c>
      <c r="CW2" s="68" t="n">
        <f aca="false">'Cds 2018'!CW2</f>
        <v>0.0833333333333333</v>
      </c>
      <c r="CX2" s="68" t="n">
        <f aca="false">'Cds 2018'!CX2</f>
        <v>0.0833333333333333</v>
      </c>
      <c r="CY2" s="68" t="n">
        <f aca="false">'Cds 2018'!CY2</f>
        <v>0.0833333333333333</v>
      </c>
      <c r="CZ2" s="68" t="n">
        <f aca="false">'Cds 2018'!CZ2</f>
        <v>0.375</v>
      </c>
      <c r="DA2" s="68" t="n">
        <f aca="false">'Cds 2018'!DA2</f>
        <v>0.375</v>
      </c>
    </row>
    <row r="3" customFormat="false" ht="15" hidden="false" customHeight="true" outlineLevel="0" collapsed="false">
      <c r="A3" s="16"/>
      <c r="B3" s="16"/>
      <c r="C3" s="16"/>
      <c r="D3" s="17" t="s">
        <v>29</v>
      </c>
      <c r="E3" s="18" t="s">
        <v>30</v>
      </c>
      <c r="F3" s="18"/>
      <c r="G3" s="18"/>
      <c r="H3" s="18"/>
      <c r="I3" s="18"/>
      <c r="J3" s="18"/>
      <c r="K3" s="18"/>
      <c r="L3" s="18"/>
      <c r="M3" s="18"/>
      <c r="N3" s="69" t="s">
        <v>31</v>
      </c>
      <c r="O3" s="69"/>
      <c r="P3" s="69"/>
      <c r="Q3" s="69"/>
      <c r="R3" s="69"/>
      <c r="S3" s="69"/>
      <c r="T3" s="69"/>
      <c r="U3" s="69"/>
      <c r="V3" s="69"/>
      <c r="W3" s="69"/>
      <c r="X3" s="69"/>
      <c r="Y3" s="69"/>
      <c r="Z3" s="69"/>
      <c r="AA3" s="69"/>
      <c r="AB3" s="69"/>
      <c r="AC3" s="69"/>
      <c r="AD3" s="69"/>
      <c r="AE3" s="69"/>
      <c r="AF3" s="69"/>
      <c r="AG3" s="69"/>
      <c r="AH3" s="69"/>
      <c r="AI3" s="70" t="s">
        <v>32</v>
      </c>
      <c r="AJ3" s="70"/>
      <c r="AK3" s="70"/>
      <c r="AL3" s="70"/>
      <c r="AM3" s="70"/>
      <c r="AN3" s="70"/>
      <c r="AO3" s="70"/>
      <c r="AP3" s="70"/>
      <c r="AQ3" s="70"/>
      <c r="AR3" s="70"/>
      <c r="AS3" s="70"/>
      <c r="AT3" s="70"/>
      <c r="AU3" s="70"/>
      <c r="AV3" s="70"/>
      <c r="AW3" s="71" t="s">
        <v>33</v>
      </c>
      <c r="AX3" s="71"/>
      <c r="AY3" s="71"/>
      <c r="AZ3" s="71"/>
      <c r="BA3" s="71"/>
      <c r="BB3" s="71"/>
      <c r="BC3" s="71"/>
      <c r="BD3" s="71"/>
      <c r="BE3" s="71"/>
      <c r="BF3" s="71"/>
      <c r="BG3" s="71"/>
      <c r="BH3" s="71"/>
      <c r="BI3" s="71"/>
      <c r="BJ3" s="72" t="s">
        <v>34</v>
      </c>
      <c r="BK3" s="72"/>
      <c r="BL3" s="72"/>
      <c r="BM3" s="72"/>
      <c r="BN3" s="72"/>
      <c r="BO3" s="72"/>
      <c r="BP3" s="72"/>
      <c r="BQ3" s="72"/>
      <c r="BR3" s="73" t="s">
        <v>35</v>
      </c>
      <c r="BS3" s="73"/>
      <c r="BT3" s="73"/>
      <c r="BU3" s="73"/>
      <c r="BV3" s="73"/>
      <c r="BW3" s="73"/>
      <c r="BX3" s="73"/>
      <c r="BY3" s="73"/>
      <c r="BZ3" s="73"/>
      <c r="CA3" s="73"/>
      <c r="CB3" s="73"/>
      <c r="CC3" s="73"/>
      <c r="CD3" s="73"/>
      <c r="CE3" s="73"/>
      <c r="CF3" s="73"/>
      <c r="CG3" s="73"/>
      <c r="CH3" s="73"/>
      <c r="CI3" s="73"/>
      <c r="CJ3" s="73"/>
      <c r="CK3" s="73"/>
      <c r="CL3" s="74" t="s">
        <v>36</v>
      </c>
      <c r="CM3" s="74"/>
      <c r="CN3" s="74"/>
      <c r="CO3" s="74"/>
      <c r="CP3" s="74"/>
      <c r="CQ3" s="74"/>
      <c r="CR3" s="74"/>
      <c r="CS3" s="74"/>
      <c r="CT3" s="74"/>
      <c r="CU3" s="74"/>
      <c r="CW3" s="26" t="str">
        <f aca="false">'Munis 2018'!EJ2</f>
        <v>Movilidad en vías</v>
      </c>
      <c r="CX3" s="26"/>
      <c r="CY3" s="26"/>
      <c r="CZ3" s="75" t="str">
        <f aca="false">'Munis 2018'!EM2</f>
        <v>Accesibilidad sustentable</v>
      </c>
      <c r="DA3" s="75"/>
    </row>
    <row r="4" s="9" customFormat="true" ht="112.5" hidden="false" customHeight="false" outlineLevel="0" collapsed="false">
      <c r="A4" s="16"/>
      <c r="B4" s="16"/>
      <c r="C4" s="16"/>
      <c r="D4" s="17" t="s">
        <v>40</v>
      </c>
      <c r="E4" s="16" t="str">
        <f aca="false">'Cds 2018'!E4</f>
        <v>Percepción de inseguridad en la calle</v>
      </c>
      <c r="F4" s="16" t="str">
        <f aca="false">'Cds 2018'!F4</f>
        <v>Percepción de inseguridad en el transporte público</v>
      </c>
      <c r="G4" s="16" t="str">
        <f aca="false">'Cds 2018'!G4</f>
        <v>Percepción de inseguridad en el automóvil</v>
      </c>
      <c r="H4" s="16" t="str">
        <f aca="false">'Cds 2018'!H4</f>
        <v>Percepción de riesgo de asalto en la calle o transporte público</v>
      </c>
      <c r="I4" s="16" t="str">
        <f aca="false">'Cds 2018'!I4</f>
        <v>Población que dejó de usar el transporte público por inseguridad</v>
      </c>
      <c r="J4" s="16" t="str">
        <f aca="false">'Cds 2018'!J4</f>
        <v>Población que dejó de usar taxis por inseguridad</v>
      </c>
      <c r="K4" s="16" t="str">
        <f aca="false">'Cds 2018'!K4</f>
        <v>Robo a transeúnte</v>
      </c>
      <c r="L4" s="16" t="str">
        <f aca="false">'Cds 2018'!L4</f>
        <v>Siniestros viales con transporte público</v>
      </c>
      <c r="M4" s="16" t="str">
        <f aca="false">'Cds 2018'!M4</f>
        <v>Siniestros viales con peatones o ciclistas</v>
      </c>
      <c r="N4" s="16" t="str">
        <f aca="false">'Cds 2018'!N4</f>
        <v>Satisfacción con el alumbrado público</v>
      </c>
      <c r="O4" s="16" t="str">
        <f aca="false">'Cds 2018'!O4</f>
        <v>Satisfacción con el estado de la infraestructura vial</v>
      </c>
      <c r="P4" s="16" t="str">
        <f aca="false">'Cds 2018'!P4</f>
        <v>Percepción de cobertura suficiente de la red de transporte público</v>
      </c>
      <c r="Q4" s="16" t="str">
        <f aca="false">'Cds 2018'!Q4</f>
        <v>Percepción de un trato respetuoso de los operadores de transporte público hacia los usuarios</v>
      </c>
      <c r="R4" s="16" t="str">
        <f aca="false">'Cds 2018'!R4</f>
        <v>Percepción de disponibilidad de información con horarios, paradas y recorridos de las unidades de transporte público</v>
      </c>
      <c r="S4" s="16" t="str">
        <f aca="false">'Cds 2018'!S4</f>
        <v>Percepción de respeto a los señalamientos y paradas establecidas por parte de los operadores de transporte público</v>
      </c>
      <c r="T4" s="16" t="str">
        <f aca="false">'Cds 2018'!T4</f>
        <v>Percepción de suficiente espacio en las unidades de transporte público para viajar cómodo</v>
      </c>
      <c r="U4" s="16" t="str">
        <f aca="false">'Cds 2018'!U4</f>
        <v>Percepción de poco tiempo de espera entre cada unidad de transporte público</v>
      </c>
      <c r="V4" s="16" t="str">
        <f aca="false">'Cds 2018'!V4</f>
        <v>Percepción de unidades de transporte público en buen estado</v>
      </c>
      <c r="W4" s="16" t="str">
        <f aca="false">'Cds 2018'!W4</f>
        <v>Presencia de puestos ambulantes o semifijos en la vía pública</v>
      </c>
      <c r="X4" s="16" t="str">
        <f aca="false">'Cds 2018'!X4</f>
        <v>Siniestros viales donde la mala condición del camino fue la causa del choque</v>
      </c>
      <c r="Y4" s="16" t="str">
        <f aca="false">'Cds 2018'!Y4</f>
        <v>Vialidades sin recubrimiento</v>
      </c>
      <c r="Z4" s="16" t="str">
        <f aca="false">'Cds 2018'!Z4</f>
        <v>Vialidades sin banqueta</v>
      </c>
      <c r="AA4" s="16" t="str">
        <f aca="false">'Cds 2018'!AA4</f>
        <v>Vialidades sin alumbrado público</v>
      </c>
      <c r="AB4" s="16" t="str">
        <f aca="false">'Cds 2018'!AB4</f>
        <v>Vialidades sin rampas para discapacitados</v>
      </c>
      <c r="AC4" s="16" t="str">
        <f aca="false">'Cds 2018'!AC4</f>
        <v>Vialidades sin restricciones al paso peatonal</v>
      </c>
      <c r="AD4" s="16" t="str">
        <f aca="false">'Cds 2018'!AD4</f>
        <v>Vialidades sin restricciones al paso vehicular</v>
      </c>
      <c r="AE4" s="16" t="str">
        <f aca="false">'Cds 2018'!AE4</f>
        <v>Infraestructura de ciclovías</v>
      </c>
      <c r="AF4" s="16" t="str">
        <f aca="false">'Cds 2018'!AF4</f>
        <v>Suficiencia vial</v>
      </c>
      <c r="AG4" s="16" t="str">
        <f aca="false">'Cds 2018'!AG4</f>
        <v>Sistema de transporte masivo</v>
      </c>
      <c r="AH4" s="16" t="str">
        <f aca="false">'Cds 2018'!AH4</f>
        <v>Tiempo de operación de nuevas plataformas de transporte privado</v>
      </c>
      <c r="AI4" s="16" t="str">
        <f aca="false">'Cds 2018'!AI4</f>
        <v>Densidad poblacional</v>
      </c>
      <c r="AJ4" s="16" t="str">
        <f aca="false">'Cds 2018'!AJ4</f>
        <v>Crecimiento urbano</v>
      </c>
      <c r="AK4" s="16" t="str">
        <f aca="false">'Cds 2018'!AK4</f>
        <v>Gasto en transporte de los usuarios para llegar a su destino</v>
      </c>
      <c r="AL4" s="16" t="str">
        <f aca="false">'Cds 2018'!AL4</f>
        <v>Uso del transporte público como medio de transporte</v>
      </c>
      <c r="AM4" s="16" t="str">
        <f aca="false">'Cds 2018'!AM4</f>
        <v>Caminar o bicicleta como medio de transporte</v>
      </c>
      <c r="AN4" s="16" t="str">
        <f aca="false">'Cds 2018'!AN4</f>
        <v>Uso del vehículo privado como medio de transporte</v>
      </c>
      <c r="AO4" s="16" t="str">
        <f aca="false">'Cds 2018'!AO4</f>
        <v>Distribución modal</v>
      </c>
      <c r="AP4" s="16" t="str">
        <f aca="false">'Cds 2018'!AP4</f>
        <v>Vehículos particulares por usuario</v>
      </c>
      <c r="AQ4" s="16" t="str">
        <f aca="false">'Cds 2018'!AQ4</f>
        <v>Viajes intramunicipales o a municipios vecinos</v>
      </c>
      <c r="AR4" s="16" t="str">
        <f aca="false">'Cds 2018'!AR4</f>
        <v>Población que vive en zonas urbanas consolidadas</v>
      </c>
      <c r="AS4" s="16" t="str">
        <f aca="false">'Cds 2018'!AS4</f>
        <v>Crecimiento de la flota vehicular</v>
      </c>
      <c r="AT4" s="16" t="str">
        <f aca="false">'Cds 2018'!AT4</f>
        <v>Consumo de combustibles per cápita</v>
      </c>
      <c r="AU4" s="16" t="str">
        <f aca="false">'Cds 2018'!AU4</f>
        <v>Emisiones de CO2 por transporte de los usuarios para llegar a su destino</v>
      </c>
      <c r="AV4" s="16" t="str">
        <f aca="false">'Cds 2018'!AV4</f>
        <v>Viviendas verticales nuevas</v>
      </c>
      <c r="AW4" s="16" t="str">
        <f aca="false">'Cds 2018'!AW4</f>
        <v>Días al año con bajos niveles de O3</v>
      </c>
      <c r="AX4" s="16" t="str">
        <f aca="false">'Cds 2018'!AX4</f>
        <v>Días al año con bajos niveles de PM10</v>
      </c>
      <c r="AY4" s="16" t="str">
        <f aca="false">'Cds 2018'!AY4</f>
        <v>Días al año con bajos niveles de PM2.5</v>
      </c>
      <c r="AZ4" s="16" t="str">
        <f aca="false">'Cds 2018'!AZ4</f>
        <v>Cumplimiento de las normas de calidad del aire para O3</v>
      </c>
      <c r="BA4" s="16" t="str">
        <f aca="false">'Cds 2018'!BA4</f>
        <v>Cumplimiento de las normas de calidad del aire para PM10</v>
      </c>
      <c r="BB4" s="16" t="str">
        <f aca="false">'Cds 2018'!BB4</f>
        <v>Cumplimiento de las normas de calidad del aire para PM2.5</v>
      </c>
      <c r="BC4" s="16" t="str">
        <f aca="false">'Cds 2018'!BC4</f>
        <v>Emisiones de PM 2.5 de fuentes móviles por vehículo</v>
      </c>
      <c r="BD4" s="16" t="str">
        <f aca="false">'Cds 2018'!BD4</f>
        <v>Emisiones de PM 10 de fuentes móviles por vehículo</v>
      </c>
      <c r="BE4" s="16" t="str">
        <f aca="false">'Cds 2018'!BE4</f>
        <v>Emisiones de NOx de fuentes móviles por vehículo</v>
      </c>
      <c r="BF4" s="16" t="str">
        <f aca="false">'Cds 2018'!BF4</f>
        <v>Emisiones de SO2 de fuentes móviles por vehículo</v>
      </c>
      <c r="BG4" s="16" t="str">
        <f aca="false">'Cds 2018'!BG4</f>
        <v>Emisiones de CO de fuentes móviles por vehículo</v>
      </c>
      <c r="BH4" s="16" t="str">
        <f aca="false">'Cds 2018'!BH4</f>
        <v>Emisiones de CO2 de fuentes móviles por vehículo</v>
      </c>
      <c r="BI4" s="16" t="str">
        <f aca="false">'Cds 2018'!BI4</f>
        <v>Muertes por Infecciones respiratorias y  fallas cardiacas</v>
      </c>
      <c r="BJ4" s="16" t="str">
        <f aca="false">'Cds 2018'!BJ4</f>
        <v>Corrupción en los funcionarios locales públicos</v>
      </c>
      <c r="BK4" s="16" t="str">
        <f aca="false">'Cds 2018'!BK4</f>
        <v>Gestión de calidad del aire</v>
      </c>
      <c r="BL4" s="16" t="str">
        <f aca="false">'Cds 2018'!BL4</f>
        <v>Operativos para detección de alcoholemia</v>
      </c>
      <c r="BM4" s="16" t="str">
        <f aca="false">'Cds 2018'!BM4</f>
        <v>Presupuesto de movilidad destinado a infraestructura peatonal y ciclista</v>
      </c>
      <c r="BN4" s="16" t="str">
        <f aca="false">'Cds 2018'!BN4</f>
        <v>Presupuesto de movilidad destinado a transporte público</v>
      </c>
      <c r="BO4" s="16" t="str">
        <f aca="false">'Cds 2018'!BO4</f>
        <v>Presupuesto de movilidad destinado a infraestructura vehicular</v>
      </c>
      <c r="BP4" s="16" t="str">
        <f aca="false">'Cds 2018'!BP4</f>
        <v>Presupuesto de movilidad destinado a pavimentación</v>
      </c>
      <c r="BQ4" s="16" t="str">
        <f aca="false">'Cds 2018'!BQ4</f>
        <v>Transparencia presupuestal</v>
      </c>
      <c r="BR4" s="16" t="str">
        <f aca="false">'Cds 2018'!BR4</f>
        <v>Ley específica de sobre movilidad</v>
      </c>
      <c r="BS4" s="16" t="str">
        <f aca="false">'Cds 2018'!BS4</f>
        <v>Derecho a la movilidad</v>
      </c>
      <c r="BT4" s="16" t="str">
        <f aca="false">'Cds 2018'!BT4</f>
        <v>Existencia de una jerarquía de movilidad</v>
      </c>
      <c r="BU4" s="16" t="str">
        <f aca="false">'Cds 2018'!BU4</f>
        <v>Asignación del espacio público</v>
      </c>
      <c r="BV4" s="16" t="str">
        <f aca="false">'Cds 2018'!BV4</f>
        <v>Principios de movilidad</v>
      </c>
      <c r="BW4" s="16" t="str">
        <f aca="false">'Cds 2018'!BW4</f>
        <v>Estudios origen-destino</v>
      </c>
      <c r="BX4" s="16" t="str">
        <f aca="false">'Cds 2018'!BX4</f>
        <v>Coordinación metropolitana</v>
      </c>
      <c r="BY4" s="16" t="str">
        <f aca="false">'Cds 2018'!BY4</f>
        <v>Prioridad de transporte público y no motorizado</v>
      </c>
      <c r="BZ4" s="16" t="str">
        <f aca="false">'Cds 2018'!BZ4</f>
        <v>Sistema de información sobre movilidad</v>
      </c>
      <c r="CA4" s="16" t="str">
        <f aca="false">'Cds 2018'!CA4</f>
        <v>Registro de trasporte público</v>
      </c>
      <c r="CB4" s="16" t="str">
        <f aca="false">'Cds 2018'!CB4</f>
        <v>Estudios de impacto de movilidad</v>
      </c>
      <c r="CC4" s="16" t="str">
        <f aca="false">'Cds 2018'!CC4</f>
        <v>Obras sujetas a estudio de impacto de movilidad</v>
      </c>
      <c r="CD4" s="16" t="str">
        <f aca="false">'Cds 2018'!CD4</f>
        <v>Parquímetros</v>
      </c>
      <c r="CE4" s="16" t="str">
        <f aca="false">'Cds 2018'!CE4</f>
        <v>Comité Estatal de Movilidad</v>
      </c>
      <c r="CF4" s="16" t="str">
        <f aca="false">'Cds 2018'!CF4</f>
        <v>Ayuntamiento y OSC en comité de movilidad</v>
      </c>
      <c r="CG4" s="16" t="str">
        <f aca="false">'Cds 2018'!CG4</f>
        <v>Programa de Movilidad en Plan de Desarrollo</v>
      </c>
      <c r="CH4" s="16" t="str">
        <f aca="false">'Cds 2018'!CH4</f>
        <v>Registro Público disponible</v>
      </c>
      <c r="CI4" s="16" t="str">
        <f aca="false">'Cds 2018'!CI4</f>
        <v>Informe anual programa de movilidad</v>
      </c>
      <c r="CJ4" s="16" t="str">
        <f aca="false">'Cds 2018'!CJ4</f>
        <v>Apertura a empresas de transporte a través de plataformas</v>
      </c>
      <c r="CK4" s="16" t="str">
        <f aca="false">'Cds 2018'!CK4</f>
        <v>Alcoholímetros para prevención de accidentes</v>
      </c>
      <c r="CL4" s="16" t="str">
        <f aca="false">'Cds 2018'!CL4</f>
        <v>Personas con tarjeta de débito y crédito</v>
      </c>
      <c r="CM4" s="16" t="str">
        <f aca="false">'Cds 2018'!CM4</f>
        <v>Hogares con teléfono celular</v>
      </c>
      <c r="CN4" s="16" t="str">
        <f aca="false">'Cds 2018'!CN4</f>
        <v>Empresas</v>
      </c>
      <c r="CO4" s="16" t="str">
        <f aca="false">'Cds 2018'!CO4</f>
        <v>Actividad económica per cápita</v>
      </c>
      <c r="CP4" s="16" t="str">
        <f aca="false">'Cds 2018'!CP4</f>
        <v>Jornadas laborales muy largas</v>
      </c>
      <c r="CQ4" s="16" t="str">
        <f aca="false">'Cds 2018'!CQ4</f>
        <v>Empresas con más de 10 empleados</v>
      </c>
      <c r="CR4" s="16" t="str">
        <f aca="false">'Cds 2018'!CR4</f>
        <v>Salario promedio mensual para trabajadores de tiempo completo</v>
      </c>
      <c r="CS4" s="16" t="str">
        <f aca="false">'Cds 2018'!CS4</f>
        <v>Población ocupada sin ingresos</v>
      </c>
      <c r="CT4" s="16" t="str">
        <f aca="false">'Cds 2018'!CT4</f>
        <v>Tasa de desempleo</v>
      </c>
      <c r="CU4" s="16" t="str">
        <f aca="false">'Cds 2018'!CU4</f>
        <v>Nivel de competitividad</v>
      </c>
      <c r="CW4" s="34" t="str">
        <f aca="false">'Munis 2018'!EJ3</f>
        <v>Velocidad promedio</v>
      </c>
      <c r="CX4" s="34" t="str">
        <f aca="false">'Munis 2018'!EK3</f>
        <v>Tiempos de traslado</v>
      </c>
      <c r="CY4" s="34" t="str">
        <f aca="false">'Munis 2018'!EL3</f>
        <v>Índice de congestión</v>
      </c>
      <c r="CZ4" s="34" t="str">
        <f aca="false">'Munis 2018'!EM3</f>
        <v>Accesibilidad peatonal</v>
      </c>
      <c r="DA4" s="34" t="str">
        <f aca="false">'Munis 2018'!EN3</f>
        <v>Accesibilidad ciclista</v>
      </c>
    </row>
    <row r="5" s="9" customFormat="true" ht="67.5" hidden="false" customHeight="true" outlineLevel="0" collapsed="false">
      <c r="A5" s="16"/>
      <c r="B5" s="16"/>
      <c r="C5" s="16"/>
      <c r="D5" s="17" t="s">
        <v>148</v>
      </c>
      <c r="E5" s="16" t="str">
        <f aca="false">'Cds 2018'!E5</f>
        <v>Porcentaje de encuestados que reportan sentirse inseguros en la calle</v>
      </c>
      <c r="F5" s="16" t="str">
        <f aca="false">'Cds 2018'!F5</f>
        <v>Porcentaje de encuestados que reportan sentirse inseguros en el trasporte público</v>
      </c>
      <c r="G5" s="16" t="str">
        <f aca="false">'Cds 2018'!G5</f>
        <v>Porcentaje de encuestados que reportan sentirse inseguros en el automóvil</v>
      </c>
      <c r="H5" s="16" t="str">
        <f aca="false">'Cds 2018'!H5</f>
        <v>Porcentaje de encuestados que  percibe riesgo de asalto en la calle o transporte público</v>
      </c>
      <c r="I5" s="16" t="str">
        <f aca="false">'Cds 2018'!I5</f>
        <v>Porcentaje de encuestados que cambiaron el trasporte público por otro medio</v>
      </c>
      <c r="J5" s="16" t="str">
        <f aca="false">'Cds 2018'!J5</f>
        <v>Porcentaje de encuestados que cambiaron el uso de taxi por otro medio</v>
      </c>
      <c r="K5" s="16" t="str">
        <f aca="false">'Cds 2018'!K5</f>
        <v>Robos por cada 100 mil habitantes</v>
      </c>
      <c r="L5" s="16" t="str">
        <f aca="false">'Cds 2018'!L5</f>
        <v>Porcentaje del total de hechos viales reportados</v>
      </c>
      <c r="M5" s="16" t="str">
        <f aca="false">'Cds 2018'!M5</f>
        <v>Hecho vial por cada 100 mil vehículos</v>
      </c>
      <c r="N5" s="16" t="str">
        <f aca="false">'Cds 2018'!N5</f>
        <v>Nivel (muy satisfecho:1, muy insatisfecho:6)</v>
      </c>
      <c r="O5" s="16" t="str">
        <f aca="false">'Cds 2018'!O5</f>
        <v>Nivel (muy satisfecho:1, muy insatisfecho:6)</v>
      </c>
      <c r="P5" s="16" t="str">
        <f aca="false">'Cds 2018'!P5</f>
        <v>Porcentajes de usuarios encuestados</v>
      </c>
      <c r="Q5" s="16" t="str">
        <f aca="false">'Cds 2018'!Q5</f>
        <v>Porcentajes de usuarios encuestados</v>
      </c>
      <c r="R5" s="16" t="str">
        <f aca="false">'Cds 2018'!R5</f>
        <v>Porcentajes de usuarios encuestados</v>
      </c>
      <c r="S5" s="16" t="str">
        <f aca="false">'Cds 2018'!S5</f>
        <v>Porcentajes de usuarios encuestados</v>
      </c>
      <c r="T5" s="16" t="str">
        <f aca="false">'Cds 2018'!T5</f>
        <v>Porcentajes de usuarios encuestados</v>
      </c>
      <c r="U5" s="16" t="str">
        <f aca="false">'Cds 2018'!U5</f>
        <v>Porcentajes de usuarios encuestados</v>
      </c>
      <c r="V5" s="16" t="str">
        <f aca="false">'Cds 2018'!V5</f>
        <v>Porcentajes de usuarios encuestados</v>
      </c>
      <c r="W5" s="16" t="str">
        <f aca="false">'Cds 2018'!W5</f>
        <v>Porcentaje de vialidades</v>
      </c>
      <c r="X5" s="16" t="str">
        <f aca="false">'Cds 2018'!X5</f>
        <v>Porcentaje del total de hechos viales reportados</v>
      </c>
      <c r="Y5" s="16" t="str">
        <f aca="false">'Cds 2018'!Y5</f>
        <v>Porcentaje de vialidades</v>
      </c>
      <c r="Z5" s="16" t="str">
        <f aca="false">'Cds 2018'!Z5</f>
        <v>Porcentaje de vialidades</v>
      </c>
      <c r="AA5" s="16" t="str">
        <f aca="false">'Cds 2018'!AA5</f>
        <v>Porcentaje de vialidades</v>
      </c>
      <c r="AB5" s="16" t="str">
        <f aca="false">'Cds 2018'!AB5</f>
        <v>Porcentaje de vialidades</v>
      </c>
      <c r="AC5" s="16" t="str">
        <f aca="false">'Cds 2018'!AC5</f>
        <v>Porcentaje de vialidades</v>
      </c>
      <c r="AD5" s="16" t="str">
        <f aca="false">'Cds 2018'!AD5</f>
        <v>Porcentaje de vialidades</v>
      </c>
      <c r="AE5" s="16" t="str">
        <f aca="false">'Cds 2018'!AE5</f>
        <v>Km de ciclovías por cada 100 mil hab.</v>
      </c>
      <c r="AF5" s="16" t="str">
        <f aca="false">'Cds 2018'!AF5</f>
        <v>Índice</v>
      </c>
      <c r="AG5" s="16" t="str">
        <f aca="false">'Cds 2018'!AG5</f>
        <v>3=Transporte masivo en operación, 2=En construcción o  autorizado por Banobras, 1=En evaluación, 0=No existe. Ciudades de &lt;500 mil hab (2).</v>
      </c>
      <c r="AH5" s="16" t="str">
        <f aca="false">'Cds 2018'!AH5</f>
        <v>Años desde la llegada de la primera plataforma</v>
      </c>
      <c r="AI5" s="16" t="str">
        <f aca="false">'Cds 2018'!AI5</f>
        <v>Personas por hectárea</v>
      </c>
      <c r="AJ5" s="16" t="str">
        <f aca="false">'Cds 2018'!AJ5</f>
        <v>tasa media de crecimiento anual de la superficie urbana (2010-2015) / tasa media de crecimiento anual de la población (2010-2015)</v>
      </c>
      <c r="AK5" s="16" t="str">
        <f aca="false">'Cds 2018'!AK5</f>
        <v>Pesos anuales por familia</v>
      </c>
      <c r="AL5" s="16" t="str">
        <f aca="false">'Cds 2018'!AL5</f>
        <v>Porcentaje de los encuestados</v>
      </c>
      <c r="AM5" s="16" t="str">
        <f aca="false">'Cds 2018'!AM5</f>
        <v>Porcentaje de los encuestados</v>
      </c>
      <c r="AN5" s="16" t="str">
        <f aca="false">'Cds 2018'!AN5</f>
        <v>Porcentaje de los encuestados</v>
      </c>
      <c r="AO5" s="16" t="str">
        <f aca="false">'Cds 2018'!AO5</f>
        <v>Puntos de 0 a 8</v>
      </c>
      <c r="AP5" s="16" t="str">
        <f aca="false">'Cds 2018'!AP5</f>
        <v>Vehículos por usuario</v>
      </c>
      <c r="AQ5" s="16" t="str">
        <f aca="false">'Cds 2018'!AQ5</f>
        <v>Porcentaje del total de viajes</v>
      </c>
      <c r="AR5" s="16" t="str">
        <f aca="false">'Cds 2018'!AR5</f>
        <v>Porcentaje de la población</v>
      </c>
      <c r="AS5" s="16" t="str">
        <f aca="false">'Cds 2018'!AS5</f>
        <v>Tasa de crecimiento anual</v>
      </c>
      <c r="AT5" s="16" t="str">
        <f aca="false">'Cds 2018'!AT5</f>
        <v>lt/hab anual</v>
      </c>
      <c r="AU5" s="16" t="str">
        <f aca="false">'Cds 2018'!AU5</f>
        <v>kgCO2eq anuales por familia</v>
      </c>
      <c r="AV5" s="16" t="str">
        <f aca="false">'Cds 2018'!AV5</f>
        <v>Porcentaje de las viviendas vigentes</v>
      </c>
      <c r="AW5" s="16" t="str">
        <f aca="false">'Cds 2018'!AW5</f>
        <v>Porcentaje de los días con medición</v>
      </c>
      <c r="AX5" s="16" t="str">
        <f aca="false">'Cds 2018'!AX5</f>
        <v>Porcentaje de los días con medición</v>
      </c>
      <c r="AY5" s="16" t="str">
        <f aca="false">'Cds 2018'!AY5</f>
        <v>Porcentaje de los días con medición</v>
      </c>
      <c r="AZ5" s="16" t="str">
        <f aca="false">'Cds 2018'!AZ5</f>
        <v>Dummy (Sí=1, No=0), en promedio de los municipios</v>
      </c>
      <c r="BA5" s="16" t="str">
        <f aca="false">'Cds 2018'!BA5</f>
        <v>Dummy (Sí=1, No=0), en promedio de los municipios</v>
      </c>
      <c r="BB5" s="16" t="str">
        <f aca="false">'Cds 2018'!BB5</f>
        <v>Dummy (Sí=1, No=0), en promedio de los municipios</v>
      </c>
      <c r="BC5" s="16" t="str">
        <f aca="false">'Cds 2018'!BC5</f>
        <v>Kg por vehículo</v>
      </c>
      <c r="BD5" s="16" t="str">
        <f aca="false">'Cds 2018'!BD5</f>
        <v>Kg por vehículo</v>
      </c>
      <c r="BE5" s="16" t="str">
        <f aca="false">'Cds 2018'!BE5</f>
        <v>Kg por vehículo</v>
      </c>
      <c r="BF5" s="16" t="str">
        <f aca="false">'Cds 2018'!BF5</f>
        <v>Kg por vehículo</v>
      </c>
      <c r="BG5" s="16" t="str">
        <f aca="false">'Cds 2018'!BG5</f>
        <v>Kg por vehículo</v>
      </c>
      <c r="BH5" s="16" t="str">
        <f aca="false">'Cds 2018'!BH5</f>
        <v>Kg por vehículo</v>
      </c>
      <c r="BI5" s="16" t="str">
        <f aca="false">'Cds 2018'!BI5</f>
        <v>Muertes por cada 10 mil hab.</v>
      </c>
      <c r="BJ5" s="16" t="str">
        <f aca="false">'Cds 2018'!BJ5</f>
        <v>Índice (muy frecuente:1, nunca:4)</v>
      </c>
      <c r="BK5" s="16" t="str">
        <f aca="false">'Cds 2018'!BK5</f>
        <v>Índice (0-100)</v>
      </c>
      <c r="BL5" s="16" t="str">
        <f aca="false">'Cds 2018'!BL5</f>
        <v>Porcentaje de la población de la ciudad que cuenta con el operativo</v>
      </c>
      <c r="BM5" s="16" t="str">
        <f aca="false">'Cds 2018'!BM5</f>
        <v>Porcentaje del presupuesto de movilidad</v>
      </c>
      <c r="BN5" s="16" t="str">
        <f aca="false">'Cds 2018'!BN5</f>
        <v>Porcentaje del presupuesto de movilidad</v>
      </c>
      <c r="BO5" s="16" t="str">
        <f aca="false">'Cds 2018'!BO5</f>
        <v>Porcentaje del presupuesto de movilidad</v>
      </c>
      <c r="BP5" s="16" t="str">
        <f aca="false">'Cds 2018'!BP5</f>
        <v>Porcentaje del presupuesto de movilidad</v>
      </c>
      <c r="BQ5" s="16" t="str">
        <f aca="false">'Cds 2018'!BQ5</f>
        <v>Índice de Información Presupuestal Municipal</v>
      </c>
      <c r="BR5" s="16" t="str">
        <f aca="false">'Cds 2018'!BR5</f>
        <v>Índice de 0 a 1 ponderada por población</v>
      </c>
      <c r="BS5" s="16" t="str">
        <f aca="false">'Cds 2018'!BS5</f>
        <v>Índice de 0 a 1 ponderada por población</v>
      </c>
      <c r="BT5" s="16" t="str">
        <f aca="false">'Cds 2018'!BT5</f>
        <v>Índice de 0 a 1 ponderada por población</v>
      </c>
      <c r="BU5" s="16" t="str">
        <f aca="false">'Cds 2018'!BU5</f>
        <v>Índice de 0 a 1 ponderada por población</v>
      </c>
      <c r="BV5" s="16" t="str">
        <f aca="false">'Cds 2018'!BV5</f>
        <v>Índice de 0 a 7 ponderada por población</v>
      </c>
      <c r="BW5" s="16" t="str">
        <f aca="false">'Cds 2018'!BW5</f>
        <v>Índice de 0 a 1 ponderada por población</v>
      </c>
      <c r="BX5" s="16" t="str">
        <f aca="false">'Cds 2018'!BX5</f>
        <v>Índice de 0 a 1 ponderada por población</v>
      </c>
      <c r="BY5" s="16" t="str">
        <f aca="false">'Cds 2018'!BY5</f>
        <v>Índice de 0 a 1 ponderada por población</v>
      </c>
      <c r="BZ5" s="16" t="str">
        <f aca="false">'Cds 2018'!BZ5</f>
        <v>Índice de 0 a 1 ponderada por población</v>
      </c>
      <c r="CA5" s="16" t="str">
        <f aca="false">'Cds 2018'!CA5</f>
        <v>Índice de 0 a 1 ponderada por población</v>
      </c>
      <c r="CB5" s="16" t="str">
        <f aca="false">'Cds 2018'!CB5</f>
        <v>Índice de 0 a 1 ponderada por población</v>
      </c>
      <c r="CC5" s="16" t="str">
        <f aca="false">'Cds 2018'!CC5</f>
        <v>Índice de 0 a 1 ponderada por población</v>
      </c>
      <c r="CD5" s="16" t="str">
        <f aca="false">'Cds 2018'!CD5</f>
        <v>Índice de 0 a 1 ponderada por población</v>
      </c>
      <c r="CE5" s="16" t="str">
        <f aca="false">'Cds 2018'!CE5</f>
        <v>Índice de 0 a 1 ponderada por población</v>
      </c>
      <c r="CF5" s="16" t="str">
        <f aca="false">'Cds 2018'!CF5</f>
        <v>Índice de 0 a 1 ponderada por población</v>
      </c>
      <c r="CG5" s="16" t="str">
        <f aca="false">'Cds 2018'!CG5</f>
        <v>Índice de 0 a 1 ponderada por población</v>
      </c>
      <c r="CH5" s="16" t="str">
        <f aca="false">'Cds 2018'!CH5</f>
        <v>Índice de 0 a 1 ponderada por población</v>
      </c>
      <c r="CI5" s="16" t="str">
        <f aca="false">'Cds 2018'!CI5</f>
        <v>Índice de 0 a 1 ponderada por población</v>
      </c>
      <c r="CJ5" s="16" t="str">
        <f aca="false">'Cds 2018'!CJ5</f>
        <v>Índice poderado por población</v>
      </c>
      <c r="CK5" s="16" t="str">
        <f aca="false">'Cds 2018'!CK5</f>
        <v>Índice de 0 a 1 ponderada por población</v>
      </c>
      <c r="CL5" s="16" t="str">
        <f aca="false">'Cds 2018'!CL5</f>
        <v>Tarjetas por adulto</v>
      </c>
      <c r="CM5" s="16" t="str">
        <f aca="false">'Cds 2018'!CM5</f>
        <v>Porcentaje de hogares</v>
      </c>
      <c r="CN5" s="16" t="str">
        <f aca="false">'Cds 2018'!CN5</f>
        <v>Número de empresa por cada mil PEA</v>
      </c>
      <c r="CO5" s="16" t="str">
        <f aca="false">'Cds 2018'!CO5</f>
        <v>Pesos per cápita</v>
      </c>
      <c r="CP5" s="16" t="str">
        <f aca="false">'Cds 2018'!CP5</f>
        <v>Porcentaje de la población ocupada</v>
      </c>
      <c r="CQ5" s="16" t="str">
        <f aca="false">'Cds 2018'!CQ5</f>
        <v>Porcentaje de las unidades económicas</v>
      </c>
      <c r="CR5" s="16" t="str">
        <f aca="false">'Cds 2018'!CR5</f>
        <v>Pesos</v>
      </c>
      <c r="CS5" s="16" t="str">
        <f aca="false">'Cds 2018'!CS5</f>
        <v>Porcentaje de la población ocupada</v>
      </c>
      <c r="CT5" s="16" t="str">
        <f aca="false">'Cds 2018'!CT5</f>
        <v>Porcentaje de la PEA</v>
      </c>
      <c r="CU5" s="16" t="str">
        <f aca="false">'Cds 2018'!CU5</f>
        <v>Puntaje</v>
      </c>
      <c r="CW5" s="34" t="str">
        <f aca="false">'Munis 2018'!EJ4</f>
        <v>Velocidad promedio general (km/hr) en automóviles</v>
      </c>
      <c r="CX5" s="34" t="str">
        <f aca="false">'Munis 2018'!EK4</f>
        <v>Minutos en recorrer 5 Km del polo económico</v>
      </c>
      <c r="CY5" s="34" t="str">
        <f aca="false">'Cds 2018'!CY5</f>
        <v>Número de veces que se sobrepasa la capacidad de la vía</v>
      </c>
      <c r="CZ5" s="34" t="str">
        <f aca="false">'Munis 2018'!EM4</f>
        <v>Superficie (km2) en 30 min</v>
      </c>
      <c r="DA5" s="34" t="str">
        <f aca="false">'Munis 2018'!EN4</f>
        <v>Superficie (km2) en 30 min</v>
      </c>
    </row>
    <row r="6" s="9" customFormat="true" ht="67.5" hidden="false" customHeight="false" outlineLevel="0" collapsed="false">
      <c r="A6" s="16"/>
      <c r="B6" s="16"/>
      <c r="C6" s="16"/>
      <c r="D6" s="17" t="s">
        <v>239</v>
      </c>
      <c r="E6" s="16" t="str">
        <f aca="false">'Cds 2018'!E6</f>
        <v>INEGI 
(ENVIPE)</v>
      </c>
      <c r="F6" s="16" t="str">
        <f aca="false">'Cds 2018'!F6</f>
        <v>INEGI 
(ENVIPE)</v>
      </c>
      <c r="G6" s="16" t="str">
        <f aca="false">'Cds 2018'!G6</f>
        <v>INEGI 
(ENVIPE)</v>
      </c>
      <c r="H6" s="16" t="str">
        <f aca="false">'Cds 2018'!H6</f>
        <v>INEGI 
(ENVIPE)</v>
      </c>
      <c r="I6" s="16" t="str">
        <f aca="false">'Cds 2018'!I6</f>
        <v>INEGI 
(ENVIPE)</v>
      </c>
      <c r="J6" s="16" t="str">
        <f aca="false">'Cds 2018'!J6</f>
        <v>INEGI 
(ENVIPE)</v>
      </c>
      <c r="K6" s="16" t="str">
        <f aca="false">'Cds 2018'!K6</f>
        <v>Secretariado Ejecutivo del Sistema Nacional de Seguridad Pública</v>
      </c>
      <c r="L6" s="16" t="str">
        <f aca="false">'Cds 2018'!L6</f>
        <v>INEGI</v>
      </c>
      <c r="M6" s="16" t="str">
        <f aca="false">'Cds 2018'!M6</f>
        <v>INEGI</v>
      </c>
      <c r="N6" s="16" t="str">
        <f aca="false">'Cds 2018'!N6</f>
        <v>ENCIG</v>
      </c>
      <c r="O6" s="16" t="str">
        <f aca="false">'Cds 2018'!O6</f>
        <v>INEGI                 (ENCIG)</v>
      </c>
      <c r="P6" s="16" t="str">
        <f aca="false">'Cds 2018'!P6</f>
        <v>INEGI                                               (ENCIG)</v>
      </c>
      <c r="Q6" s="16" t="str">
        <f aca="false">'Cds 2018'!Q6</f>
        <v>INEGI                                               (ENCIG)</v>
      </c>
      <c r="R6" s="16" t="str">
        <f aca="false">'Cds 2018'!R6</f>
        <v>INEGI                                               (ENCIG)</v>
      </c>
      <c r="S6" s="16" t="str">
        <f aca="false">'Cds 2018'!S6</f>
        <v>INEGI                                               (ENCIG)</v>
      </c>
      <c r="T6" s="16" t="str">
        <f aca="false">'Cds 2018'!T6</f>
        <v>INEGI                                               (ENCIG)</v>
      </c>
      <c r="U6" s="16" t="str">
        <f aca="false">'Cds 2018'!U6</f>
        <v>INEGI                                               (ENCIG)</v>
      </c>
      <c r="V6" s="16" t="str">
        <f aca="false">'Cds 2018'!V6</f>
        <v>INEGI                                               (ENCIG)</v>
      </c>
      <c r="W6" s="16" t="str">
        <f aca="false">'Cds 2018'!W6</f>
        <v>INEGI</v>
      </c>
      <c r="X6" s="16" t="str">
        <f aca="false">'Cds 2018'!X6</f>
        <v>INEGI</v>
      </c>
      <c r="Y6" s="16" t="str">
        <f aca="false">'Cds 2018'!Y6</f>
        <v>INEGI</v>
      </c>
      <c r="Z6" s="16" t="str">
        <f aca="false">'Cds 2018'!Z6</f>
        <v>INEGI</v>
      </c>
      <c r="AA6" s="16" t="str">
        <f aca="false">'Cds 2018'!AA6</f>
        <v>INEGI</v>
      </c>
      <c r="AB6" s="16" t="str">
        <f aca="false">'Cds 2018'!AB6</f>
        <v>INEGI</v>
      </c>
      <c r="AC6" s="16" t="str">
        <f aca="false">'Cds 2018'!AC6</f>
        <v>INEGI</v>
      </c>
      <c r="AD6" s="16" t="str">
        <f aca="false">'Cds 2018'!AD6</f>
        <v>INEGI</v>
      </c>
      <c r="AE6" s="16" t="str">
        <f aca="false">'Cds 2018'!AE6</f>
        <v>ITDP</v>
      </c>
      <c r="AF6" s="16" t="str">
        <f aca="false">'Cds 2018'!AF6</f>
        <v>INEGI</v>
      </c>
      <c r="AG6" s="16" t="str">
        <f aca="false">'Cds 2018'!AG6</f>
        <v>Banobras / El Poder del Consumidor</v>
      </c>
      <c r="AH6" s="16" t="str">
        <f aca="false">'Cds 2018'!AH6</f>
        <v>IMCO</v>
      </c>
      <c r="AI6" s="16" t="str">
        <f aca="false">'Cds 2018'!AI6</f>
        <v>INEGI / CONAPO</v>
      </c>
      <c r="AJ6" s="16" t="str">
        <f aca="false">'Cds 2018'!AJ6</f>
        <v>INEGI</v>
      </c>
      <c r="AK6" s="16" t="str">
        <f aca="false">'Cds 2018'!AK6</f>
        <v>CMM</v>
      </c>
      <c r="AL6" s="16" t="str">
        <f aca="false">'Cds 2018'!AL6</f>
        <v>INEGI                                                 (Encuesta intercensal)</v>
      </c>
      <c r="AM6" s="16" t="str">
        <f aca="false">'Cds 2018'!AM6</f>
        <v>INEGI                                                 (Encuesta intercensal)</v>
      </c>
      <c r="AN6" s="16" t="str">
        <f aca="false">'Cds 2018'!AN6</f>
        <v>INEGI                                                 (Encuesta intercensal)</v>
      </c>
      <c r="AO6" s="16" t="str">
        <f aca="false">'Cds 2018'!AO6</f>
        <v>CMM</v>
      </c>
      <c r="AP6" s="16" t="str">
        <f aca="false">'Cds 2018'!AP6</f>
        <v>INEGI</v>
      </c>
      <c r="AQ6" s="16" t="str">
        <f aca="false">'Cds 2018'!AQ6</f>
        <v>INEGI                                                 (Encuesta intercensal)</v>
      </c>
      <c r="AR6" s="16" t="str">
        <f aca="false">'Cds 2018'!AR6</f>
        <v>INEGI (CENSO 2010)</v>
      </c>
      <c r="AS6" s="16" t="str">
        <f aca="false">'Cds 2018'!AS6</f>
        <v>INEGI    (Reg. Admón.)</v>
      </c>
      <c r="AT6" s="16" t="str">
        <f aca="false">'Cds 2018'!AT6</f>
        <v>CMM</v>
      </c>
      <c r="AU6" s="16" t="str">
        <f aca="false">'Cds 2018'!AU6</f>
        <v>CMM</v>
      </c>
      <c r="AV6" s="16" t="str">
        <f aca="false">'Cds 2018'!AV6</f>
        <v>Comisión Nacional de Vivienda</v>
      </c>
      <c r="AW6" s="16" t="str">
        <f aca="false">'Cds 2018'!AW6</f>
        <v>INECC</v>
      </c>
      <c r="AX6" s="16" t="str">
        <f aca="false">'Cds 2018'!AX6</f>
        <v>INECC</v>
      </c>
      <c r="AY6" s="16" t="str">
        <f aca="false">'Cds 2018'!AY6</f>
        <v>INECC</v>
      </c>
      <c r="AZ6" s="16" t="str">
        <f aca="false">'Cds 2018'!AZ6</f>
        <v>INECC</v>
      </c>
      <c r="BA6" s="16" t="str">
        <f aca="false">'Cds 2018'!BA6</f>
        <v>INECC</v>
      </c>
      <c r="BB6" s="16" t="str">
        <f aca="false">'Cds 2018'!BB6</f>
        <v>INECC</v>
      </c>
      <c r="BC6" s="16" t="str">
        <f aca="false">'Cds 2018'!BC6</f>
        <v>INECC</v>
      </c>
      <c r="BD6" s="16" t="str">
        <f aca="false">'Cds 2018'!BD6</f>
        <v>INECC</v>
      </c>
      <c r="BE6" s="16" t="str">
        <f aca="false">'Cds 2018'!BE6</f>
        <v>INECC</v>
      </c>
      <c r="BF6" s="16" t="str">
        <f aca="false">'Cds 2018'!BF6</f>
        <v>INECC</v>
      </c>
      <c r="BG6" s="16" t="str">
        <f aca="false">'Cds 2018'!BG6</f>
        <v>INECC</v>
      </c>
      <c r="BH6" s="16" t="str">
        <f aca="false">'Cds 2018'!BH6</f>
        <v>INECC</v>
      </c>
      <c r="BI6" s="16" t="str">
        <f aca="false">'Cds 2018'!BI6</f>
        <v>INEGI                  (Reg. Admón..)</v>
      </c>
      <c r="BJ6" s="16" t="str">
        <f aca="false">'Cds 2018'!BJ6</f>
        <v>INEGI                 (ENCIG)</v>
      </c>
      <c r="BK6" s="16" t="str">
        <f aca="false">'Cds 2018'!BK6</f>
        <v>CMM</v>
      </c>
      <c r="BL6" s="16" t="str">
        <f aca="false">'Cds 2018'!BL6</f>
        <v>IMCO</v>
      </c>
      <c r="BM6" s="16" t="str">
        <f aca="false">'Cds 2018'!BM6</f>
        <v>ITDP</v>
      </c>
      <c r="BN6" s="16" t="str">
        <f aca="false">'Cds 2018'!BN6</f>
        <v>ITDP</v>
      </c>
      <c r="BO6" s="16" t="str">
        <f aca="false">'Cds 2018'!BO6</f>
        <v>ITDP</v>
      </c>
      <c r="BP6" s="16" t="str">
        <f aca="false">'Cds 2018'!BP6</f>
        <v>ITDP</v>
      </c>
      <c r="BQ6" s="16" t="str">
        <f aca="false">'Cds 2018'!BQ6</f>
        <v>IMCO</v>
      </c>
      <c r="BR6" s="16" t="str">
        <f aca="false">'Cds 2018'!BR6</f>
        <v>IMCO</v>
      </c>
      <c r="BS6" s="16" t="str">
        <f aca="false">'Cds 2018'!BS6</f>
        <v>IMCO</v>
      </c>
      <c r="BT6" s="16" t="str">
        <f aca="false">'Cds 2018'!BT6</f>
        <v>IMCO</v>
      </c>
      <c r="BU6" s="16" t="str">
        <f aca="false">'Cds 2018'!BU6</f>
        <v>IMCO</v>
      </c>
      <c r="BV6" s="16" t="str">
        <f aca="false">'Cds 2018'!BV6</f>
        <v>IMCO</v>
      </c>
      <c r="BW6" s="16" t="str">
        <f aca="false">'Cds 2018'!BW6</f>
        <v>IMCO</v>
      </c>
      <c r="BX6" s="16" t="str">
        <f aca="false">'Cds 2018'!BX6</f>
        <v>IMCO</v>
      </c>
      <c r="BY6" s="16" t="str">
        <f aca="false">'Cds 2018'!BY6</f>
        <v>IMCO</v>
      </c>
      <c r="BZ6" s="16" t="str">
        <f aca="false">'Cds 2018'!BZ6</f>
        <v>IMCO</v>
      </c>
      <c r="CA6" s="16" t="str">
        <f aca="false">'Cds 2018'!CA6</f>
        <v>IMCO</v>
      </c>
      <c r="CB6" s="16" t="str">
        <f aca="false">'Cds 2018'!CB6</f>
        <v>IMCO</v>
      </c>
      <c r="CC6" s="16" t="str">
        <f aca="false">'Cds 2018'!CC6</f>
        <v>IMCO</v>
      </c>
      <c r="CD6" s="16" t="str">
        <f aca="false">'Cds 2018'!CD6</f>
        <v>IMCO</v>
      </c>
      <c r="CE6" s="16" t="str">
        <f aca="false">'Cds 2018'!CE6</f>
        <v>IMCO</v>
      </c>
      <c r="CF6" s="16" t="str">
        <f aca="false">'Cds 2018'!CF6</f>
        <v>IMCO</v>
      </c>
      <c r="CG6" s="16" t="str">
        <f aca="false">'Cds 2018'!CG6</f>
        <v>IMCO</v>
      </c>
      <c r="CH6" s="16" t="str">
        <f aca="false">'Cds 2018'!CH6</f>
        <v>IMCO</v>
      </c>
      <c r="CI6" s="16" t="str">
        <f aca="false">'Cds 2018'!CI6</f>
        <v>IMCO</v>
      </c>
      <c r="CJ6" s="16" t="str">
        <f aca="false">'Cds 2018'!CJ6</f>
        <v>IMCO</v>
      </c>
      <c r="CK6" s="16" t="str">
        <f aca="false">'Cds 2018'!CK6</f>
        <v>IMCO</v>
      </c>
      <c r="CL6" s="16" t="str">
        <f aca="false">'Cds 2018'!CL6</f>
        <v>CNBV</v>
      </c>
      <c r="CM6" s="16" t="str">
        <f aca="false">'Cds 2018'!CM6</f>
        <v>MCS</v>
      </c>
      <c r="CN6" s="16" t="str">
        <f aca="false">'Cds 2018'!CN6</f>
        <v>INEGI</v>
      </c>
      <c r="CO6" s="16" t="str">
        <f aca="false">'Cds 2018'!CO6</f>
        <v>IMCO
(MAGDA)</v>
      </c>
      <c r="CP6" s="16" t="str">
        <f aca="false">'Cds 2018'!CP6</f>
        <v>INEGI                                                   (ENOE)</v>
      </c>
      <c r="CQ6" s="16" t="str">
        <f aca="false">'Cds 2018'!CQ6</f>
        <v>DENUE</v>
      </c>
      <c r="CR6" s="16" t="str">
        <f aca="false">'Cds 2018'!CR6</f>
        <v>INEGI         (ENOE)</v>
      </c>
      <c r="CS6" s="16" t="str">
        <f aca="false">'Cds 2018'!CS6</f>
        <v>INEGI                                                   (ENOE)</v>
      </c>
      <c r="CT6" s="16" t="str">
        <f aca="false">'Cds 2018'!CT6</f>
        <v>INEGI                                                   (ENOE)</v>
      </c>
      <c r="CU6" s="16" t="str">
        <f aca="false">'Cds 2018'!CU6</f>
        <v>IMCO 
(ICU)</v>
      </c>
      <c r="CW6" s="16" t="str">
        <f aca="false">'Munis 2018'!EJ5</f>
        <v>SinTráfico</v>
      </c>
      <c r="CX6" s="16"/>
      <c r="CY6" s="16"/>
      <c r="CZ6" s="16"/>
      <c r="DA6" s="16"/>
    </row>
    <row r="7" s="9" customFormat="true" ht="15" hidden="false" customHeight="false" outlineLevel="0" collapsed="false">
      <c r="A7" s="16"/>
      <c r="B7" s="16"/>
      <c r="C7" s="16"/>
      <c r="D7" s="38" t="s">
        <v>267</v>
      </c>
      <c r="E7" s="16" t="n">
        <f aca="false">'Cds 2018'!E7</f>
        <v>2017</v>
      </c>
      <c r="F7" s="16" t="n">
        <f aca="false">'Cds 2018'!F7</f>
        <v>2017</v>
      </c>
      <c r="G7" s="16" t="n">
        <f aca="false">'Cds 2018'!G7</f>
        <v>2017</v>
      </c>
      <c r="H7" s="16" t="n">
        <f aca="false">'Cds 2018'!H7</f>
        <v>2017</v>
      </c>
      <c r="I7" s="16" t="n">
        <f aca="false">'Cds 2018'!I7</f>
        <v>2017</v>
      </c>
      <c r="J7" s="16" t="n">
        <f aca="false">'Cds 2018'!J7</f>
        <v>2017</v>
      </c>
      <c r="K7" s="16" t="n">
        <f aca="false">'Cds 2018'!K7</f>
        <v>2016</v>
      </c>
      <c r="L7" s="16" t="n">
        <f aca="false">'Cds 2018'!L7</f>
        <v>2015</v>
      </c>
      <c r="M7" s="16" t="n">
        <f aca="false">'Cds 2018'!M7</f>
        <v>2015</v>
      </c>
      <c r="N7" s="16" t="n">
        <f aca="false">'Cds 2018'!N7</f>
        <v>2015</v>
      </c>
      <c r="O7" s="16" t="n">
        <f aca="false">'Cds 2018'!O7</f>
        <v>2015</v>
      </c>
      <c r="P7" s="16" t="n">
        <f aca="false">'Cds 2018'!P7</f>
        <v>2015</v>
      </c>
      <c r="Q7" s="16" t="n">
        <f aca="false">'Cds 2018'!Q7</f>
        <v>2015</v>
      </c>
      <c r="R7" s="16" t="n">
        <f aca="false">'Cds 2018'!R7</f>
        <v>2015</v>
      </c>
      <c r="S7" s="16" t="n">
        <f aca="false">'Cds 2018'!S7</f>
        <v>2015</v>
      </c>
      <c r="T7" s="16" t="n">
        <f aca="false">'Cds 2018'!T7</f>
        <v>2015</v>
      </c>
      <c r="U7" s="16" t="n">
        <f aca="false">'Cds 2018'!U7</f>
        <v>2015</v>
      </c>
      <c r="V7" s="16" t="n">
        <f aca="false">'Cds 2018'!V7</f>
        <v>2015</v>
      </c>
      <c r="W7" s="16" t="n">
        <f aca="false">'Cds 2018'!W7</f>
        <v>2014</v>
      </c>
      <c r="X7" s="16" t="n">
        <f aca="false">'Cds 2018'!X7</f>
        <v>2015</v>
      </c>
      <c r="Y7" s="16" t="n">
        <f aca="false">'Cds 2018'!Y7</f>
        <v>2014</v>
      </c>
      <c r="Z7" s="16" t="n">
        <f aca="false">'Cds 2018'!Z7</f>
        <v>2014</v>
      </c>
      <c r="AA7" s="16" t="n">
        <f aca="false">'Cds 2018'!AA7</f>
        <v>2014</v>
      </c>
      <c r="AB7" s="16" t="n">
        <f aca="false">'Cds 2018'!AB7</f>
        <v>2014</v>
      </c>
      <c r="AC7" s="16" t="n">
        <f aca="false">'Cds 2018'!AC7</f>
        <v>2014</v>
      </c>
      <c r="AD7" s="16" t="n">
        <f aca="false">'Cds 2018'!AD7</f>
        <v>2014</v>
      </c>
      <c r="AE7" s="16" t="n">
        <f aca="false">'Cds 2018'!AE7</f>
        <v>2015</v>
      </c>
      <c r="AF7" s="16" t="n">
        <f aca="false">'Cds 2018'!AF7</f>
        <v>2015</v>
      </c>
      <c r="AG7" s="16" t="n">
        <f aca="false">'Cds 2018'!AG7</f>
        <v>2016</v>
      </c>
      <c r="AH7" s="16" t="n">
        <f aca="false">'Cds 2018'!AH7</f>
        <v>2016</v>
      </c>
      <c r="AI7" s="16" t="n">
        <f aca="false">'Cds 2018'!AI7</f>
        <v>2015</v>
      </c>
      <c r="AJ7" s="16" t="n">
        <f aca="false">'Cds 2018'!AJ7</f>
        <v>2015</v>
      </c>
      <c r="AK7" s="16" t="n">
        <f aca="false">'Cds 2018'!AK7</f>
        <v>2015</v>
      </c>
      <c r="AL7" s="16" t="n">
        <f aca="false">'Cds 2018'!AL7</f>
        <v>2015</v>
      </c>
      <c r="AM7" s="16" t="n">
        <f aca="false">'Cds 2018'!AM7</f>
        <v>2015</v>
      </c>
      <c r="AN7" s="16" t="n">
        <f aca="false">'Cds 2018'!AN7</f>
        <v>2015</v>
      </c>
      <c r="AO7" s="16" t="n">
        <f aca="false">'Cds 2018'!AO7</f>
        <v>2015</v>
      </c>
      <c r="AP7" s="16" t="n">
        <f aca="false">'Cds 2018'!AP7</f>
        <v>2015</v>
      </c>
      <c r="AQ7" s="16" t="n">
        <f aca="false">'Cds 2018'!AQ7</f>
        <v>2015</v>
      </c>
      <c r="AR7" s="16" t="n">
        <f aca="false">'Cds 2018'!AR7</f>
        <v>2010</v>
      </c>
      <c r="AS7" s="16" t="str">
        <f aca="false">'Cds 2018'!AS7</f>
        <v>2015-2016</v>
      </c>
      <c r="AT7" s="16" t="n">
        <f aca="false">'Cds 2018'!AT7</f>
        <v>2016</v>
      </c>
      <c r="AU7" s="16" t="n">
        <f aca="false">'Cds 2018'!AU7</f>
        <v>2015</v>
      </c>
      <c r="AV7" s="16" t="n">
        <f aca="false">'Cds 2018'!AV7</f>
        <v>2016</v>
      </c>
      <c r="AW7" s="16" t="n">
        <f aca="false">'Cds 2018'!AW7</f>
        <v>2015</v>
      </c>
      <c r="AX7" s="16" t="n">
        <f aca="false">'Cds 2018'!AX7</f>
        <v>2015</v>
      </c>
      <c r="AY7" s="16" t="n">
        <f aca="false">'Cds 2018'!AY7</f>
        <v>2015</v>
      </c>
      <c r="AZ7" s="16" t="n">
        <f aca="false">'Cds 2018'!AZ7</f>
        <v>2015</v>
      </c>
      <c r="BA7" s="16" t="n">
        <f aca="false">'Cds 2018'!BA7</f>
        <v>2015</v>
      </c>
      <c r="BB7" s="16" t="n">
        <f aca="false">'Cds 2018'!BB7</f>
        <v>2015</v>
      </c>
      <c r="BC7" s="16" t="n">
        <f aca="false">'Cds 2018'!BC7</f>
        <v>2013</v>
      </c>
      <c r="BD7" s="16" t="n">
        <f aca="false">'Cds 2018'!BD7</f>
        <v>2013</v>
      </c>
      <c r="BE7" s="16" t="n">
        <f aca="false">'Cds 2018'!BE7</f>
        <v>2013</v>
      </c>
      <c r="BF7" s="16" t="n">
        <f aca="false">'Cds 2018'!BF7</f>
        <v>2013</v>
      </c>
      <c r="BG7" s="16" t="n">
        <f aca="false">'Cds 2018'!BG7</f>
        <v>2013</v>
      </c>
      <c r="BH7" s="16" t="n">
        <f aca="false">'Cds 2018'!BH7</f>
        <v>2013</v>
      </c>
      <c r="BI7" s="16" t="n">
        <f aca="false">'Cds 2018'!BI7</f>
        <v>2016</v>
      </c>
      <c r="BJ7" s="16" t="n">
        <f aca="false">'Cds 2018'!BJ7</f>
        <v>2015</v>
      </c>
      <c r="BK7" s="16" t="n">
        <f aca="false">'Cds 2018'!BK7</f>
        <v>2017</v>
      </c>
      <c r="BL7" s="16" t="n">
        <f aca="false">'Cds 2018'!BL7</f>
        <v>2017</v>
      </c>
      <c r="BM7" s="16" t="n">
        <f aca="false">'Cds 2018'!BM7</f>
        <v>2015</v>
      </c>
      <c r="BN7" s="16" t="n">
        <f aca="false">'Cds 2018'!BN7</f>
        <v>2015</v>
      </c>
      <c r="BO7" s="16" t="n">
        <f aca="false">'Cds 2018'!BO7</f>
        <v>2015</v>
      </c>
      <c r="BP7" s="16" t="n">
        <f aca="false">'Cds 2018'!BP7</f>
        <v>2015</v>
      </c>
      <c r="BQ7" s="16" t="n">
        <f aca="false">'Cds 2018'!BQ7</f>
        <v>2015</v>
      </c>
      <c r="BR7" s="16" t="n">
        <f aca="false">'Cds 2018'!BR7</f>
        <v>2017</v>
      </c>
      <c r="BS7" s="16" t="n">
        <f aca="false">'Cds 2018'!BS7</f>
        <v>2017</v>
      </c>
      <c r="BT7" s="16" t="n">
        <f aca="false">'Cds 2018'!BT7</f>
        <v>2017</v>
      </c>
      <c r="BU7" s="16" t="n">
        <f aca="false">'Cds 2018'!BU7</f>
        <v>2017</v>
      </c>
      <c r="BV7" s="16" t="n">
        <f aca="false">'Cds 2018'!BV7</f>
        <v>2017</v>
      </c>
      <c r="BW7" s="16" t="n">
        <f aca="false">'Cds 2018'!BW7</f>
        <v>2017</v>
      </c>
      <c r="BX7" s="16" t="n">
        <f aca="false">'Cds 2018'!BX7</f>
        <v>2017</v>
      </c>
      <c r="BY7" s="16" t="n">
        <f aca="false">'Cds 2018'!BY7</f>
        <v>2017</v>
      </c>
      <c r="BZ7" s="16" t="n">
        <f aca="false">'Cds 2018'!BZ7</f>
        <v>2017</v>
      </c>
      <c r="CA7" s="16" t="n">
        <f aca="false">'Cds 2018'!CA7</f>
        <v>2017</v>
      </c>
      <c r="CB7" s="16" t="n">
        <f aca="false">'Cds 2018'!CB7</f>
        <v>2017</v>
      </c>
      <c r="CC7" s="16" t="n">
        <f aca="false">'Cds 2018'!CC7</f>
        <v>2017</v>
      </c>
      <c r="CD7" s="16" t="n">
        <f aca="false">'Cds 2018'!CD7</f>
        <v>2017</v>
      </c>
      <c r="CE7" s="16" t="n">
        <f aca="false">'Cds 2018'!CE7</f>
        <v>2017</v>
      </c>
      <c r="CF7" s="16" t="n">
        <f aca="false">'Cds 2018'!CF7</f>
        <v>2017</v>
      </c>
      <c r="CG7" s="16" t="n">
        <f aca="false">'Cds 2018'!CG7</f>
        <v>2017</v>
      </c>
      <c r="CH7" s="16" t="n">
        <f aca="false">'Cds 2018'!CH7</f>
        <v>2017</v>
      </c>
      <c r="CI7" s="16" t="n">
        <f aca="false">'Cds 2018'!CI7</f>
        <v>2017</v>
      </c>
      <c r="CJ7" s="16" t="n">
        <f aca="false">'Cds 2018'!CJ7</f>
        <v>2018</v>
      </c>
      <c r="CK7" s="16" t="n">
        <f aca="false">'Cds 2018'!CK7</f>
        <v>2017</v>
      </c>
      <c r="CL7" s="16" t="n">
        <f aca="false">'Cds 2018'!CL7</f>
        <v>2016</v>
      </c>
      <c r="CM7" s="16" t="n">
        <f aca="false">'Cds 2018'!CM7</f>
        <v>2015</v>
      </c>
      <c r="CN7" s="16" t="n">
        <f aca="false">'Cds 2018'!CN7</f>
        <v>2015</v>
      </c>
      <c r="CO7" s="16" t="n">
        <f aca="false">'Cds 2018'!CO7</f>
        <v>2015</v>
      </c>
      <c r="CP7" s="16" t="n">
        <f aca="false">'Cds 2018'!CP7</f>
        <v>2016</v>
      </c>
      <c r="CQ7" s="16" t="n">
        <f aca="false">'Cds 2018'!CQ7</f>
        <v>2015</v>
      </c>
      <c r="CR7" s="16" t="n">
        <f aca="false">'Cds 2018'!CR7</f>
        <v>2016</v>
      </c>
      <c r="CS7" s="16" t="n">
        <f aca="false">'Cds 2018'!CS7</f>
        <v>2016</v>
      </c>
      <c r="CT7" s="16" t="n">
        <f aca="false">'Cds 2018'!CT7</f>
        <v>2016</v>
      </c>
      <c r="CU7" s="16" t="n">
        <f aca="false">'Cds 2018'!CU7</f>
        <v>2014</v>
      </c>
      <c r="CW7" s="16" t="n">
        <f aca="false">'Munis 2018'!EJ6</f>
        <v>2018</v>
      </c>
      <c r="CX7" s="16"/>
      <c r="CY7" s="16"/>
      <c r="CZ7" s="16"/>
      <c r="DA7" s="16"/>
    </row>
    <row r="8" s="9" customFormat="true" ht="15" hidden="false" customHeight="false" outlineLevel="0" collapsed="false">
      <c r="E8" s="36"/>
      <c r="N8" s="45"/>
      <c r="V8" s="45"/>
      <c r="W8" s="76"/>
      <c r="X8" s="76"/>
      <c r="Y8" s="76"/>
      <c r="Z8" s="76"/>
      <c r="AA8" s="76"/>
      <c r="AB8" s="76"/>
      <c r="AC8" s="76"/>
      <c r="AD8" s="76"/>
      <c r="AE8" s="76"/>
      <c r="AF8" s="77"/>
      <c r="AG8" s="76"/>
      <c r="AH8" s="76"/>
      <c r="AI8" s="78"/>
      <c r="AJ8" s="43"/>
      <c r="AK8" s="43"/>
      <c r="AL8" s="43"/>
      <c r="AO8" s="79"/>
      <c r="BE8" s="43"/>
      <c r="BF8" s="43"/>
      <c r="BG8" s="43"/>
      <c r="BH8" s="43"/>
      <c r="BI8" s="43"/>
      <c r="BJ8" s="43"/>
      <c r="BK8" s="43"/>
      <c r="BL8" s="43"/>
      <c r="BM8" s="43"/>
      <c r="BN8" s="43"/>
      <c r="BO8" s="43"/>
      <c r="BP8" s="43"/>
    </row>
    <row r="9" customFormat="false" ht="15" hidden="false" customHeight="false" outlineLevel="0" collapsed="false">
      <c r="A9" s="80" t="s">
        <v>270</v>
      </c>
      <c r="B9" s="81" t="n">
        <v>1</v>
      </c>
      <c r="C9" s="80" t="s">
        <v>270</v>
      </c>
      <c r="E9" s="56" t="n">
        <f aca="false">IF(E$1="Sí", (('Cds 2018'!E9-MIN('Cds 2018'!E$9:E$28))/(MAX('Cds 2018'!E$9:E$28)-MIN('Cds 2018'!E$9:E$28)))*100,((MAX('Cds 2018'!E$9:E$28)-'Cds 2018'!E9)/(MIN('Cds 2018'!E$9:E$28)-MAX('Cds 2018'!E$9:E$28)))*(-100))</f>
        <v>74.2350240042679</v>
      </c>
      <c r="F9" s="56" t="n">
        <f aca="false">IF(F$1="Sí", (('Cds 2018'!F9-MIN('Cds 2018'!F$9:F$28))/(MAX('Cds 2018'!F$9:F$28)-MIN('Cds 2018'!F$9:F$28)))*100,((MAX('Cds 2018'!F$9:F$28)-'Cds 2018'!F9)/(MIN('Cds 2018'!F$9:F$28)-MAX('Cds 2018'!F$9:F$28)))*(-100))</f>
        <v>89.2372306311562</v>
      </c>
      <c r="G9" s="56" t="n">
        <f aca="false">IF(G$1="Sí", (('Cds 2018'!G9-MIN('Cds 2018'!G$9:G$28))/(MAX('Cds 2018'!G$9:G$28)-MIN('Cds 2018'!G$9:G$28)))*100,((MAX('Cds 2018'!G$9:G$28)-'Cds 2018'!G9)/(MIN('Cds 2018'!G$9:G$28)-MAX('Cds 2018'!G$9:G$28)))*(-100))</f>
        <v>57.887571637247</v>
      </c>
      <c r="H9" s="56" t="n">
        <f aca="false">IF(H$1="Sí", (('Cds 2018'!H9-MIN('Cds 2018'!H$9:H$28))/(MAX('Cds 2018'!H$9:H$28)-MIN('Cds 2018'!H$9:H$28)))*100,((MAX('Cds 2018'!H$9:H$28)-'Cds 2018'!H9)/(MIN('Cds 2018'!H$9:H$28)-MAX('Cds 2018'!H$9:H$28)))*(-100))</f>
        <v>52.8172735489586</v>
      </c>
      <c r="I9" s="56" t="n">
        <f aca="false">IF(I$1="Sí", (('Cds 2018'!I9-MIN('Cds 2018'!I$9:I$28))/(MAX('Cds 2018'!I$9:I$28)-MIN('Cds 2018'!I$9:I$28)))*100,((MAX('Cds 2018'!I$9:I$28)-'Cds 2018'!I9)/(MIN('Cds 2018'!I$9:I$28)-MAX('Cds 2018'!I$9:I$28)))*(-100))</f>
        <v>63.0337994298699</v>
      </c>
      <c r="J9" s="56" t="n">
        <f aca="false">IF(J$1="Sí", (('Cds 2018'!J9-MIN('Cds 2018'!J$9:J$28))/(MAX('Cds 2018'!J$9:J$28)-MIN('Cds 2018'!J$9:J$28)))*100,((MAX('Cds 2018'!J$9:J$28)-'Cds 2018'!J9)/(MIN('Cds 2018'!J$9:J$28)-MAX('Cds 2018'!J$9:J$28)))*(-100))</f>
        <v>86.4684723209537</v>
      </c>
      <c r="K9" s="56" t="n">
        <f aca="false">IF(K$1="Sí", (('Cds 2018'!K9-MIN('Cds 2018'!K$9:K$28))/(MAX('Cds 2018'!K$9:K$28)-MIN('Cds 2018'!K$9:K$28)))*100,((MAX('Cds 2018'!K$9:K$28)-'Cds 2018'!K9)/(MIN('Cds 2018'!K$9:K$28)-MAX('Cds 2018'!K$9:K$28)))*(-100))</f>
        <v>76.243445400927</v>
      </c>
      <c r="L9" s="56" t="n">
        <f aca="false">IF(L$1="Sí", (('Cds 2018'!L9-MIN('Cds 2018'!L$9:L$28))/(MAX('Cds 2018'!L$9:L$28)-MIN('Cds 2018'!L$9:L$28)))*100,((MAX('Cds 2018'!L$9:L$28)-'Cds 2018'!L9)/(MIN('Cds 2018'!L$9:L$28)-MAX('Cds 2018'!L$9:L$28)))*(-100))</f>
        <v>52.3790148331058</v>
      </c>
      <c r="M9" s="56" t="n">
        <f aca="false">IF(M$1="Sí", (('Cds 2018'!M9-MIN('Cds 2018'!M$9:M$28))/(MAX('Cds 2018'!M$9:M$28)-MIN('Cds 2018'!M$9:M$28)))*100,((MAX('Cds 2018'!M$9:M$28)-'Cds 2018'!M9)/(MIN('Cds 2018'!M$9:M$28)-MAX('Cds 2018'!M$9:M$28)))*(-100))</f>
        <v>43.6724223093952</v>
      </c>
      <c r="N9" s="56" t="n">
        <f aca="false">IF(N$1="Sí", (('Cds 2018'!N9-MIN('Cds 2018'!N$9:N$28))/(MAX('Cds 2018'!N$9:N$28)-MIN('Cds 2018'!N$9:N$28)))*100,((MAX('Cds 2018'!N$9:N$28)-'Cds 2018'!N9)/(MIN('Cds 2018'!N$9:N$28)-MAX('Cds 2018'!N$9:N$28)))*(-100))</f>
        <v>89.7771952885189</v>
      </c>
      <c r="O9" s="56" t="n">
        <f aca="false">IF(O$1="Sí", (('Cds 2018'!O9-MIN('Cds 2018'!O$9:O$28))/(MAX('Cds 2018'!O$9:O$28)-MIN('Cds 2018'!O$9:O$28)))*100,((MAX('Cds 2018'!O$9:O$28)-'Cds 2018'!O9)/(MIN('Cds 2018'!O$9:O$28)-MAX('Cds 2018'!O$9:O$28)))*(-100))</f>
        <v>100</v>
      </c>
      <c r="P9" s="56" t="n">
        <f aca="false">IF(P$1="Sí", (('Cds 2018'!P9-MIN('Cds 2018'!P$9:P$28))/(MAX('Cds 2018'!P$9:P$28)-MIN('Cds 2018'!P$9:P$28)))*100,((MAX('Cds 2018'!P$9:P$28)-'Cds 2018'!P9)/(MIN('Cds 2018'!P$9:P$28)-MAX('Cds 2018'!P$9:P$28)))*(-100))</f>
        <v>52.1037374707407</v>
      </c>
      <c r="Q9" s="56" t="n">
        <f aca="false">IF(Q$1="Sí", (('Cds 2018'!Q9-MIN('Cds 2018'!Q$9:Q$28))/(MAX('Cds 2018'!Q$9:Q$28)-MIN('Cds 2018'!Q$9:Q$28)))*100,((MAX('Cds 2018'!Q$9:Q$28)-'Cds 2018'!Q9)/(MIN('Cds 2018'!Q$9:Q$28)-MAX('Cds 2018'!Q$9:Q$28)))*(-100))</f>
        <v>66.7506432479707</v>
      </c>
      <c r="R9" s="56" t="n">
        <f aca="false">IF(R$1="Sí", (('Cds 2018'!R9-MIN('Cds 2018'!R$9:R$28))/(MAX('Cds 2018'!R$9:R$28)-MIN('Cds 2018'!R$9:R$28)))*100,((MAX('Cds 2018'!R$9:R$28)-'Cds 2018'!R9)/(MIN('Cds 2018'!R$9:R$28)-MAX('Cds 2018'!R$9:R$28)))*(-100))</f>
        <v>16.8120904351555</v>
      </c>
      <c r="S9" s="56" t="n">
        <f aca="false">IF(S$1="Sí", (('Cds 2018'!S9-MIN('Cds 2018'!S$9:S$28))/(MAX('Cds 2018'!S$9:S$28)-MIN('Cds 2018'!S$9:S$28)))*100,((MAX('Cds 2018'!S$9:S$28)-'Cds 2018'!S9)/(MIN('Cds 2018'!S$9:S$28)-MAX('Cds 2018'!S$9:S$28)))*(-100))</f>
        <v>51.9437240348235</v>
      </c>
      <c r="T9" s="56" t="n">
        <f aca="false">IF(T$1="Sí", (('Cds 2018'!T9-MIN('Cds 2018'!T$9:T$28))/(MAX('Cds 2018'!T$9:T$28)-MIN('Cds 2018'!T$9:T$28)))*100,((MAX('Cds 2018'!T$9:T$28)-'Cds 2018'!T9)/(MIN('Cds 2018'!T$9:T$28)-MAX('Cds 2018'!T$9:T$28)))*(-100))</f>
        <v>52.4300955331447</v>
      </c>
      <c r="U9" s="56" t="n">
        <f aca="false">IF(U$1="Sí", (('Cds 2018'!U9-MIN('Cds 2018'!U$9:U$28))/(MAX('Cds 2018'!U$9:U$28)-MIN('Cds 2018'!U$9:U$28)))*100,((MAX('Cds 2018'!U$9:U$28)-'Cds 2018'!U9)/(MIN('Cds 2018'!U$9:U$28)-MAX('Cds 2018'!U$9:U$28)))*(-100))</f>
        <v>14.0185138806981</v>
      </c>
      <c r="V9" s="56" t="n">
        <f aca="false">IF(V$1="Sí", (('Cds 2018'!V9-MIN('Cds 2018'!V$9:V$28))/(MAX('Cds 2018'!V$9:V$28)-MIN('Cds 2018'!V$9:V$28)))*100,((MAX('Cds 2018'!V$9:V$28)-'Cds 2018'!V9)/(MIN('Cds 2018'!V$9:V$28)-MAX('Cds 2018'!V$9:V$28)))*(-100))</f>
        <v>21.3675311421926</v>
      </c>
      <c r="W9" s="56" t="n">
        <f aca="false">IF(W$1="Sí", (('Cds 2018'!W9-MIN('Cds 2018'!W$9:W$28))/(MAX('Cds 2018'!W$9:W$28)-MIN('Cds 2018'!W$9:W$28)))*100,((MAX('Cds 2018'!W$9:W$28)-'Cds 2018'!W9)/(MIN('Cds 2018'!W$9:W$28)-MAX('Cds 2018'!W$9:W$28)))*(-100))</f>
        <v>58.8869088548122</v>
      </c>
      <c r="X9" s="56" t="n">
        <f aca="false">IF(X$1="Sí", (('Cds 2018'!X9-MIN('Cds 2018'!X$9:X$28))/(MAX('Cds 2018'!X$9:X$28)-MIN('Cds 2018'!X$9:X$28)))*100,((MAX('Cds 2018'!X$9:X$28)-'Cds 2018'!X9)/(MIN('Cds 2018'!X$9:X$28)-MAX('Cds 2018'!X$9:X$28)))*(-100))</f>
        <v>98.6100380576301</v>
      </c>
      <c r="Y9" s="56" t="n">
        <f aca="false">IF(Y$1="Sí", (('Cds 2018'!Y9-MIN('Cds 2018'!Y$9:Y$28))/(MAX('Cds 2018'!Y$9:Y$28)-MIN('Cds 2018'!Y$9:Y$28)))*100,((MAX('Cds 2018'!Y$9:Y$28)-'Cds 2018'!Y9)/(MIN('Cds 2018'!Y$9:Y$28)-MAX('Cds 2018'!Y$9:Y$28)))*(-100))</f>
        <v>90.6268127197975</v>
      </c>
      <c r="Z9" s="56" t="n">
        <f aca="false">IF(Z$1="Sí", (('Cds 2018'!Z9-MIN('Cds 2018'!Z$9:Z$28))/(MAX('Cds 2018'!Z$9:Z$28)-MIN('Cds 2018'!Z$9:Z$28)))*100,((MAX('Cds 2018'!Z$9:Z$28)-'Cds 2018'!Z9)/(MIN('Cds 2018'!Z$9:Z$28)-MAX('Cds 2018'!Z$9:Z$28)))*(-100))</f>
        <v>100</v>
      </c>
      <c r="AA9" s="56" t="n">
        <f aca="false">IF(AA$1="Sí", (('Cds 2018'!AA9-MIN('Cds 2018'!AA$9:AA$28))/(MAX('Cds 2018'!AA$9:AA$28)-MIN('Cds 2018'!AA$9:AA$28)))*100,((MAX('Cds 2018'!AA$9:AA$28)-'Cds 2018'!AA9)/(MIN('Cds 2018'!AA$9:AA$28)-MAX('Cds 2018'!AA$9:AA$28)))*(-100))</f>
        <v>97.1036698437894</v>
      </c>
      <c r="AB9" s="56" t="n">
        <f aca="false">IF(AB$1="Sí", (('Cds 2018'!AB9-MIN('Cds 2018'!AB$9:AB$28))/(MAX('Cds 2018'!AB$9:AB$28)-MIN('Cds 2018'!AB$9:AB$28)))*100,((MAX('Cds 2018'!AB$9:AB$28)-'Cds 2018'!AB9)/(MIN('Cds 2018'!AB$9:AB$28)-MAX('Cds 2018'!AB$9:AB$28)))*(-100))</f>
        <v>100</v>
      </c>
      <c r="AC9" s="56" t="n">
        <f aca="false">IF(AC$1="Sí", (('Cds 2018'!AC9-MIN('Cds 2018'!AC$9:AC$28))/(MAX('Cds 2018'!AC$9:AC$28)-MIN('Cds 2018'!AC$9:AC$28)))*100,((MAX('Cds 2018'!AC$9:AC$28)-'Cds 2018'!AC9)/(MIN('Cds 2018'!AC$9:AC$28)-MAX('Cds 2018'!AC$9:AC$28)))*(-100))</f>
        <v>61.4806645177429</v>
      </c>
      <c r="AD9" s="56" t="n">
        <f aca="false">IF(AD$1="Sí", (('Cds 2018'!AD9-MIN('Cds 2018'!AD$9:AD$28))/(MAX('Cds 2018'!AD$9:AD$28)-MIN('Cds 2018'!AD$9:AD$28)))*100,((MAX('Cds 2018'!AD$9:AD$28)-'Cds 2018'!AD9)/(MIN('Cds 2018'!AD$9:AD$28)-MAX('Cds 2018'!AD$9:AD$28)))*(-100))</f>
        <v>70.549066946538</v>
      </c>
      <c r="AE9" s="56" t="n">
        <f aca="false">IF(AE$1="Sí", (('Cds 2018'!AE9-MIN('Cds 2018'!AE$9:AE$28))/(MAX('Cds 2018'!AE$9:AE$28)-MIN('Cds 2018'!AE$9:AE$28)))*100,((MAX('Cds 2018'!AE$9:AE$28)-'Cds 2018'!AE9)/(MIN('Cds 2018'!AE$9:AE$28)-MAX('Cds 2018'!AE$9:AE$28)))*(-100))</f>
        <v>82.2793584295939</v>
      </c>
      <c r="AF9" s="56" t="n">
        <f aca="false">IF(AF$1="Sí", (('Cds 2018'!AF9-MIN('Cds 2018'!AF$9:AF$28))/(MAX('Cds 2018'!AF$9:AF$28)-MIN('Cds 2018'!AF$9:AF$28)))*100,((MAX('Cds 2018'!AF$9:AF$28)-'Cds 2018'!AF9)/(MIN('Cds 2018'!AF$9:AF$28)-MAX('Cds 2018'!AF$9:AF$28)))*(-100))</f>
        <v>51.3658204493889</v>
      </c>
      <c r="AG9" s="56" t="n">
        <f aca="false">IF(AG$1="Sí", (('Cds 2018'!AG9-MIN('Cds 2018'!AG$9:AG$28))/(MAX('Cds 2018'!AG$9:AG$28)-MIN('Cds 2018'!AG$9:AG$28)))*100,((MAX('Cds 2018'!AG$9:AG$28)-'Cds 2018'!AG9)/(MIN('Cds 2018'!AG$9:AG$28)-MAX('Cds 2018'!AG$9:AG$28)))*(-100))</f>
        <v>0</v>
      </c>
      <c r="AH9" s="56" t="n">
        <f aca="false">IF(AH$1="Sí", (('Cds 2018'!AH9-MIN('Cds 2018'!AH$9:AH$28))/(MAX('Cds 2018'!AH$9:AH$28)-MIN('Cds 2018'!AH$9:AH$28)))*100,((MAX('Cds 2018'!AH$9:AH$28)-'Cds 2018'!AH9)/(MIN('Cds 2018'!AH$9:AH$28)-MAX('Cds 2018'!AH$9:AH$28)))*(-100))</f>
        <v>30.5084745762712</v>
      </c>
      <c r="AI9" s="56" t="n">
        <f aca="false">IF(AI$1="Sí", (('Cds 2018'!AI9-MIN('Cds 2018'!AI$9:AI$28))/(MAX('Cds 2018'!AI$9:AI$28)-MIN('Cds 2018'!AI$9:AI$28)))*100,((MAX('Cds 2018'!AI$9:AI$28)-'Cds 2018'!AI9)/(MIN('Cds 2018'!AI$9:AI$28)-MAX('Cds 2018'!AI$9:AI$28)))*(-100))</f>
        <v>73.088072218436</v>
      </c>
      <c r="AJ9" s="56" t="n">
        <f aca="false">IF(AJ$1="Sí", (('Cds 2018'!AJ9-MIN('Cds 2018'!AJ$9:AJ$28))/(MAX('Cds 2018'!AJ$9:AJ$28)-MIN('Cds 2018'!AJ$9:AJ$28)))*100,((MAX('Cds 2018'!AJ$9:AJ$28)-'Cds 2018'!AJ9)/(MIN('Cds 2018'!AJ$9:AJ$28)-MAX('Cds 2018'!AJ$9:AJ$28)))*(-100))</f>
        <v>87.0635179308218</v>
      </c>
      <c r="AK9" s="56" t="n">
        <f aca="false">IF(AK$1="Sí", (('Cds 2018'!AK9-MIN('Cds 2018'!AK$9:AK$28))/(MAX('Cds 2018'!AK$9:AK$28)-MIN('Cds 2018'!AK$9:AK$28)))*100,((MAX('Cds 2018'!AK$9:AK$28)-'Cds 2018'!AK9)/(MIN('Cds 2018'!AK$9:AK$28)-MAX('Cds 2018'!AK$9:AK$28)))*(-100))</f>
        <v>60.2572534851842</v>
      </c>
      <c r="AL9" s="56" t="n">
        <f aca="false">IF(AL$1="Sí", (('Cds 2018'!AL9-MIN('Cds 2018'!AL$9:AL$28))/(MAX('Cds 2018'!AL$9:AL$28)-MIN('Cds 2018'!AL$9:AL$28)))*100,((MAX('Cds 2018'!AL$9:AL$28)-'Cds 2018'!AL9)/(MIN('Cds 2018'!AL$9:AL$28)-MAX('Cds 2018'!AL$9:AL$28)))*(-100))</f>
        <v>14.6363930237629</v>
      </c>
      <c r="AM9" s="56" t="n">
        <f aca="false">IF(AM$1="Sí", (('Cds 2018'!AM9-MIN('Cds 2018'!AM$9:AM$28))/(MAX('Cds 2018'!AM$9:AM$28)-MIN('Cds 2018'!AM$9:AM$28)))*100,((MAX('Cds 2018'!AM$9:AM$28)-'Cds 2018'!AM9)/(MIN('Cds 2018'!AM$9:AM$28)-MAX('Cds 2018'!AM$9:AM$28)))*(-100))</f>
        <v>68.4931455357862</v>
      </c>
      <c r="AN9" s="56" t="n">
        <f aca="false">IF(AN$1="Sí", (('Cds 2018'!AN9-MIN('Cds 2018'!AN$9:AN$28))/(MAX('Cds 2018'!AN$9:AN$28)-MIN('Cds 2018'!AN$9:AN$28)))*100,((MAX('Cds 2018'!AN$9:AN$28)-'Cds 2018'!AN9)/(MIN('Cds 2018'!AN$9:AN$28)-MAX('Cds 2018'!AN$9:AN$28)))*(-100))</f>
        <v>39.4584922027476</v>
      </c>
      <c r="AO9" s="56" t="n">
        <f aca="false">IF(AO$1="Sí", (('Cds 2018'!AO9-MIN('Cds 2018'!AO$9:AO$28))/(MAX('Cds 2018'!AO$9:AO$28)-MIN('Cds 2018'!AO$9:AO$28)))*100,((MAX('Cds 2018'!AO$9:AO$28)-'Cds 2018'!AO9)/(MIN('Cds 2018'!AO$9:AO$28)-MAX('Cds 2018'!AO$9:AO$28)))*(-100))</f>
        <v>100</v>
      </c>
      <c r="AP9" s="56" t="n">
        <f aca="false">IF(AP$1="Sí", (('Cds 2018'!AP9-MIN('Cds 2018'!AP$9:AP$28))/(MAX('Cds 2018'!AP$9:AP$28)-MIN('Cds 2018'!AP$9:AP$28)))*100,((MAX('Cds 2018'!AP$9:AP$28)-'Cds 2018'!AP9)/(MIN('Cds 2018'!AP$9:AP$28)-MAX('Cds 2018'!AP$9:AP$28)))*(-100))</f>
        <v>86.3408813187437</v>
      </c>
      <c r="AQ9" s="56" t="n">
        <f aca="false">IF(AQ$1="Sí", (('Cds 2018'!AQ9-MIN('Cds 2018'!AQ$9:AQ$28))/(MAX('Cds 2018'!AQ$9:AQ$28)-MIN('Cds 2018'!AQ$9:AQ$28)))*100,((MAX('Cds 2018'!AQ$9:AQ$28)-'Cds 2018'!AQ9)/(MIN('Cds 2018'!AQ$9:AQ$28)-MAX('Cds 2018'!AQ$9:AQ$28)))*(-100))</f>
        <v>91.4825493203917</v>
      </c>
      <c r="AR9" s="56" t="n">
        <f aca="false">IF(AR$1="Sí", (('Cds 2018'!AR9-MIN('Cds 2018'!AR$9:AR$28))/(MAX('Cds 2018'!AR$9:AR$28)-MIN('Cds 2018'!AR$9:AR$28)))*100,((MAX('Cds 2018'!AR$9:AR$28)-'Cds 2018'!AR9)/(MIN('Cds 2018'!AR$9:AR$28)-MAX('Cds 2018'!AR$9:AR$28)))*(-100))</f>
        <v>47.284134828623</v>
      </c>
      <c r="AS9" s="56" t="n">
        <f aca="false">IF(AS$1="Sí", (('Cds 2018'!AS9-MIN('Cds 2018'!AS$9:AS$28))/(MAX('Cds 2018'!AS$9:AS$28)-MIN('Cds 2018'!AS$9:AS$28)))*100,((MAX('Cds 2018'!AS$9:AS$28)-'Cds 2018'!AS9)/(MIN('Cds 2018'!AS$9:AS$28)-MAX('Cds 2018'!AS$9:AS$28)))*(-100))</f>
        <v>34.7162487380898</v>
      </c>
      <c r="AT9" s="56" t="n">
        <f aca="false">IF(AT$1="Sí", (('Cds 2018'!AT9-MIN('Cds 2018'!AT$9:AT$28))/(MAX('Cds 2018'!AT$9:AT$28)-MIN('Cds 2018'!AT$9:AT$28)))*100,((MAX('Cds 2018'!AT$9:AT$28)-'Cds 2018'!AT9)/(MIN('Cds 2018'!AT$9:AT$28)-MAX('Cds 2018'!AT$9:AT$28)))*(-100))</f>
        <v>41.603861438421</v>
      </c>
      <c r="AU9" s="56" t="n">
        <f aca="false">IF(AU$1="Sí", (('Cds 2018'!AU9-MIN('Cds 2018'!AU$9:AU$28))/(MAX('Cds 2018'!AU$9:AU$28)-MIN('Cds 2018'!AU$9:AU$28)))*100,((MAX('Cds 2018'!AU$9:AU$28)-'Cds 2018'!AU9)/(MIN('Cds 2018'!AU$9:AU$28)-MAX('Cds 2018'!AU$9:AU$28)))*(-100))</f>
        <v>51.6074792299107</v>
      </c>
      <c r="AV9" s="56" t="n">
        <f aca="false">IF(AV$1="Sí", (('Cds 2018'!AV9-MIN('Cds 2018'!AV$9:AV$28))/(MAX('Cds 2018'!AV$9:AV$28)-MIN('Cds 2018'!AV$9:AV$28)))*100,((MAX('Cds 2018'!AV$9:AV$28)-'Cds 2018'!AV9)/(MIN('Cds 2018'!AV$9:AV$28)-MAX('Cds 2018'!AV$9:AV$28)))*(-100))</f>
        <v>17.3762835025621</v>
      </c>
      <c r="AW9" s="56" t="n">
        <f aca="false">IF(AW$1="Sí", (('Cds 2018'!AW9-MIN('Cds 2018'!AW$9:AW$28))/(MAX('Cds 2018'!AW$9:AW$28)-MIN('Cds 2018'!AW$9:AW$28)))*100,((MAX('Cds 2018'!AW$9:AW$28)-'Cds 2018'!AW9)/(MIN('Cds 2018'!AW$9:AW$28)-MAX('Cds 2018'!AW$9:AW$28)))*(-100))</f>
        <v>0</v>
      </c>
      <c r="AX9" s="56" t="n">
        <f aca="false">IF(AX$1="Sí", (('Cds 2018'!AX9-MIN('Cds 2018'!AX$9:AX$28))/(MAX('Cds 2018'!AX$9:AX$28)-MIN('Cds 2018'!AX$9:AX$28)))*100,((MAX('Cds 2018'!AX$9:AX$28)-'Cds 2018'!AX9)/(MIN('Cds 2018'!AX$9:AX$28)-MAX('Cds 2018'!AX$9:AX$28)))*(-100))</f>
        <v>0</v>
      </c>
      <c r="AY9" s="56" t="n">
        <f aca="false">IF(AY$1="Sí", (('Cds 2018'!AY9-MIN('Cds 2018'!AY$9:AY$28))/(MAX('Cds 2018'!AY$9:AY$28)-MIN('Cds 2018'!AY$9:AY$28)))*100,((MAX('Cds 2018'!AY$9:AY$28)-'Cds 2018'!AY9)/(MIN('Cds 2018'!AY$9:AY$28)-MAX('Cds 2018'!AY$9:AY$28)))*(-100))</f>
        <v>0</v>
      </c>
      <c r="AZ9" s="56" t="n">
        <f aca="false">IF(AZ$1="Sí", (('Cds 2018'!AZ9-MIN('Cds 2018'!AZ$9:AZ$28))/(MAX('Cds 2018'!AZ$9:AZ$28)-MIN('Cds 2018'!AZ$9:AZ$28)))*100,((MAX('Cds 2018'!AZ$9:AZ$28)-'Cds 2018'!AZ9)/(MIN('Cds 2018'!AZ$9:AZ$28)-MAX('Cds 2018'!AZ$9:AZ$28)))*(-100))</f>
        <v>0</v>
      </c>
      <c r="BA9" s="56" t="n">
        <f aca="false">IF(BA$1="Sí", (('Cds 2018'!BA9-MIN('Cds 2018'!BA$9:BA$28))/(MAX('Cds 2018'!BA$9:BA$28)-MIN('Cds 2018'!BA$9:BA$28)))*100,((MAX('Cds 2018'!BA$9:BA$28)-'Cds 2018'!BA9)/(MIN('Cds 2018'!BA$9:BA$28)-MAX('Cds 2018'!BA$9:BA$28)))*(-100))</f>
        <v>0</v>
      </c>
      <c r="BB9" s="56" t="n">
        <v>0</v>
      </c>
      <c r="BC9" s="56" t="n">
        <f aca="false">IF(BC$1="Sí", (('Cds 2018'!BC9-MIN('Cds 2018'!BC$9:BC$28))/(MAX('Cds 2018'!BC$9:BC$28)-MIN('Cds 2018'!BC$9:BC$28)))*100,((MAX('Cds 2018'!BC$9:BC$28)-'Cds 2018'!BC9)/(MIN('Cds 2018'!BC$9:BC$28)-MAX('Cds 2018'!BC$9:BC$28)))*(-100))</f>
        <v>0</v>
      </c>
      <c r="BD9" s="56" t="n">
        <f aca="false">IF(BD$1="Sí", (('Cds 2018'!BD9-MIN('Cds 2018'!BD$9:BD$28))/(MAX('Cds 2018'!BD$9:BD$28)-MIN('Cds 2018'!BD$9:BD$28)))*100,((MAX('Cds 2018'!BD$9:BD$28)-'Cds 2018'!BD9)/(MIN('Cds 2018'!BD$9:BD$28)-MAX('Cds 2018'!BD$9:BD$28)))*(-100))</f>
        <v>0</v>
      </c>
      <c r="BE9" s="56" t="n">
        <f aca="false">IF(BE$1="Sí", (('Cds 2018'!BE9-MIN('Cds 2018'!BE$9:BE$28))/(MAX('Cds 2018'!BE$9:BE$28)-MIN('Cds 2018'!BE$9:BE$28)))*100,((MAX('Cds 2018'!BE$9:BE$28)-'Cds 2018'!BE9)/(MIN('Cds 2018'!BE$9:BE$28)-MAX('Cds 2018'!BE$9:BE$28)))*(-100))</f>
        <v>15.4980644436325</v>
      </c>
      <c r="BF9" s="56" t="n">
        <f aca="false">IF(BF$1="Sí", (('Cds 2018'!BF9-MIN('Cds 2018'!BF$9:BF$28))/(MAX('Cds 2018'!BF$9:BF$28)-MIN('Cds 2018'!BF$9:BF$28)))*100,((MAX('Cds 2018'!BF$9:BF$28)-'Cds 2018'!BF9)/(MIN('Cds 2018'!BF$9:BF$28)-MAX('Cds 2018'!BF$9:BF$28)))*(-100))</f>
        <v>0</v>
      </c>
      <c r="BG9" s="56" t="n">
        <f aca="false">IF(BG$1="Sí", (('Cds 2018'!BG9-MIN('Cds 2018'!BG$9:BG$28))/(MAX('Cds 2018'!BG$9:BG$28)-MIN('Cds 2018'!BG$9:BG$28)))*100,((MAX('Cds 2018'!BG$9:BG$28)-'Cds 2018'!BG9)/(MIN('Cds 2018'!BG$9:BG$28)-MAX('Cds 2018'!BG$9:BG$28)))*(-100))</f>
        <v>61.1070429571251</v>
      </c>
      <c r="BH9" s="56" t="n">
        <f aca="false">IF(BH$1="Sí", (('Cds 2018'!BH9-MIN('Cds 2018'!BH$9:BH$28))/(MAX('Cds 2018'!BH$9:BH$28)-MIN('Cds 2018'!BH$9:BH$28)))*100,((MAX('Cds 2018'!BH$9:BH$28)-'Cds 2018'!BH9)/(MIN('Cds 2018'!BH$9:BH$28)-MAX('Cds 2018'!BH$9:BH$28)))*(-100))</f>
        <v>0</v>
      </c>
      <c r="BI9" s="56" t="n">
        <f aca="false">IF(BI$1="Sí", (('Cds 2018'!BI9-MIN('Cds 2018'!BI$9:BI$28))/(MAX('Cds 2018'!BI$9:BI$28)-MIN('Cds 2018'!BI$9:BI$28)))*100,((MAX('Cds 2018'!BI$9:BI$28)-'Cds 2018'!BI9)/(MIN('Cds 2018'!BI$9:BI$28)-MAX('Cds 2018'!BI$9:BI$28)))*(-100))</f>
        <v>40.9448297022841</v>
      </c>
      <c r="BJ9" s="56" t="n">
        <f aca="false">IF(BJ$1="Sí", (('Cds 2018'!BJ9-MIN('Cds 2018'!BJ$9:BJ$28))/(MAX('Cds 2018'!BJ$9:BJ$28)-MIN('Cds 2018'!BJ$9:BJ$28)))*100,((MAX('Cds 2018'!BJ$9:BJ$28)-'Cds 2018'!BJ9)/(MIN('Cds 2018'!BJ$9:BJ$28)-MAX('Cds 2018'!BJ$9:BJ$28)))*(-100))</f>
        <v>93.6296520274026</v>
      </c>
      <c r="BK9" s="56" t="n">
        <f aca="false">IF(BK$1="Sí", (('Cds 2018'!BK9-MIN('Cds 2018'!BK$9:BK$28))/(MAX('Cds 2018'!BK$9:BK$28)-MIN('Cds 2018'!BK$9:BK$28)))*100,((MAX('Cds 2018'!BK$9:BK$28)-'Cds 2018'!BK9)/(MIN('Cds 2018'!BK$9:BK$28)-MAX('Cds 2018'!BK$9:BK$28)))*(-100))</f>
        <v>40.8163265306122</v>
      </c>
      <c r="BL9" s="56" t="n">
        <f aca="false">IF(BL$1="Sí", (('Cds 2018'!BL9-MIN('Cds 2018'!BL$9:BL$28))/(MAX('Cds 2018'!BL$9:BL$28)-MIN('Cds 2018'!BL$9:BL$28)))*100,((MAX('Cds 2018'!BL$9:BL$28)-'Cds 2018'!BL9)/(MIN('Cds 2018'!BL$9:BL$28)-MAX('Cds 2018'!BL$9:BL$28)))*(-100))</f>
        <v>95.9878556385855</v>
      </c>
      <c r="BM9" s="56" t="n">
        <f aca="false">IF(BM$1="Sí", (('Cds 2018'!BM9-MIN('Cds 2018'!BM$9:BM$28))/(MAX('Cds 2018'!BM$9:BM$28)-MIN('Cds 2018'!BM$9:BM$28)))*100,((MAX('Cds 2018'!BM$9:BM$28)-'Cds 2018'!BM9)/(MIN('Cds 2018'!BM$9:BM$28)-MAX('Cds 2018'!BM$9:BM$28)))*(-100))</f>
        <v>0</v>
      </c>
      <c r="BN9" s="56" t="n">
        <f aca="false">IF(BN$1="Sí", (('Cds 2018'!BN9-MIN('Cds 2018'!BN$9:BN$28))/(MAX('Cds 2018'!BN$9:BN$28)-MIN('Cds 2018'!BN$9:BN$28)))*100,((MAX('Cds 2018'!BN$9:BN$28)-'Cds 2018'!BN9)/(MIN('Cds 2018'!BN$9:BN$28)-MAX('Cds 2018'!BN$9:BN$28)))*(-100))</f>
        <v>0</v>
      </c>
      <c r="BO9" s="56" t="n">
        <f aca="false">IF(BO$1="Sí", (('Cds 2018'!BO9-MIN('Cds 2018'!BO$9:BO$28))/(MAX('Cds 2018'!BO$9:BO$28)-MIN('Cds 2018'!BO$9:BO$28)))*100,((MAX('Cds 2018'!BO$9:BO$28)-'Cds 2018'!BO9)/(MIN('Cds 2018'!BO$9:BO$28)-MAX('Cds 2018'!BO$9:BO$28)))*(-100))</f>
        <v>100</v>
      </c>
      <c r="BP9" s="56" t="n">
        <f aca="false">IF(BP$1="Sí", (('Cds 2018'!BP9-MIN('Cds 2018'!BP$9:BP$28))/(MAX('Cds 2018'!BP$9:BP$28)-MIN('Cds 2018'!BP$9:BP$28)))*100,((MAX('Cds 2018'!BP$9:BP$28)-'Cds 2018'!BP9)/(MIN('Cds 2018'!BP$9:BP$28)-MAX('Cds 2018'!BP$9:BP$28)))*(-100))</f>
        <v>0</v>
      </c>
      <c r="BQ9" s="56" t="n">
        <f aca="false">IF(BQ$1="Sí", (('Cds 2018'!BQ9-MIN('Cds 2018'!BQ$9:BQ$28))/(MAX('Cds 2018'!BQ$9:BQ$28)-MIN('Cds 2018'!BQ$9:BQ$28)))*100,((MAX('Cds 2018'!BQ$9:BQ$28)-'Cds 2018'!BQ9)/(MIN('Cds 2018'!BQ$9:BQ$28)-MAX('Cds 2018'!BQ$9:BQ$28)))*(-100))</f>
        <v>30.9452215975945</v>
      </c>
      <c r="BR9" s="56" t="n">
        <f aca="false">IF(BR$1="Sí", (('Cds 2018'!BR9-MIN('Cds 2018'!BR$9:BR$28))/(MAX('Cds 2018'!BR$9:BR$28)-MIN('Cds 2018'!BR$9:BR$28)))*100,((MAX('Cds 2018'!BR$9:BR$28)-'Cds 2018'!BR9)/(MIN('Cds 2018'!BR$9:BR$28)-MAX('Cds 2018'!BR$9:BR$28)))*(-100))</f>
        <v>0</v>
      </c>
      <c r="BS9" s="56" t="n">
        <f aca="false">IF(BS$1="Sí", (('Cds 2018'!BS9-MIN('Cds 2018'!BS$9:BS$28))/(MAX('Cds 2018'!BS$9:BS$28)-MIN('Cds 2018'!BS$9:BS$28)))*100,((MAX('Cds 2018'!BS$9:BS$28)-'Cds 2018'!BS9)/(MIN('Cds 2018'!BS$9:BS$28)-MAX('Cds 2018'!BS$9:BS$28)))*(-100))</f>
        <v>0</v>
      </c>
      <c r="BT9" s="56" t="n">
        <f aca="false">IF(BT$1="Sí", (('Cds 2018'!BT9-MIN('Cds 2018'!BT$9:BT$28))/(MAX('Cds 2018'!BT$9:BT$28)-MIN('Cds 2018'!BT$9:BT$28)))*100,((MAX('Cds 2018'!BT$9:BT$28)-'Cds 2018'!BT9)/(MIN('Cds 2018'!BT$9:BT$28)-MAX('Cds 2018'!BT$9:BT$28)))*(-100))</f>
        <v>0</v>
      </c>
      <c r="BU9" s="56" t="n">
        <f aca="false">IF(BU$1="Sí", (('Cds 2018'!BU9-MIN('Cds 2018'!BU$9:BU$28))/(MAX('Cds 2018'!BU$9:BU$28)-MIN('Cds 2018'!BU$9:BU$28)))*100,((MAX('Cds 2018'!BU$9:BU$28)-'Cds 2018'!BU9)/(MIN('Cds 2018'!BU$9:BU$28)-MAX('Cds 2018'!BU$9:BU$28)))*(-100))</f>
        <v>0</v>
      </c>
      <c r="BV9" s="56" t="n">
        <f aca="false">IF(BV$1="Sí", (('Cds 2018'!BV9-MIN('Cds 2018'!BV$9:BV$28))/(MAX('Cds 2018'!BV$9:BV$28)-MIN('Cds 2018'!BV$9:BV$28)))*100,((MAX('Cds 2018'!BV$9:BV$28)-'Cds 2018'!BV9)/(MIN('Cds 2018'!BV$9:BV$28)-MAX('Cds 2018'!BV$9:BV$28)))*(-100))</f>
        <v>0</v>
      </c>
      <c r="BW9" s="56" t="n">
        <f aca="false">IF(BW$1="Sí", (('Cds 2018'!BW9-MIN('Cds 2018'!BW$9:BW$28))/(MAX('Cds 2018'!BW$9:BW$28)-MIN('Cds 2018'!BW$9:BW$28)))*100,((MAX('Cds 2018'!BW$9:BW$28)-'Cds 2018'!BW9)/(MIN('Cds 2018'!BW$9:BW$28)-MAX('Cds 2018'!BW$9:BW$28)))*(-100))</f>
        <v>0</v>
      </c>
      <c r="BX9" s="56" t="n">
        <f aca="false">IF(BX$1="Sí", (('Cds 2018'!BX9-MIN('Cds 2018'!BX$9:BX$28))/(MAX('Cds 2018'!BX$9:BX$28)-MIN('Cds 2018'!BX$9:BX$28)))*100,((MAX('Cds 2018'!BX$9:BX$28)-'Cds 2018'!BX9)/(MIN('Cds 2018'!BX$9:BX$28)-MAX('Cds 2018'!BX$9:BX$28)))*(-100))</f>
        <v>0</v>
      </c>
      <c r="BY9" s="56" t="n">
        <f aca="false">IF(BY$1="Sí", (('Cds 2018'!BY9-MIN('Cds 2018'!BY$9:BY$28))/(MAX('Cds 2018'!BY$9:BY$28)-MIN('Cds 2018'!BY$9:BY$28)))*100,((MAX('Cds 2018'!BY$9:BY$28)-'Cds 2018'!BY9)/(MIN('Cds 2018'!BY$9:BY$28)-MAX('Cds 2018'!BY$9:BY$28)))*(-100))</f>
        <v>0</v>
      </c>
      <c r="BZ9" s="56" t="n">
        <f aca="false">IF(BZ$1="Sí", (('Cds 2018'!BZ9-MIN('Cds 2018'!BZ$9:BZ$28))/(MAX('Cds 2018'!BZ$9:BZ$28)-MIN('Cds 2018'!BZ$9:BZ$28)))*100,((MAX('Cds 2018'!BZ$9:BZ$28)-'Cds 2018'!BZ9)/(MIN('Cds 2018'!BZ$9:BZ$28)-MAX('Cds 2018'!BZ$9:BZ$28)))*(-100))</f>
        <v>0</v>
      </c>
      <c r="CA9" s="56" t="n">
        <f aca="false">IF(CA$1="Sí", (('Cds 2018'!CA9-MIN('Cds 2018'!CA$9:CA$28))/(MAX('Cds 2018'!CA$9:CA$28)-MIN('Cds 2018'!CA$9:CA$28)))*100,((MAX('Cds 2018'!CA$9:CA$28)-'Cds 2018'!CA9)/(MIN('Cds 2018'!CA$9:CA$28)-MAX('Cds 2018'!CA$9:CA$28)))*(-100))</f>
        <v>100</v>
      </c>
      <c r="CB9" s="56" t="n">
        <f aca="false">IF(CB$1="Sí", (('Cds 2018'!CB9-MIN('Cds 2018'!CB$9:CB$28))/(MAX('Cds 2018'!CB$9:CB$28)-MIN('Cds 2018'!CB$9:CB$28)))*100,((MAX('Cds 2018'!CB$9:CB$28)-'Cds 2018'!CB9)/(MIN('Cds 2018'!CB$9:CB$28)-MAX('Cds 2018'!CB$9:CB$28)))*(-100))</f>
        <v>0</v>
      </c>
      <c r="CC9" s="56" t="n">
        <f aca="false">IF(CC$1="Sí", (('Cds 2018'!CC9-MIN('Cds 2018'!CC$9:CC$28))/(MAX('Cds 2018'!CC$9:CC$28)-MIN('Cds 2018'!CC$9:CC$28)))*100,((MAX('Cds 2018'!CC$9:CC$28)-'Cds 2018'!CC9)/(MIN('Cds 2018'!CC$9:CC$28)-MAX('Cds 2018'!CC$9:CC$28)))*(-100))</f>
        <v>0</v>
      </c>
      <c r="CD9" s="56" t="n">
        <f aca="false">IF(CD$1="Sí", (('Cds 2018'!CD9-MIN('Cds 2018'!CD$9:CD$28))/(MAX('Cds 2018'!CD$9:CD$28)-MIN('Cds 2018'!CD$9:CD$28)))*100,((MAX('Cds 2018'!CD$9:CD$28)-'Cds 2018'!CD9)/(MIN('Cds 2018'!CD$9:CD$28)-MAX('Cds 2018'!CD$9:CD$28)))*(-100))</f>
        <v>100</v>
      </c>
      <c r="CE9" s="56" t="n">
        <f aca="false">IF(CE$1="Sí", (('Cds 2018'!CE9-MIN('Cds 2018'!CE$9:CE$28))/(MAX('Cds 2018'!CE$9:CE$28)-MIN('Cds 2018'!CE$9:CE$28)))*100,((MAX('Cds 2018'!CE$9:CE$28)-'Cds 2018'!CE9)/(MIN('Cds 2018'!CE$9:CE$28)-MAX('Cds 2018'!CE$9:CE$28)))*(-100))</f>
        <v>0</v>
      </c>
      <c r="CF9" s="56" t="n">
        <f aca="false">IF(CF$1="Sí", (('Cds 2018'!CF9-MIN('Cds 2018'!CF$9:CF$28))/(MAX('Cds 2018'!CF$9:CF$28)-MIN('Cds 2018'!CF$9:CF$28)))*100,((MAX('Cds 2018'!CF$9:CF$28)-'Cds 2018'!CF9)/(MIN('Cds 2018'!CF$9:CF$28)-MAX('Cds 2018'!CF$9:CF$28)))*(-100))</f>
        <v>0</v>
      </c>
      <c r="CG9" s="56" t="n">
        <f aca="false">IF(CG$1="Sí", (('Cds 2018'!CG9-MIN('Cds 2018'!CG$9:CG$28))/(MAX('Cds 2018'!CG$9:CG$28)-MIN('Cds 2018'!CG$9:CG$28)))*100,((MAX('Cds 2018'!CG$9:CG$28)-'Cds 2018'!CG9)/(MIN('Cds 2018'!CG$9:CG$28)-MAX('Cds 2018'!CG$9:CG$28)))*(-100))</f>
        <v>0</v>
      </c>
      <c r="CH9" s="56" t="n">
        <f aca="false">IF(CH$1="Sí", (('Cds 2018'!CH9-MIN('Cds 2018'!CH$9:CH$28))/(MAX('Cds 2018'!CH$9:CH$28)-MIN('Cds 2018'!CH$9:CH$28)))*100,((MAX('Cds 2018'!CH$9:CH$28)-'Cds 2018'!CH9)/(MIN('Cds 2018'!CH$9:CH$28)-MAX('Cds 2018'!CH$9:CH$28)))*(-100))</f>
        <v>100</v>
      </c>
      <c r="CI9" s="56" t="n">
        <f aca="false">IF(CI$1="Sí", (('Cds 2018'!CI9-MIN('Cds 2018'!CI$9:CI$28))/(MAX('Cds 2018'!CI$9:CI$28)-MIN('Cds 2018'!CI$9:CI$28)))*100,((MAX('Cds 2018'!CI$9:CI$28)-'Cds 2018'!CI9)/(MIN('Cds 2018'!CI$9:CI$28)-MAX('Cds 2018'!CI$9:CI$28)))*(-100))</f>
        <v>0</v>
      </c>
      <c r="CJ9" s="56" t="n">
        <f aca="false">IF(CJ$1="Sí", (('Cds 2018'!CJ9-MIN('Cds 2018'!CJ$9:CJ$28))/(MAX('Cds 2018'!CJ$9:CJ$28)-MIN('Cds 2018'!CJ$9:CJ$28)))*100,((MAX('Cds 2018'!CJ$9:CJ$28)-'Cds 2018'!CJ9)/(MIN('Cds 2018'!CJ$9:CJ$28)-MAX('Cds 2018'!CJ$9:CJ$28)))*(-100))</f>
        <v>50</v>
      </c>
      <c r="CK9" s="56" t="n">
        <f aca="false">IF(CK$1="Sí", (('Cds 2018'!CK9-MIN('Cds 2018'!CK$9:CK$28))/(MAX('Cds 2018'!CK$9:CK$28)-MIN('Cds 2018'!CK$9:CK$28)))*100,((MAX('Cds 2018'!CK$9:CK$28)-'Cds 2018'!CK9)/(MIN('Cds 2018'!CK$9:CK$28)-MAX('Cds 2018'!CK$9:CK$28)))*(-100))</f>
        <v>100</v>
      </c>
      <c r="CL9" s="56" t="n">
        <f aca="false">IF(CL$1="Sí", (('Cds 2018'!CL9-MIN('Cds 2018'!CL$9:CL$28))/(MAX('Cds 2018'!CL$9:CL$28)-MIN('Cds 2018'!CL$9:CL$28)))*100,((MAX('Cds 2018'!CL$9:CL$28)-'Cds 2018'!CL9)/(MIN('Cds 2018'!CL$9:CL$28)-MAX('Cds 2018'!CL$9:CL$28)))*(-100))</f>
        <v>13.5572500820859</v>
      </c>
      <c r="CM9" s="56" t="n">
        <f aca="false">IF(CM$1="Sí", (('Cds 2018'!CM9-MIN('Cds 2018'!CM$9:CM$28))/(MAX('Cds 2018'!CM$9:CM$28)-MIN('Cds 2018'!CM$9:CM$28)))*100,((MAX('Cds 2018'!CM$9:CM$28)-'Cds 2018'!CM9)/(MIN('Cds 2018'!CM$9:CM$28)-MAX('Cds 2018'!CM$9:CM$28)))*(-100))</f>
        <v>69.7302167413217</v>
      </c>
      <c r="CN9" s="56" t="n">
        <f aca="false">IF(CN$1="Sí", (('Cds 2018'!CN9-MIN('Cds 2018'!CN$9:CN$28))/(MAX('Cds 2018'!CN$9:CN$28)-MIN('Cds 2018'!CN$9:CN$28)))*100,((MAX('Cds 2018'!CN$9:CN$28)-'Cds 2018'!CN9)/(MIN('Cds 2018'!CN$9:CN$28)-MAX('Cds 2018'!CN$9:CN$28)))*(-100))</f>
        <v>50.6530518745707</v>
      </c>
      <c r="CO9" s="56" t="n">
        <f aca="false">IF(CO$1="Sí", (('Cds 2018'!CO9-MIN('Cds 2018'!CO$9:CO$28))/(MAX('Cds 2018'!CO$9:CO$28)-MIN('Cds 2018'!CO$9:CO$28)))*100,((MAX('Cds 2018'!CO$9:CO$28)-'Cds 2018'!CO9)/(MIN('Cds 2018'!CO$9:CO$28)-MAX('Cds 2018'!CO$9:CO$28)))*(-100))</f>
        <v>2.24742584968085</v>
      </c>
      <c r="CP9" s="56" t="n">
        <f aca="false">IF(CP$1="Sí", (('Cds 2018'!CP9-MIN('Cds 2018'!CP$9:CP$28))/(MAX('Cds 2018'!CP$9:CP$28)-MIN('Cds 2018'!CP$9:CP$28)))*100,((MAX('Cds 2018'!CP$9:CP$28)-'Cds 2018'!CP9)/(MIN('Cds 2018'!CP$9:CP$28)-MAX('Cds 2018'!CP$9:CP$28)))*(-100))</f>
        <v>26.7400092750537</v>
      </c>
      <c r="CQ9" s="56" t="n">
        <f aca="false">IF(CQ$1="Sí", (('Cds 2018'!CQ9-MIN('Cds 2018'!CQ$9:CQ$28))/(MAX('Cds 2018'!CQ$9:CQ$28)-MIN('Cds 2018'!CQ$9:CQ$28)))*100,((MAX('Cds 2018'!CQ$9:CQ$28)-'Cds 2018'!CQ9)/(MIN('Cds 2018'!CQ$9:CQ$28)-MAX('Cds 2018'!CQ$9:CQ$28)))*(-100))</f>
        <v>40.6646196974639</v>
      </c>
      <c r="CR9" s="56" t="n">
        <f aca="false">IF(CR$1="Sí", (('Cds 2018'!CR9-MIN('Cds 2018'!CR$9:CR$28))/(MAX('Cds 2018'!CR$9:CR$28)-MIN('Cds 2018'!CR$9:CR$28)))*100,((MAX('Cds 2018'!CR$9:CR$28)-'Cds 2018'!CR9)/(MIN('Cds 2018'!CR$9:CR$28)-MAX('Cds 2018'!CR$9:CR$28)))*(-100))</f>
        <v>48.0347219787187</v>
      </c>
      <c r="CS9" s="56" t="n">
        <f aca="false">IF(CS$1="Sí", (('Cds 2018'!CS9-MIN('Cds 2018'!CS$9:CS$28))/(MAX('Cds 2018'!CS$9:CS$28)-MIN('Cds 2018'!CS$9:CS$28)))*100,((MAX('Cds 2018'!CS$9:CS$28)-'Cds 2018'!CS9)/(MIN('Cds 2018'!CS$9:CS$28)-MAX('Cds 2018'!CS$9:CS$28)))*(-100))</f>
        <v>36.2063426853819</v>
      </c>
      <c r="CT9" s="56" t="n">
        <f aca="false">IF(CT$1="Sí", (('Cds 2018'!CT9-MIN('Cds 2018'!CT$9:CT$28))/(MAX('Cds 2018'!CT$9:CT$28)-MIN('Cds 2018'!CT$9:CT$28)))*100,((MAX('Cds 2018'!CT$9:CT$28)-'Cds 2018'!CT9)/(MIN('Cds 2018'!CT$9:CT$28)-MAX('Cds 2018'!CT$9:CT$28)))*(-100))</f>
        <v>65.863684154119</v>
      </c>
      <c r="CU9" s="56" t="n">
        <f aca="false">IF(CU$1="Sí", (('Cds 2018'!CU9-MIN('Cds 2018'!CU$9:CU$28))/(MAX('Cds 2018'!CU$9:CU$28)-MIN('Cds 2018'!CU$9:CU$28)))*100,((MAX('Cds 2018'!CU$9:CU$28)-'Cds 2018'!CU9)/(MIN('Cds 2018'!CU$9:CU$28)-MAX('Cds 2018'!CU$9:CU$28)))*(-100))</f>
        <v>70.3435910911602</v>
      </c>
      <c r="CV9" s="96" t="s">
        <v>270</v>
      </c>
      <c r="CW9" s="56" t="n">
        <f aca="false">IF(CW$1="Sí", (('Cds 2018'!CW9-MIN('Cds 2018'!CW$9:CW$28))/(MAX('Cds 2018'!CW$9:CW$28)-MIN('Cds 2018'!CW$9:CW$28)))*100,((MAX('Cds 2018'!CW$9:CW$28)-'Cds 2018'!CW9)/(MIN('Cds 2018'!CW$9:CW$28)-MAX('Cds 2018'!CW$9:CW$28)))*(-100))</f>
        <v>56.1536534037026</v>
      </c>
      <c r="CX9" s="56" t="n">
        <f aca="false">IF(CX$1="Sí", (('Cds 2018'!CX9-MIN('Cds 2018'!CX$9:CX$28))/(MAX('Cds 2018'!CX$9:CX$28)-MIN('Cds 2018'!CX$9:CX$28)))*100,((MAX('Cds 2018'!CX$9:CX$28)-'Cds 2018'!CX9)/(MIN('Cds 2018'!CX$9:CX$28)-MAX('Cds 2018'!CX$9:CX$28)))*(-100))</f>
        <v>64.5194482510399</v>
      </c>
      <c r="CY9" s="56" t="n">
        <f aca="false">IF(CY$1="Sí", (('Cds 2018'!CY9-MIN('Cds 2018'!CY$9:CY$28))/(MAX('Cds 2018'!CY$9:CY$28)-MIN('Cds 2018'!CY$9:CY$28)))*100,((MAX('Cds 2018'!CY$9:CY$28)-'Cds 2018'!CY9)/(MIN('Cds 2018'!CY$9:CY$28)-MAX('Cds 2018'!CY$9:CY$28)))*(-100))</f>
        <v>62.3054943883322</v>
      </c>
      <c r="CZ9" s="56" t="n">
        <f aca="false">IF(CZ$1="Sí", (('Cds 2018'!CZ9-MIN('Cds 2018'!CZ$9:CZ$28))/(MAX('Cds 2018'!CZ$9:CZ$28)-MIN('Cds 2018'!CZ$9:CZ$28)))*100,((MAX('Cds 2018'!CZ$9:CZ$28)-'Cds 2018'!CZ9)/(MIN('Cds 2018'!CZ$9:CZ$28)-MAX('Cds 2018'!CZ$9:CZ$28)))*(-100))</f>
        <v>100</v>
      </c>
      <c r="DA9" s="56" t="n">
        <f aca="false">IF(DA$1="Sí", (('Cds 2018'!DA9-MIN('Cds 2018'!DA$9:DA$28))/(MAX('Cds 2018'!DA$9:DA$28)-MIN('Cds 2018'!DA$9:DA$28)))*100,((MAX('Cds 2018'!DA$9:DA$28)-'Cds 2018'!DA9)/(MIN('Cds 2018'!DA$9:DA$28)-MAX('Cds 2018'!DA$9:DA$28)))*(-100))</f>
        <v>82.2846742282477</v>
      </c>
    </row>
    <row r="10" customFormat="false" ht="15" hidden="false" customHeight="false" outlineLevel="0" collapsed="false">
      <c r="A10" s="80" t="s">
        <v>280</v>
      </c>
      <c r="B10" s="81" t="n">
        <v>2</v>
      </c>
      <c r="C10" s="80" t="s">
        <v>279</v>
      </c>
      <c r="E10" s="56" t="n">
        <f aca="false">IF(E$1="Sí", (('Cds 2018'!E10-MIN('Cds 2018'!E$9:E$28))/(MAX('Cds 2018'!E$9:E$28)-MIN('Cds 2018'!E$9:E$28)))*100,((MAX('Cds 2018'!E$9:E$28)-'Cds 2018'!E10)/(MIN('Cds 2018'!E$9:E$28)-MAX('Cds 2018'!E$9:E$28)))*(-100))</f>
        <v>41.8269466312096</v>
      </c>
      <c r="F10" s="56" t="n">
        <f aca="false">IF(F$1="Sí", (('Cds 2018'!F10-MIN('Cds 2018'!F$9:F$28))/(MAX('Cds 2018'!F$9:F$28)-MIN('Cds 2018'!F$9:F$28)))*100,((MAX('Cds 2018'!F$9:F$28)-'Cds 2018'!F10)/(MIN('Cds 2018'!F$9:F$28)-MAX('Cds 2018'!F$9:F$28)))*(-100))</f>
        <v>77.0786626004811</v>
      </c>
      <c r="G10" s="56" t="n">
        <f aca="false">IF(G$1="Sí", (('Cds 2018'!G10-MIN('Cds 2018'!G$9:G$28))/(MAX('Cds 2018'!G$9:G$28)-MIN('Cds 2018'!G$9:G$28)))*100,((MAX('Cds 2018'!G$9:G$28)-'Cds 2018'!G10)/(MIN('Cds 2018'!G$9:G$28)-MAX('Cds 2018'!G$9:G$28)))*(-100))</f>
        <v>58.3223028919344</v>
      </c>
      <c r="H10" s="56" t="n">
        <f aca="false">IF(H$1="Sí", (('Cds 2018'!H10-MIN('Cds 2018'!H$9:H$28))/(MAX('Cds 2018'!H$9:H$28)-MIN('Cds 2018'!H$9:H$28)))*100,((MAX('Cds 2018'!H$9:H$28)-'Cds 2018'!H10)/(MIN('Cds 2018'!H$9:H$28)-MAX('Cds 2018'!H$9:H$28)))*(-100))</f>
        <v>30.577878551856</v>
      </c>
      <c r="I10" s="56" t="n">
        <f aca="false">IF(I$1="Sí", (('Cds 2018'!I10-MIN('Cds 2018'!I$9:I$28))/(MAX('Cds 2018'!I$9:I$28)-MIN('Cds 2018'!I$9:I$28)))*100,((MAX('Cds 2018'!I$9:I$28)-'Cds 2018'!I10)/(MIN('Cds 2018'!I$9:I$28)-MAX('Cds 2018'!I$9:I$28)))*(-100))</f>
        <v>51.8049287356588</v>
      </c>
      <c r="J10" s="56" t="n">
        <f aca="false">IF(J$1="Sí", (('Cds 2018'!J10-MIN('Cds 2018'!J$9:J$28))/(MAX('Cds 2018'!J$9:J$28)-MIN('Cds 2018'!J$9:J$28)))*100,((MAX('Cds 2018'!J$9:J$28)-'Cds 2018'!J10)/(MIN('Cds 2018'!J$9:J$28)-MAX('Cds 2018'!J$9:J$28)))*(-100))</f>
        <v>83.1258361441749</v>
      </c>
      <c r="K10" s="56" t="n">
        <f aca="false">IF(K$1="Sí", (('Cds 2018'!K10-MIN('Cds 2018'!K$9:K$28))/(MAX('Cds 2018'!K$9:K$28)-MIN('Cds 2018'!K$9:K$28)))*100,((MAX('Cds 2018'!K$9:K$28)-'Cds 2018'!K10)/(MIN('Cds 2018'!K$9:K$28)-MAX('Cds 2018'!K$9:K$28)))*(-100))</f>
        <v>72.7474156573003</v>
      </c>
      <c r="L10" s="56" t="n">
        <f aca="false">IF(L$1="Sí", (('Cds 2018'!L10-MIN('Cds 2018'!L$9:L$28))/(MAX('Cds 2018'!L$9:L$28)-MIN('Cds 2018'!L$9:L$28)))*100,((MAX('Cds 2018'!L$9:L$28)-'Cds 2018'!L10)/(MIN('Cds 2018'!L$9:L$28)-MAX('Cds 2018'!L$9:L$28)))*(-100))</f>
        <v>74.1247421989307</v>
      </c>
      <c r="M10" s="56" t="n">
        <f aca="false">IF(M$1="Sí", (('Cds 2018'!M10-MIN('Cds 2018'!M$9:M$28))/(MAX('Cds 2018'!M$9:M$28)-MIN('Cds 2018'!M$9:M$28)))*100,((MAX('Cds 2018'!M$9:M$28)-'Cds 2018'!M10)/(MIN('Cds 2018'!M$9:M$28)-MAX('Cds 2018'!M$9:M$28)))*(-100))</f>
        <v>32.8403189174461</v>
      </c>
      <c r="N10" s="56" t="n">
        <f aca="false">IF(N$1="Sí", (('Cds 2018'!N10-MIN('Cds 2018'!N$9:N$28))/(MAX('Cds 2018'!N$9:N$28)-MIN('Cds 2018'!N$9:N$28)))*100,((MAX('Cds 2018'!N$9:N$28)-'Cds 2018'!N10)/(MIN('Cds 2018'!N$9:N$28)-MAX('Cds 2018'!N$9:N$28)))*(-100))</f>
        <v>6.8985947031988</v>
      </c>
      <c r="O10" s="56" t="n">
        <f aca="false">IF(O$1="Sí", (('Cds 2018'!O10-MIN('Cds 2018'!O$9:O$28))/(MAX('Cds 2018'!O$9:O$28)-MIN('Cds 2018'!O$9:O$28)))*100,((MAX('Cds 2018'!O$9:O$28)-'Cds 2018'!O10)/(MIN('Cds 2018'!O$9:O$28)-MAX('Cds 2018'!O$9:O$28)))*(-100))</f>
        <v>32.0106356764254</v>
      </c>
      <c r="P10" s="56" t="n">
        <f aca="false">IF(P$1="Sí", (('Cds 2018'!P10-MIN('Cds 2018'!P$9:P$28))/(MAX('Cds 2018'!P$9:P$28)-MIN('Cds 2018'!P$9:P$28)))*100,((MAX('Cds 2018'!P$9:P$28)-'Cds 2018'!P10)/(MIN('Cds 2018'!P$9:P$28)-MAX('Cds 2018'!P$9:P$28)))*(-100))</f>
        <v>68.1921425061077</v>
      </c>
      <c r="Q10" s="56" t="n">
        <f aca="false">IF(Q$1="Sí", (('Cds 2018'!Q10-MIN('Cds 2018'!Q$9:Q$28))/(MAX('Cds 2018'!Q$9:Q$28)-MIN('Cds 2018'!Q$9:Q$28)))*100,((MAX('Cds 2018'!Q$9:Q$28)-'Cds 2018'!Q10)/(MIN('Cds 2018'!Q$9:Q$28)-MAX('Cds 2018'!Q$9:Q$28)))*(-100))</f>
        <v>12.7616499126209</v>
      </c>
      <c r="R10" s="56" t="n">
        <f aca="false">IF(R$1="Sí", (('Cds 2018'!R10-MIN('Cds 2018'!R$9:R$28))/(MAX('Cds 2018'!R$9:R$28)-MIN('Cds 2018'!R$9:R$28)))*100,((MAX('Cds 2018'!R$9:R$28)-'Cds 2018'!R10)/(MIN('Cds 2018'!R$9:R$28)-MAX('Cds 2018'!R$9:R$28)))*(-100))</f>
        <v>0</v>
      </c>
      <c r="S10" s="56" t="n">
        <f aca="false">IF(S$1="Sí", (('Cds 2018'!S10-MIN('Cds 2018'!S$9:S$28))/(MAX('Cds 2018'!S$9:S$28)-MIN('Cds 2018'!S$9:S$28)))*100,((MAX('Cds 2018'!S$9:S$28)-'Cds 2018'!S10)/(MIN('Cds 2018'!S$9:S$28)-MAX('Cds 2018'!S$9:S$28)))*(-100))</f>
        <v>0.875103715651893</v>
      </c>
      <c r="T10" s="56" t="n">
        <f aca="false">IF(T$1="Sí", (('Cds 2018'!T10-MIN('Cds 2018'!T$9:T$28))/(MAX('Cds 2018'!T$9:T$28)-MIN('Cds 2018'!T$9:T$28)))*100,((MAX('Cds 2018'!T$9:T$28)-'Cds 2018'!T10)/(MIN('Cds 2018'!T$9:T$28)-MAX('Cds 2018'!T$9:T$28)))*(-100))</f>
        <v>0</v>
      </c>
      <c r="U10" s="56" t="n">
        <f aca="false">IF(U$1="Sí", (('Cds 2018'!U10-MIN('Cds 2018'!U$9:U$28))/(MAX('Cds 2018'!U$9:U$28)-MIN('Cds 2018'!U$9:U$28)))*100,((MAX('Cds 2018'!U$9:U$28)-'Cds 2018'!U10)/(MIN('Cds 2018'!U$9:U$28)-MAX('Cds 2018'!U$9:U$28)))*(-100))</f>
        <v>47.5960019578601</v>
      </c>
      <c r="V10" s="56" t="n">
        <f aca="false">IF(V$1="Sí", (('Cds 2018'!V10-MIN('Cds 2018'!V$9:V$28))/(MAX('Cds 2018'!V$9:V$28)-MIN('Cds 2018'!V$9:V$28)))*100,((MAX('Cds 2018'!V$9:V$28)-'Cds 2018'!V10)/(MIN('Cds 2018'!V$9:V$28)-MAX('Cds 2018'!V$9:V$28)))*(-100))</f>
        <v>35.510465135913</v>
      </c>
      <c r="W10" s="56" t="n">
        <f aca="false">IF(W$1="Sí", (('Cds 2018'!W10-MIN('Cds 2018'!W$9:W$28))/(MAX('Cds 2018'!W$9:W$28)-MIN('Cds 2018'!W$9:W$28)))*100,((MAX('Cds 2018'!W$9:W$28)-'Cds 2018'!W10)/(MIN('Cds 2018'!W$9:W$28)-MAX('Cds 2018'!W$9:W$28)))*(-100))</f>
        <v>58.2218898771819</v>
      </c>
      <c r="X10" s="56" t="n">
        <f aca="false">IF(X$1="Sí", (('Cds 2018'!X10-MIN('Cds 2018'!X$9:X$28))/(MAX('Cds 2018'!X$9:X$28)-MIN('Cds 2018'!X$9:X$28)))*100,((MAX('Cds 2018'!X$9:X$28)-'Cds 2018'!X10)/(MIN('Cds 2018'!X$9:X$28)-MAX('Cds 2018'!X$9:X$28)))*(-100))</f>
        <v>97.4128836529972</v>
      </c>
      <c r="Y10" s="56" t="n">
        <f aca="false">IF(Y$1="Sí", (('Cds 2018'!Y10-MIN('Cds 2018'!Y$9:Y$28))/(MAX('Cds 2018'!Y$9:Y$28)-MIN('Cds 2018'!Y$9:Y$28)))*100,((MAX('Cds 2018'!Y$9:Y$28)-'Cds 2018'!Y10)/(MIN('Cds 2018'!Y$9:Y$28)-MAX('Cds 2018'!Y$9:Y$28)))*(-100))</f>
        <v>44.3481534152964</v>
      </c>
      <c r="Z10" s="56" t="n">
        <f aca="false">IF(Z$1="Sí", (('Cds 2018'!Z10-MIN('Cds 2018'!Z$9:Z$28))/(MAX('Cds 2018'!Z$9:Z$28)-MIN('Cds 2018'!Z$9:Z$28)))*100,((MAX('Cds 2018'!Z$9:Z$28)-'Cds 2018'!Z10)/(MIN('Cds 2018'!Z$9:Z$28)-MAX('Cds 2018'!Z$9:Z$28)))*(-100))</f>
        <v>50.6440309464907</v>
      </c>
      <c r="AA10" s="56" t="n">
        <f aca="false">IF(AA$1="Sí", (('Cds 2018'!AA10-MIN('Cds 2018'!AA$9:AA$28))/(MAX('Cds 2018'!AA$9:AA$28)-MIN('Cds 2018'!AA$9:AA$28)))*100,((MAX('Cds 2018'!AA$9:AA$28)-'Cds 2018'!AA10)/(MIN('Cds 2018'!AA$9:AA$28)-MAX('Cds 2018'!AA$9:AA$28)))*(-100))</f>
        <v>53.0160126549418</v>
      </c>
      <c r="AB10" s="56" t="n">
        <f aca="false">IF(AB$1="Sí", (('Cds 2018'!AB10-MIN('Cds 2018'!AB$9:AB$28))/(MAX('Cds 2018'!AB$9:AB$28)-MIN('Cds 2018'!AB$9:AB$28)))*100,((MAX('Cds 2018'!AB$9:AB$28)-'Cds 2018'!AB10)/(MIN('Cds 2018'!AB$9:AB$28)-MAX('Cds 2018'!AB$9:AB$28)))*(-100))</f>
        <v>11.0040116788076</v>
      </c>
      <c r="AC10" s="56" t="n">
        <f aca="false">IF(AC$1="Sí", (('Cds 2018'!AC10-MIN('Cds 2018'!AC$9:AC$28))/(MAX('Cds 2018'!AC$9:AC$28)-MIN('Cds 2018'!AC$9:AC$28)))*100,((MAX('Cds 2018'!AC$9:AC$28)-'Cds 2018'!AC10)/(MIN('Cds 2018'!AC$9:AC$28)-MAX('Cds 2018'!AC$9:AC$28)))*(-100))</f>
        <v>63.0029728242292</v>
      </c>
      <c r="AD10" s="56" t="n">
        <f aca="false">IF(AD$1="Sí", (('Cds 2018'!AD10-MIN('Cds 2018'!AD$9:AD$28))/(MAX('Cds 2018'!AD$9:AD$28)-MIN('Cds 2018'!AD$9:AD$28)))*100,((MAX('Cds 2018'!AD$9:AD$28)-'Cds 2018'!AD10)/(MIN('Cds 2018'!AD$9:AD$28)-MAX('Cds 2018'!AD$9:AD$28)))*(-100))</f>
        <v>67.8205015575726</v>
      </c>
      <c r="AE10" s="56" t="n">
        <f aca="false">IF(AE$1="Sí", (('Cds 2018'!AE10-MIN('Cds 2018'!AE$9:AE$28))/(MAX('Cds 2018'!AE$9:AE$28)-MIN('Cds 2018'!AE$9:AE$28)))*100,((MAX('Cds 2018'!AE$9:AE$28)-'Cds 2018'!AE10)/(MIN('Cds 2018'!AE$9:AE$28)-MAX('Cds 2018'!AE$9:AE$28)))*(-100))</f>
        <v>13.6691484406403</v>
      </c>
      <c r="AF10" s="56" t="n">
        <f aca="false">IF(AF$1="Sí", (('Cds 2018'!AF10-MIN('Cds 2018'!AF$9:AF$28))/(MAX('Cds 2018'!AF$9:AF$28)-MIN('Cds 2018'!AF$9:AF$28)))*100,((MAX('Cds 2018'!AF$9:AF$28)-'Cds 2018'!AF10)/(MIN('Cds 2018'!AF$9:AF$28)-MAX('Cds 2018'!AF$9:AF$28)))*(-100))</f>
        <v>47.8750924857559</v>
      </c>
      <c r="AG10" s="56" t="n">
        <f aca="false">IF(AG$1="Sí", (('Cds 2018'!AG10-MIN('Cds 2018'!AG$9:AG$28))/(MAX('Cds 2018'!AG$9:AG$28)-MIN('Cds 2018'!AG$9:AG$28)))*100,((MAX('Cds 2018'!AG$9:AG$28)-'Cds 2018'!AG10)/(MIN('Cds 2018'!AG$9:AG$28)-MAX('Cds 2018'!AG$9:AG$28)))*(-100))</f>
        <v>100</v>
      </c>
      <c r="AH10" s="56" t="n">
        <f aca="false">IF(AH$1="Sí", (('Cds 2018'!AH10-MIN('Cds 2018'!AH$9:AH$28))/(MAX('Cds 2018'!AH$9:AH$28)-MIN('Cds 2018'!AH$9:AH$28)))*100,((MAX('Cds 2018'!AH$9:AH$28)-'Cds 2018'!AH10)/(MIN('Cds 2018'!AH$9:AH$28)-MAX('Cds 2018'!AH$9:AH$28)))*(-100))</f>
        <v>62.7118644067796</v>
      </c>
      <c r="AI10" s="56" t="n">
        <f aca="false">IF(AI$1="Sí", (('Cds 2018'!AI10-MIN('Cds 2018'!AI$9:AI$28))/(MAX('Cds 2018'!AI$9:AI$28)-MIN('Cds 2018'!AI$9:AI$28)))*100,((MAX('Cds 2018'!AI$9:AI$28)-'Cds 2018'!AI10)/(MIN('Cds 2018'!AI$9:AI$28)-MAX('Cds 2018'!AI$9:AI$28)))*(-100))</f>
        <v>34.0285414227545</v>
      </c>
      <c r="AJ10" s="56" t="n">
        <f aca="false">IF(AJ$1="Sí", (('Cds 2018'!AJ10-MIN('Cds 2018'!AJ$9:AJ$28))/(MAX('Cds 2018'!AJ$9:AJ$28)-MIN('Cds 2018'!AJ$9:AJ$28)))*100,((MAX('Cds 2018'!AJ$9:AJ$28)-'Cds 2018'!AJ10)/(MIN('Cds 2018'!AJ$9:AJ$28)-MAX('Cds 2018'!AJ$9:AJ$28)))*(-100))</f>
        <v>62.1741492212581</v>
      </c>
      <c r="AK10" s="56" t="n">
        <f aca="false">IF(AK$1="Sí", (('Cds 2018'!AK10-MIN('Cds 2018'!AK$9:AK$28))/(MAX('Cds 2018'!AK$9:AK$28)-MIN('Cds 2018'!AK$9:AK$28)))*100,((MAX('Cds 2018'!AK$9:AK$28)-'Cds 2018'!AK10)/(MIN('Cds 2018'!AK$9:AK$28)-MAX('Cds 2018'!AK$9:AK$28)))*(-100))</f>
        <v>19.0938257809641</v>
      </c>
      <c r="AL10" s="56" t="n">
        <f aca="false">IF(AL$1="Sí", (('Cds 2018'!AL10-MIN('Cds 2018'!AL$9:AL$28))/(MAX('Cds 2018'!AL$9:AL$28)-MIN('Cds 2018'!AL$9:AL$28)))*100,((MAX('Cds 2018'!AL$9:AL$28)-'Cds 2018'!AL10)/(MIN('Cds 2018'!AL$9:AL$28)-MAX('Cds 2018'!AL$9:AL$28)))*(-100))</f>
        <v>30.9342997674034</v>
      </c>
      <c r="AM10" s="56" t="n">
        <f aca="false">IF(AM$1="Sí", (('Cds 2018'!AM10-MIN('Cds 2018'!AM$9:AM$28))/(MAX('Cds 2018'!AM$9:AM$28)-MIN('Cds 2018'!AM$9:AM$28)))*100,((MAX('Cds 2018'!AM$9:AM$28)-'Cds 2018'!AM10)/(MIN('Cds 2018'!AM$9:AM$28)-MAX('Cds 2018'!AM$9:AM$28)))*(-100))</f>
        <v>23.8357083271213</v>
      </c>
      <c r="AN10" s="56" t="n">
        <f aca="false">IF(AN$1="Sí", (('Cds 2018'!AN10-MIN('Cds 2018'!AN$9:AN$28))/(MAX('Cds 2018'!AN$9:AN$28)-MIN('Cds 2018'!AN$9:AN$28)))*100,((MAX('Cds 2018'!AN$9:AN$28)-'Cds 2018'!AN10)/(MIN('Cds 2018'!AN$9:AN$28)-MAX('Cds 2018'!AN$9:AN$28)))*(-100))</f>
        <v>27.260217530555</v>
      </c>
      <c r="AO10" s="56" t="n">
        <f aca="false">IF(AO$1="Sí", (('Cds 2018'!AO10-MIN('Cds 2018'!AO$9:AO$28))/(MAX('Cds 2018'!AO$9:AO$28)-MIN('Cds 2018'!AO$9:AO$28)))*100,((MAX('Cds 2018'!AO$9:AO$28)-'Cds 2018'!AO10)/(MIN('Cds 2018'!AO$9:AO$28)-MAX('Cds 2018'!AO$9:AO$28)))*(-100))</f>
        <v>50</v>
      </c>
      <c r="AP10" s="56" t="n">
        <f aca="false">IF(AP$1="Sí", (('Cds 2018'!AP10-MIN('Cds 2018'!AP$9:AP$28))/(MAX('Cds 2018'!AP$9:AP$28)-MIN('Cds 2018'!AP$9:AP$28)))*100,((MAX('Cds 2018'!AP$9:AP$28)-'Cds 2018'!AP10)/(MIN('Cds 2018'!AP$9:AP$28)-MAX('Cds 2018'!AP$9:AP$28)))*(-100))</f>
        <v>92.1539538917242</v>
      </c>
      <c r="AQ10" s="56" t="n">
        <f aca="false">IF(AQ$1="Sí", (('Cds 2018'!AQ10-MIN('Cds 2018'!AQ$9:AQ$28))/(MAX('Cds 2018'!AQ$9:AQ$28)-MIN('Cds 2018'!AQ$9:AQ$28)))*100,((MAX('Cds 2018'!AQ$9:AQ$28)-'Cds 2018'!AQ10)/(MIN('Cds 2018'!AQ$9:AQ$28)-MAX('Cds 2018'!AQ$9:AQ$28)))*(-100))</f>
        <v>100</v>
      </c>
      <c r="AR10" s="56" t="n">
        <f aca="false">IF(AR$1="Sí", (('Cds 2018'!AR10-MIN('Cds 2018'!AR$9:AR$28))/(MAX('Cds 2018'!AR$9:AR$28)-MIN('Cds 2018'!AR$9:AR$28)))*100,((MAX('Cds 2018'!AR$9:AR$28)-'Cds 2018'!AR10)/(MIN('Cds 2018'!AR$9:AR$28)-MAX('Cds 2018'!AR$9:AR$28)))*(-100))</f>
        <v>39.4137179166941</v>
      </c>
      <c r="AS10" s="56" t="n">
        <f aca="false">IF(AS$1="Sí", (('Cds 2018'!AS10-MIN('Cds 2018'!AS$9:AS$28))/(MAX('Cds 2018'!AS$9:AS$28)-MIN('Cds 2018'!AS$9:AS$28)))*100,((MAX('Cds 2018'!AS$9:AS$28)-'Cds 2018'!AS10)/(MIN('Cds 2018'!AS$9:AS$28)-MAX('Cds 2018'!AS$9:AS$28)))*(-100))</f>
        <v>27.1485913131893</v>
      </c>
      <c r="AT10" s="56" t="n">
        <f aca="false">IF(AT$1="Sí", (('Cds 2018'!AT10-MIN('Cds 2018'!AT$9:AT$28))/(MAX('Cds 2018'!AT$9:AT$28)-MIN('Cds 2018'!AT$9:AT$28)))*100,((MAX('Cds 2018'!AT$9:AT$28)-'Cds 2018'!AT10)/(MIN('Cds 2018'!AT$9:AT$28)-MAX('Cds 2018'!AT$9:AT$28)))*(-100))</f>
        <v>32.2956474396191</v>
      </c>
      <c r="AU10" s="56" t="n">
        <f aca="false">IF(AU$1="Sí", (('Cds 2018'!AU10-MIN('Cds 2018'!AU$9:AU$28))/(MAX('Cds 2018'!AU$9:AU$28)-MIN('Cds 2018'!AU$9:AU$28)))*100,((MAX('Cds 2018'!AU$9:AU$28)-'Cds 2018'!AU10)/(MIN('Cds 2018'!AU$9:AU$28)-MAX('Cds 2018'!AU$9:AU$28)))*(-100))</f>
        <v>26.7760505996238</v>
      </c>
      <c r="AV10" s="56" t="n">
        <f aca="false">IF(AV$1="Sí", (('Cds 2018'!AV10-MIN('Cds 2018'!AV$9:AV$28))/(MAX('Cds 2018'!AV$9:AV$28)-MIN('Cds 2018'!AV$9:AV$28)))*100,((MAX('Cds 2018'!AV$9:AV$28)-'Cds 2018'!AV10)/(MIN('Cds 2018'!AV$9:AV$28)-MAX('Cds 2018'!AV$9:AV$28)))*(-100))</f>
        <v>59.7083558805374</v>
      </c>
      <c r="AW10" s="56" t="n">
        <f aca="false">IF(AW$1="Sí", (('Cds 2018'!AW10-MIN('Cds 2018'!AW$9:AW$28))/(MAX('Cds 2018'!AW$9:AW$28)-MIN('Cds 2018'!AW$9:AW$28)))*100,((MAX('Cds 2018'!AW$9:AW$28)-'Cds 2018'!AW10)/(MIN('Cds 2018'!AW$9:AW$28)-MAX('Cds 2018'!AW$9:AW$28)))*(-100))</f>
        <v>42.7374301675978</v>
      </c>
      <c r="AX10" s="56" t="n">
        <f aca="false">IF(AX$1="Sí", (('Cds 2018'!AX10-MIN('Cds 2018'!AX$9:AX$28))/(MAX('Cds 2018'!AX$9:AX$28)-MIN('Cds 2018'!AX$9:AX$28)))*100,((MAX('Cds 2018'!AX$9:AX$28)-'Cds 2018'!AX10)/(MIN('Cds 2018'!AX$9:AX$28)-MAX('Cds 2018'!AX$9:AX$28)))*(-100))</f>
        <v>66.8220021636016</v>
      </c>
      <c r="AY10" s="56" t="n">
        <f aca="false">IF(AY$1="Sí", (('Cds 2018'!AY10-MIN('Cds 2018'!AY$9:AY$28))/(MAX('Cds 2018'!AY$9:AY$28)-MIN('Cds 2018'!AY$9:AY$28)))*100,((MAX('Cds 2018'!AY$9:AY$28)-'Cds 2018'!AY10)/(MIN('Cds 2018'!AY$9:AY$28)-MAX('Cds 2018'!AY$9:AY$28)))*(-100))</f>
        <v>3.71747211895911</v>
      </c>
      <c r="AZ10" s="56" t="n">
        <f aca="false">IF(AZ$1="Sí", (('Cds 2018'!AZ10-MIN('Cds 2018'!AZ$9:AZ$28))/(MAX('Cds 2018'!AZ$9:AZ$28)-MIN('Cds 2018'!AZ$9:AZ$28)))*100,((MAX('Cds 2018'!AZ$9:AZ$28)-'Cds 2018'!AZ10)/(MIN('Cds 2018'!AZ$9:AZ$28)-MAX('Cds 2018'!AZ$9:AZ$28)))*(-100))</f>
        <v>0</v>
      </c>
      <c r="BA10" s="56" t="n">
        <f aca="false">IF(BA$1="Sí", (('Cds 2018'!BA10-MIN('Cds 2018'!BA$9:BA$28))/(MAX('Cds 2018'!BA$9:BA$28)-MIN('Cds 2018'!BA$9:BA$28)))*100,((MAX('Cds 2018'!BA$9:BA$28)-'Cds 2018'!BA10)/(MIN('Cds 2018'!BA$9:BA$28)-MAX('Cds 2018'!BA$9:BA$28)))*(-100))</f>
        <v>0</v>
      </c>
      <c r="BB10" s="56" t="n">
        <v>0</v>
      </c>
      <c r="BC10" s="56" t="n">
        <f aca="false">IF(BC$1="Sí", (('Cds 2018'!BC10-MIN('Cds 2018'!BC$9:BC$28))/(MAX('Cds 2018'!BC$9:BC$28)-MIN('Cds 2018'!BC$9:BC$28)))*100,((MAX('Cds 2018'!BC$9:BC$28)-'Cds 2018'!BC10)/(MIN('Cds 2018'!BC$9:BC$28)-MAX('Cds 2018'!BC$9:BC$28)))*(-100))</f>
        <v>62.4555251937745</v>
      </c>
      <c r="BD10" s="56" t="n">
        <f aca="false">IF(BD$1="Sí", (('Cds 2018'!BD10-MIN('Cds 2018'!BD$9:BD$28))/(MAX('Cds 2018'!BD$9:BD$28)-MIN('Cds 2018'!BD$9:BD$28)))*100,((MAX('Cds 2018'!BD$9:BD$28)-'Cds 2018'!BD10)/(MIN('Cds 2018'!BD$9:BD$28)-MAX('Cds 2018'!BD$9:BD$28)))*(-100))</f>
        <v>61.7427366552123</v>
      </c>
      <c r="BE10" s="56" t="n">
        <f aca="false">IF(BE$1="Sí", (('Cds 2018'!BE10-MIN('Cds 2018'!BE$9:BE$28))/(MAX('Cds 2018'!BE$9:BE$28)-MIN('Cds 2018'!BE$9:BE$28)))*100,((MAX('Cds 2018'!BE$9:BE$28)-'Cds 2018'!BE10)/(MIN('Cds 2018'!BE$9:BE$28)-MAX('Cds 2018'!BE$9:BE$28)))*(-100))</f>
        <v>51.8042800247155</v>
      </c>
      <c r="BF10" s="56" t="n">
        <f aca="false">IF(BF$1="Sí", (('Cds 2018'!BF10-MIN('Cds 2018'!BF$9:BF$28))/(MAX('Cds 2018'!BF$9:BF$28)-MIN('Cds 2018'!BF$9:BF$28)))*100,((MAX('Cds 2018'!BF$9:BF$28)-'Cds 2018'!BF10)/(MIN('Cds 2018'!BF$9:BF$28)-MAX('Cds 2018'!BF$9:BF$28)))*(-100))</f>
        <v>59.9072687862007</v>
      </c>
      <c r="BG10" s="56" t="n">
        <f aca="false">IF(BG$1="Sí", (('Cds 2018'!BG10-MIN('Cds 2018'!BG$9:BG$28))/(MAX('Cds 2018'!BG$9:BG$28)-MIN('Cds 2018'!BG$9:BG$28)))*100,((MAX('Cds 2018'!BG$9:BG$28)-'Cds 2018'!BG10)/(MIN('Cds 2018'!BG$9:BG$28)-MAX('Cds 2018'!BG$9:BG$28)))*(-100))</f>
        <v>48.7207254868349</v>
      </c>
      <c r="BH10" s="56" t="n">
        <f aca="false">IF(BH$1="Sí", (('Cds 2018'!BH10-MIN('Cds 2018'!BH$9:BH$28))/(MAX('Cds 2018'!BH$9:BH$28)-MIN('Cds 2018'!BH$9:BH$28)))*100,((MAX('Cds 2018'!BH$9:BH$28)-'Cds 2018'!BH10)/(MIN('Cds 2018'!BH$9:BH$28)-MAX('Cds 2018'!BH$9:BH$28)))*(-100))</f>
        <v>66.1003766464784</v>
      </c>
      <c r="BI10" s="56" t="n">
        <f aca="false">IF(BI$1="Sí", (('Cds 2018'!BI10-MIN('Cds 2018'!BI$9:BI$28))/(MAX('Cds 2018'!BI$9:BI$28)-MIN('Cds 2018'!BI$9:BI$28)))*100,((MAX('Cds 2018'!BI$9:BI$28)-'Cds 2018'!BI10)/(MIN('Cds 2018'!BI$9:BI$28)-MAX('Cds 2018'!BI$9:BI$28)))*(-100))</f>
        <v>58.2919160745303</v>
      </c>
      <c r="BJ10" s="56" t="n">
        <f aca="false">IF(BJ$1="Sí", (('Cds 2018'!BJ10-MIN('Cds 2018'!BJ$9:BJ$28))/(MAX('Cds 2018'!BJ$9:BJ$28)-MIN('Cds 2018'!BJ$9:BJ$28)))*100,((MAX('Cds 2018'!BJ$9:BJ$28)-'Cds 2018'!BJ10)/(MIN('Cds 2018'!BJ$9:BJ$28)-MAX('Cds 2018'!BJ$9:BJ$28)))*(-100))</f>
        <v>33.5802739744586</v>
      </c>
      <c r="BK10" s="56" t="n">
        <f aca="false">IF(BK$1="Sí", (('Cds 2018'!BK10-MIN('Cds 2018'!BK$9:BK$28))/(MAX('Cds 2018'!BK$9:BK$28)-MIN('Cds 2018'!BK$9:BK$28)))*100,((MAX('Cds 2018'!BK$9:BK$28)-'Cds 2018'!BK10)/(MIN('Cds 2018'!BK$9:BK$28)-MAX('Cds 2018'!BK$9:BK$28)))*(-100))</f>
        <v>81.6326530612245</v>
      </c>
      <c r="BL10" s="56" t="n">
        <f aca="false">IF(BL$1="Sí", (('Cds 2018'!BL10-MIN('Cds 2018'!BL$9:BL$28))/(MAX('Cds 2018'!BL$9:BL$28)-MIN('Cds 2018'!BL$9:BL$28)))*100,((MAX('Cds 2018'!BL$9:BL$28)-'Cds 2018'!BL10)/(MIN('Cds 2018'!BL$9:BL$28)-MAX('Cds 2018'!BL$9:BL$28)))*(-100))</f>
        <v>88.8294374349828</v>
      </c>
      <c r="BM10" s="56" t="n">
        <f aca="false">IF(BM$1="Sí", (('Cds 2018'!BM10-MIN('Cds 2018'!BM$9:BM$28))/(MAX('Cds 2018'!BM$9:BM$28)-MIN('Cds 2018'!BM$9:BM$28)))*100,((MAX('Cds 2018'!BM$9:BM$28)-'Cds 2018'!BM10)/(MIN('Cds 2018'!BM$9:BM$28)-MAX('Cds 2018'!BM$9:BM$28)))*(-100))</f>
        <v>33.3410920218666</v>
      </c>
      <c r="BN10" s="56" t="n">
        <f aca="false">IF(BN$1="Sí", (('Cds 2018'!BN10-MIN('Cds 2018'!BN$9:BN$28))/(MAX('Cds 2018'!BN$9:BN$28)-MIN('Cds 2018'!BN$9:BN$28)))*100,((MAX('Cds 2018'!BN$9:BN$28)-'Cds 2018'!BN10)/(MIN('Cds 2018'!BN$9:BN$28)-MAX('Cds 2018'!BN$9:BN$28)))*(-100))</f>
        <v>1.4827280041115</v>
      </c>
      <c r="BO10" s="56" t="n">
        <f aca="false">IF(BO$1="Sí", (('Cds 2018'!BO10-MIN('Cds 2018'!BO$9:BO$28))/(MAX('Cds 2018'!BO$9:BO$28)-MIN('Cds 2018'!BO$9:BO$28)))*100,((MAX('Cds 2018'!BO$9:BO$28)-'Cds 2018'!BO10)/(MIN('Cds 2018'!BO$9:BO$28)-MAX('Cds 2018'!BO$9:BO$28)))*(-100))</f>
        <v>57.2359632272168</v>
      </c>
      <c r="BP10" s="56" t="n">
        <f aca="false">IF(BP$1="Sí", (('Cds 2018'!BP10-MIN('Cds 2018'!BP$9:BP$28))/(MAX('Cds 2018'!BP$9:BP$28)-MIN('Cds 2018'!BP$9:BP$28)))*100,((MAX('Cds 2018'!BP$9:BP$28)-'Cds 2018'!BP10)/(MIN('Cds 2018'!BP$9:BP$28)-MAX('Cds 2018'!BP$9:BP$28)))*(-100))</f>
        <v>49.6381403941837</v>
      </c>
      <c r="BQ10" s="56" t="n">
        <f aca="false">IF(BQ$1="Sí", (('Cds 2018'!BQ10-MIN('Cds 2018'!BQ$9:BQ$28))/(MAX('Cds 2018'!BQ$9:BQ$28)-MIN('Cds 2018'!BQ$9:BQ$28)))*100,((MAX('Cds 2018'!BQ$9:BQ$28)-'Cds 2018'!BQ10)/(MIN('Cds 2018'!BQ$9:BQ$28)-MAX('Cds 2018'!BQ$9:BQ$28)))*(-100))</f>
        <v>22.4996731598902</v>
      </c>
      <c r="BR10" s="56" t="n">
        <f aca="false">IF(BR$1="Sí", (('Cds 2018'!BR10-MIN('Cds 2018'!BR$9:BR$28))/(MAX('Cds 2018'!BR$9:BR$28)-MIN('Cds 2018'!BR$9:BR$28)))*100,((MAX('Cds 2018'!BR$9:BR$28)-'Cds 2018'!BR10)/(MIN('Cds 2018'!BR$9:BR$28)-MAX('Cds 2018'!BR$9:BR$28)))*(-100))</f>
        <v>0</v>
      </c>
      <c r="BS10" s="56" t="n">
        <f aca="false">IF(BS$1="Sí", (('Cds 2018'!BS10-MIN('Cds 2018'!BS$9:BS$28))/(MAX('Cds 2018'!BS$9:BS$28)-MIN('Cds 2018'!BS$9:BS$28)))*100,((MAX('Cds 2018'!BS$9:BS$28)-'Cds 2018'!BS10)/(MIN('Cds 2018'!BS$9:BS$28)-MAX('Cds 2018'!BS$9:BS$28)))*(-100))</f>
        <v>50</v>
      </c>
      <c r="BT10" s="56" t="n">
        <f aca="false">IF(BT$1="Sí", (('Cds 2018'!BT10-MIN('Cds 2018'!BT$9:BT$28))/(MAX('Cds 2018'!BT$9:BT$28)-MIN('Cds 2018'!BT$9:BT$28)))*100,((MAX('Cds 2018'!BT$9:BT$28)-'Cds 2018'!BT10)/(MIN('Cds 2018'!BT$9:BT$28)-MAX('Cds 2018'!BT$9:BT$28)))*(-100))</f>
        <v>100</v>
      </c>
      <c r="BU10" s="56" t="n">
        <f aca="false">IF(BU$1="Sí", (('Cds 2018'!BU10-MIN('Cds 2018'!BU$9:BU$28))/(MAX('Cds 2018'!BU$9:BU$28)-MIN('Cds 2018'!BU$9:BU$28)))*100,((MAX('Cds 2018'!BU$9:BU$28)-'Cds 2018'!BU10)/(MIN('Cds 2018'!BU$9:BU$28)-MAX('Cds 2018'!BU$9:BU$28)))*(-100))</f>
        <v>0</v>
      </c>
      <c r="BV10" s="56" t="n">
        <f aca="false">IF(BV$1="Sí", (('Cds 2018'!BV10-MIN('Cds 2018'!BV$9:BV$28))/(MAX('Cds 2018'!BV$9:BV$28)-MIN('Cds 2018'!BV$9:BV$28)))*100,((MAX('Cds 2018'!BV$9:BV$28)-'Cds 2018'!BV10)/(MIN('Cds 2018'!BV$9:BV$28)-MAX('Cds 2018'!BV$9:BV$28)))*(-100))</f>
        <v>0</v>
      </c>
      <c r="BW10" s="56" t="n">
        <f aca="false">IF(BW$1="Sí", (('Cds 2018'!BW10-MIN('Cds 2018'!BW$9:BW$28))/(MAX('Cds 2018'!BW$9:BW$28)-MIN('Cds 2018'!BW$9:BW$28)))*100,((MAX('Cds 2018'!BW$9:BW$28)-'Cds 2018'!BW10)/(MIN('Cds 2018'!BW$9:BW$28)-MAX('Cds 2018'!BW$9:BW$28)))*(-100))</f>
        <v>0</v>
      </c>
      <c r="BX10" s="56" t="n">
        <f aca="false">IF(BX$1="Sí", (('Cds 2018'!BX10-MIN('Cds 2018'!BX$9:BX$28))/(MAX('Cds 2018'!BX$9:BX$28)-MIN('Cds 2018'!BX$9:BX$28)))*100,((MAX('Cds 2018'!BX$9:BX$28)-'Cds 2018'!BX10)/(MIN('Cds 2018'!BX$9:BX$28)-MAX('Cds 2018'!BX$9:BX$28)))*(-100))</f>
        <v>0</v>
      </c>
      <c r="BY10" s="56" t="n">
        <f aca="false">IF(BY$1="Sí", (('Cds 2018'!BY10-MIN('Cds 2018'!BY$9:BY$28))/(MAX('Cds 2018'!BY$9:BY$28)-MIN('Cds 2018'!BY$9:BY$28)))*100,((MAX('Cds 2018'!BY$9:BY$28)-'Cds 2018'!BY10)/(MIN('Cds 2018'!BY$9:BY$28)-MAX('Cds 2018'!BY$9:BY$28)))*(-100))</f>
        <v>0</v>
      </c>
      <c r="BZ10" s="56" t="n">
        <f aca="false">IF(BZ$1="Sí", (('Cds 2018'!BZ10-MIN('Cds 2018'!BZ$9:BZ$28))/(MAX('Cds 2018'!BZ$9:BZ$28)-MIN('Cds 2018'!BZ$9:BZ$28)))*100,((MAX('Cds 2018'!BZ$9:BZ$28)-'Cds 2018'!BZ10)/(MIN('Cds 2018'!BZ$9:BZ$28)-MAX('Cds 2018'!BZ$9:BZ$28)))*(-100))</f>
        <v>0</v>
      </c>
      <c r="CA10" s="56" t="n">
        <f aca="false">IF(CA$1="Sí", (('Cds 2018'!CA10-MIN('Cds 2018'!CA$9:CA$28))/(MAX('Cds 2018'!CA$9:CA$28)-MIN('Cds 2018'!CA$9:CA$28)))*100,((MAX('Cds 2018'!CA$9:CA$28)-'Cds 2018'!CA10)/(MIN('Cds 2018'!CA$9:CA$28)-MAX('Cds 2018'!CA$9:CA$28)))*(-100))</f>
        <v>0</v>
      </c>
      <c r="CB10" s="56" t="n">
        <f aca="false">IF(CB$1="Sí", (('Cds 2018'!CB10-MIN('Cds 2018'!CB$9:CB$28))/(MAX('Cds 2018'!CB$9:CB$28)-MIN('Cds 2018'!CB$9:CB$28)))*100,((MAX('Cds 2018'!CB$9:CB$28)-'Cds 2018'!CB10)/(MIN('Cds 2018'!CB$9:CB$28)-MAX('Cds 2018'!CB$9:CB$28)))*(-100))</f>
        <v>0</v>
      </c>
      <c r="CC10" s="56" t="n">
        <f aca="false">IF(CC$1="Sí", (('Cds 2018'!CC10-MIN('Cds 2018'!CC$9:CC$28))/(MAX('Cds 2018'!CC$9:CC$28)-MIN('Cds 2018'!CC$9:CC$28)))*100,((MAX('Cds 2018'!CC$9:CC$28)-'Cds 2018'!CC10)/(MIN('Cds 2018'!CC$9:CC$28)-MAX('Cds 2018'!CC$9:CC$28)))*(-100))</f>
        <v>0</v>
      </c>
      <c r="CD10" s="56" t="n">
        <f aca="false">IF(CD$1="Sí", (('Cds 2018'!CD10-MIN('Cds 2018'!CD$9:CD$28))/(MAX('Cds 2018'!CD$9:CD$28)-MIN('Cds 2018'!CD$9:CD$28)))*100,((MAX('Cds 2018'!CD$9:CD$28)-'Cds 2018'!CD10)/(MIN('Cds 2018'!CD$9:CD$28)-MAX('Cds 2018'!CD$9:CD$28)))*(-100))</f>
        <v>0</v>
      </c>
      <c r="CE10" s="56" t="n">
        <f aca="false">IF(CE$1="Sí", (('Cds 2018'!CE10-MIN('Cds 2018'!CE$9:CE$28))/(MAX('Cds 2018'!CE$9:CE$28)-MIN('Cds 2018'!CE$9:CE$28)))*100,((MAX('Cds 2018'!CE$9:CE$28)-'Cds 2018'!CE10)/(MIN('Cds 2018'!CE$9:CE$28)-MAX('Cds 2018'!CE$9:CE$28)))*(-100))</f>
        <v>0</v>
      </c>
      <c r="CF10" s="56" t="n">
        <f aca="false">IF(CF$1="Sí", (('Cds 2018'!CF10-MIN('Cds 2018'!CF$9:CF$28))/(MAX('Cds 2018'!CF$9:CF$28)-MIN('Cds 2018'!CF$9:CF$28)))*100,((MAX('Cds 2018'!CF$9:CF$28)-'Cds 2018'!CF10)/(MIN('Cds 2018'!CF$9:CF$28)-MAX('Cds 2018'!CF$9:CF$28)))*(-100))</f>
        <v>0</v>
      </c>
      <c r="CG10" s="56" t="n">
        <f aca="false">IF(CG$1="Sí", (('Cds 2018'!CG10-MIN('Cds 2018'!CG$9:CG$28))/(MAX('Cds 2018'!CG$9:CG$28)-MIN('Cds 2018'!CG$9:CG$28)))*100,((MAX('Cds 2018'!CG$9:CG$28)-'Cds 2018'!CG10)/(MIN('Cds 2018'!CG$9:CG$28)-MAX('Cds 2018'!CG$9:CG$28)))*(-100))</f>
        <v>0</v>
      </c>
      <c r="CH10" s="56" t="n">
        <f aca="false">IF(CH$1="Sí", (('Cds 2018'!CH10-MIN('Cds 2018'!CH$9:CH$28))/(MAX('Cds 2018'!CH$9:CH$28)-MIN('Cds 2018'!CH$9:CH$28)))*100,((MAX('Cds 2018'!CH$9:CH$28)-'Cds 2018'!CH10)/(MIN('Cds 2018'!CH$9:CH$28)-MAX('Cds 2018'!CH$9:CH$28)))*(-100))</f>
        <v>0</v>
      </c>
      <c r="CI10" s="56" t="n">
        <f aca="false">IF(CI$1="Sí", (('Cds 2018'!CI10-MIN('Cds 2018'!CI$9:CI$28))/(MAX('Cds 2018'!CI$9:CI$28)-MIN('Cds 2018'!CI$9:CI$28)))*100,((MAX('Cds 2018'!CI$9:CI$28)-'Cds 2018'!CI10)/(MIN('Cds 2018'!CI$9:CI$28)-MAX('Cds 2018'!CI$9:CI$28)))*(-100))</f>
        <v>0</v>
      </c>
      <c r="CJ10" s="56" t="n">
        <f aca="false">IF(CJ$1="Sí", (('Cds 2018'!CJ10-MIN('Cds 2018'!CJ$9:CJ$28))/(MAX('Cds 2018'!CJ$9:CJ$28)-MIN('Cds 2018'!CJ$9:CJ$28)))*100,((MAX('Cds 2018'!CJ$9:CJ$28)-'Cds 2018'!CJ10)/(MIN('Cds 2018'!CJ$9:CJ$28)-MAX('Cds 2018'!CJ$9:CJ$28)))*(-100))</f>
        <v>50</v>
      </c>
      <c r="CK10" s="56" t="n">
        <f aca="false">IF(CK$1="Sí", (('Cds 2018'!CK10-MIN('Cds 2018'!CK$9:CK$28))/(MAX('Cds 2018'!CK$9:CK$28)-MIN('Cds 2018'!CK$9:CK$28)))*100,((MAX('Cds 2018'!CK$9:CK$28)-'Cds 2018'!CK10)/(MIN('Cds 2018'!CK$9:CK$28)-MAX('Cds 2018'!CK$9:CK$28)))*(-100))</f>
        <v>0</v>
      </c>
      <c r="CL10" s="56" t="n">
        <f aca="false">IF(CL$1="Sí", (('Cds 2018'!CL10-MIN('Cds 2018'!CL$9:CL$28))/(MAX('Cds 2018'!CL$9:CL$28)-MIN('Cds 2018'!CL$9:CL$28)))*100,((MAX('Cds 2018'!CL$9:CL$28)-'Cds 2018'!CL10)/(MIN('Cds 2018'!CL$9:CL$28)-MAX('Cds 2018'!CL$9:CL$28)))*(-100))</f>
        <v>15.9137045429571</v>
      </c>
      <c r="CM10" s="56" t="n">
        <f aca="false">IF(CM$1="Sí", (('Cds 2018'!CM10-MIN('Cds 2018'!CM$9:CM$28))/(MAX('Cds 2018'!CM$9:CM$28)-MIN('Cds 2018'!CM$9:CM$28)))*100,((MAX('Cds 2018'!CM$9:CM$28)-'Cds 2018'!CM10)/(MIN('Cds 2018'!CM$9:CM$28)-MAX('Cds 2018'!CM$9:CM$28)))*(-100))</f>
        <v>81.4262956511906</v>
      </c>
      <c r="CN10" s="56" t="n">
        <f aca="false">IF(CN$1="Sí", (('Cds 2018'!CN10-MIN('Cds 2018'!CN$9:CN$28))/(MAX('Cds 2018'!CN$9:CN$28)-MIN('Cds 2018'!CN$9:CN$28)))*100,((MAX('Cds 2018'!CN$9:CN$28)-'Cds 2018'!CN10)/(MIN('Cds 2018'!CN$9:CN$28)-MAX('Cds 2018'!CN$9:CN$28)))*(-100))</f>
        <v>1.44110714938733</v>
      </c>
      <c r="CO10" s="56" t="n">
        <f aca="false">IF(CO$1="Sí", (('Cds 2018'!CO10-MIN('Cds 2018'!CO$9:CO$28))/(MAX('Cds 2018'!CO$9:CO$28)-MIN('Cds 2018'!CO$9:CO$28)))*100,((MAX('Cds 2018'!CO$9:CO$28)-'Cds 2018'!CO10)/(MIN('Cds 2018'!CO$9:CO$28)-MAX('Cds 2018'!CO$9:CO$28)))*(-100))</f>
        <v>0.512984269600171</v>
      </c>
      <c r="CP10" s="56" t="n">
        <f aca="false">IF(CP$1="Sí", (('Cds 2018'!CP10-MIN('Cds 2018'!CP$9:CP$28))/(MAX('Cds 2018'!CP$9:CP$28)-MIN('Cds 2018'!CP$9:CP$28)))*100,((MAX('Cds 2018'!CP$9:CP$28)-'Cds 2018'!CP10)/(MIN('Cds 2018'!CP$9:CP$28)-MAX('Cds 2018'!CP$9:CP$28)))*(-100))</f>
        <v>63.1319267972365</v>
      </c>
      <c r="CQ10" s="56" t="n">
        <f aca="false">IF(CQ$1="Sí", (('Cds 2018'!CQ10-MIN('Cds 2018'!CQ$9:CQ$28))/(MAX('Cds 2018'!CQ$9:CQ$28)-MIN('Cds 2018'!CQ$9:CQ$28)))*100,((MAX('Cds 2018'!CQ$9:CQ$28)-'Cds 2018'!CQ10)/(MIN('Cds 2018'!CQ$9:CQ$28)-MAX('Cds 2018'!CQ$9:CQ$28)))*(-100))</f>
        <v>75.8263664135458</v>
      </c>
      <c r="CR10" s="56" t="n">
        <f aca="false">IF(CR$1="Sí", (('Cds 2018'!CR10-MIN('Cds 2018'!CR$9:CR$28))/(MAX('Cds 2018'!CR$9:CR$28)-MIN('Cds 2018'!CR$9:CR$28)))*100,((MAX('Cds 2018'!CR$9:CR$28)-'Cds 2018'!CR10)/(MIN('Cds 2018'!CR$9:CR$28)-MAX('Cds 2018'!CR$9:CR$28)))*(-100))</f>
        <v>90.0066790533255</v>
      </c>
      <c r="CS10" s="56" t="n">
        <f aca="false">IF(CS$1="Sí", (('Cds 2018'!CS10-MIN('Cds 2018'!CS$9:CS$28))/(MAX('Cds 2018'!CS$9:CS$28)-MIN('Cds 2018'!CS$9:CS$28)))*100,((MAX('Cds 2018'!CS$9:CS$28)-'Cds 2018'!CS10)/(MIN('Cds 2018'!CS$9:CS$28)-MAX('Cds 2018'!CS$9:CS$28)))*(-100))</f>
        <v>51.5746799969193</v>
      </c>
      <c r="CT10" s="56" t="n">
        <f aca="false">IF(CT$1="Sí", (('Cds 2018'!CT10-MIN('Cds 2018'!CT$9:CT$28))/(MAX('Cds 2018'!CT$9:CT$28)-MIN('Cds 2018'!CT$9:CT$28)))*100,((MAX('Cds 2018'!CT$9:CT$28)-'Cds 2018'!CT10)/(MIN('Cds 2018'!CT$9:CT$28)-MAX('Cds 2018'!CT$9:CT$28)))*(-100))</f>
        <v>83.8451459082175</v>
      </c>
      <c r="CU10" s="56" t="n">
        <f aca="false">IF(CU$1="Sí", (('Cds 2018'!CU10-MIN('Cds 2018'!CU$9:CU$28))/(MAX('Cds 2018'!CU$9:CU$28)-MIN('Cds 2018'!CU$9:CU$28)))*100,((MAX('Cds 2018'!CU$9:CU$28)-'Cds 2018'!CU10)/(MIN('Cds 2018'!CU$9:CU$28)-MAX('Cds 2018'!CU$9:CU$28)))*(-100))</f>
        <v>30.5878386886323</v>
      </c>
      <c r="CV10" s="96" t="s">
        <v>280</v>
      </c>
      <c r="CW10" s="56" t="n">
        <f aca="false">IF(CW$1="Sí", (('Cds 2018'!CW10-MIN('Cds 2018'!CW$9:CW$28))/(MAX('Cds 2018'!CW$9:CW$28)-MIN('Cds 2018'!CW$9:CW$28)))*100,((MAX('Cds 2018'!CW$9:CW$28)-'Cds 2018'!CW10)/(MIN('Cds 2018'!CW$9:CW$28)-MAX('Cds 2018'!CW$9:CW$28)))*(-100))</f>
        <v>64.7852863744699</v>
      </c>
      <c r="CX10" s="56" t="n">
        <f aca="false">IF(CX$1="Sí", (('Cds 2018'!CX10-MIN('Cds 2018'!CX$9:CX$28))/(MAX('Cds 2018'!CX$9:CX$28)-MIN('Cds 2018'!CX$9:CX$28)))*100,((MAX('Cds 2018'!CX$9:CX$28)-'Cds 2018'!CX10)/(MIN('Cds 2018'!CX$9:CX$28)-MAX('Cds 2018'!CX$9:CX$28)))*(-100))</f>
        <v>53.3865008295075</v>
      </c>
      <c r="CY10" s="56" t="n">
        <f aca="false">IF(CY$1="Sí", (('Cds 2018'!CY10-MIN('Cds 2018'!CY$9:CY$28))/(MAX('Cds 2018'!CY$9:CY$28)-MIN('Cds 2018'!CY$9:CY$28)))*100,((MAX('Cds 2018'!CY$9:CY$28)-'Cds 2018'!CY10)/(MIN('Cds 2018'!CY$9:CY$28)-MAX('Cds 2018'!CY$9:CY$28)))*(-100))</f>
        <v>60.2427372127235</v>
      </c>
      <c r="CZ10" s="56" t="n">
        <f aca="false">IF(CZ$1="Sí", (('Cds 2018'!CZ10-MIN('Cds 2018'!CZ$9:CZ$28))/(MAX('Cds 2018'!CZ$9:CZ$28)-MIN('Cds 2018'!CZ$9:CZ$28)))*100,((MAX('Cds 2018'!CZ$9:CZ$28)-'Cds 2018'!CZ10)/(MIN('Cds 2018'!CZ$9:CZ$28)-MAX('Cds 2018'!CZ$9:CZ$28)))*(-100))</f>
        <v>46.985014888546</v>
      </c>
      <c r="DA10" s="56" t="n">
        <f aca="false">IF(DA$1="Sí", (('Cds 2018'!DA10-MIN('Cds 2018'!DA$9:DA$28))/(MAX('Cds 2018'!DA$9:DA$28)-MIN('Cds 2018'!DA$9:DA$28)))*100,((MAX('Cds 2018'!DA$9:DA$28)-'Cds 2018'!DA10)/(MIN('Cds 2018'!DA$9:DA$28)-MAX('Cds 2018'!DA$9:DA$28)))*(-100))</f>
        <v>36.312357315904</v>
      </c>
    </row>
    <row r="11" customFormat="false" ht="15" hidden="false" customHeight="false" outlineLevel="0" collapsed="false">
      <c r="A11" s="80" t="s">
        <v>288</v>
      </c>
      <c r="B11" s="81" t="n">
        <v>5</v>
      </c>
      <c r="C11" s="80" t="s">
        <v>287</v>
      </c>
      <c r="E11" s="56" t="n">
        <f aca="false">IF(E$1="Sí", (('Cds 2018'!E11-MIN('Cds 2018'!E$9:E$28))/(MAX('Cds 2018'!E$9:E$28)-MIN('Cds 2018'!E$9:E$28)))*100,((MAX('Cds 2018'!E$9:E$28)-'Cds 2018'!E11)/(MIN('Cds 2018'!E$9:E$28)-MAX('Cds 2018'!E$9:E$28)))*(-100))</f>
        <v>74.1654408032027</v>
      </c>
      <c r="F11" s="56" t="n">
        <f aca="false">IF(F$1="Sí", (('Cds 2018'!F11-MIN('Cds 2018'!F$9:F$28))/(MAX('Cds 2018'!F$9:F$28)-MIN('Cds 2018'!F$9:F$28)))*100,((MAX('Cds 2018'!F$9:F$28)-'Cds 2018'!F11)/(MIN('Cds 2018'!F$9:F$28)-MAX('Cds 2018'!F$9:F$28)))*(-100))</f>
        <v>97.1415632659874</v>
      </c>
      <c r="G11" s="56" t="n">
        <f aca="false">IF(G$1="Sí", (('Cds 2018'!G11-MIN('Cds 2018'!G$9:G$28))/(MAX('Cds 2018'!G$9:G$28)-MIN('Cds 2018'!G$9:G$28)))*100,((MAX('Cds 2018'!G$9:G$28)-'Cds 2018'!G11)/(MIN('Cds 2018'!G$9:G$28)-MAX('Cds 2018'!G$9:G$28)))*(-100))</f>
        <v>70.1877520439408</v>
      </c>
      <c r="H11" s="56" t="n">
        <f aca="false">IF(H$1="Sí", (('Cds 2018'!H11-MIN('Cds 2018'!H$9:H$28))/(MAX('Cds 2018'!H$9:H$28)-MIN('Cds 2018'!H$9:H$28)))*100,((MAX('Cds 2018'!H$9:H$28)-'Cds 2018'!H11)/(MIN('Cds 2018'!H$9:H$28)-MAX('Cds 2018'!H$9:H$28)))*(-100))</f>
        <v>100</v>
      </c>
      <c r="I11" s="56" t="n">
        <f aca="false">IF(I$1="Sí", (('Cds 2018'!I11-MIN('Cds 2018'!I$9:I$28))/(MAX('Cds 2018'!I$9:I$28)-MIN('Cds 2018'!I$9:I$28)))*100,((MAX('Cds 2018'!I$9:I$28)-'Cds 2018'!I11)/(MIN('Cds 2018'!I$9:I$28)-MAX('Cds 2018'!I$9:I$28)))*(-100))</f>
        <v>77.3975609080396</v>
      </c>
      <c r="J11" s="56" t="n">
        <f aca="false">IF(J$1="Sí", (('Cds 2018'!J11-MIN('Cds 2018'!J$9:J$28))/(MAX('Cds 2018'!J$9:J$28)-MIN('Cds 2018'!J$9:J$28)))*100,((MAX('Cds 2018'!J$9:J$28)-'Cds 2018'!J11)/(MIN('Cds 2018'!J$9:J$28)-MAX('Cds 2018'!J$9:J$28)))*(-100))</f>
        <v>86.4265509546871</v>
      </c>
      <c r="K11" s="56" t="n">
        <f aca="false">IF(K$1="Sí", (('Cds 2018'!K11-MIN('Cds 2018'!K$9:K$28))/(MAX('Cds 2018'!K$9:K$28)-MIN('Cds 2018'!K$9:K$28)))*100,((MAX('Cds 2018'!K$9:K$28)-'Cds 2018'!K11)/(MIN('Cds 2018'!K$9:K$28)-MAX('Cds 2018'!K$9:K$28)))*(-100))</f>
        <v>93.5412405648856</v>
      </c>
      <c r="L11" s="56" t="n">
        <f aca="false">IF(L$1="Sí", (('Cds 2018'!L11-MIN('Cds 2018'!L$9:L$28))/(MAX('Cds 2018'!L$9:L$28)-MIN('Cds 2018'!L$9:L$28)))*100,((MAX('Cds 2018'!L$9:L$28)-'Cds 2018'!L11)/(MIN('Cds 2018'!L$9:L$28)-MAX('Cds 2018'!L$9:L$28)))*(-100))</f>
        <v>55.1301540891046</v>
      </c>
      <c r="M11" s="56" t="n">
        <f aca="false">IF(M$1="Sí", (('Cds 2018'!M11-MIN('Cds 2018'!M$9:M$28))/(MAX('Cds 2018'!M$9:M$28)-MIN('Cds 2018'!M$9:M$28)))*100,((MAX('Cds 2018'!M$9:M$28)-'Cds 2018'!M11)/(MIN('Cds 2018'!M$9:M$28)-MAX('Cds 2018'!M$9:M$28)))*(-100))</f>
        <v>80.7582248800297</v>
      </c>
      <c r="N11" s="56" t="n">
        <f aca="false">IF(N$1="Sí", (('Cds 2018'!N11-MIN('Cds 2018'!N$9:N$28))/(MAX('Cds 2018'!N$9:N$28)-MIN('Cds 2018'!N$9:N$28)))*100,((MAX('Cds 2018'!N$9:N$28)-'Cds 2018'!N11)/(MIN('Cds 2018'!N$9:N$28)-MAX('Cds 2018'!N$9:N$28)))*(-100))</f>
        <v>89.8056361447321</v>
      </c>
      <c r="O11" s="56" t="n">
        <f aca="false">IF(O$1="Sí", (('Cds 2018'!O11-MIN('Cds 2018'!O$9:O$28))/(MAX('Cds 2018'!O$9:O$28)-MIN('Cds 2018'!O$9:O$28)))*100,((MAX('Cds 2018'!O$9:O$28)-'Cds 2018'!O11)/(MIN('Cds 2018'!O$9:O$28)-MAX('Cds 2018'!O$9:O$28)))*(-100))</f>
        <v>88.3943000145234</v>
      </c>
      <c r="P11" s="56" t="n">
        <f aca="false">IF(P$1="Sí", (('Cds 2018'!P11-MIN('Cds 2018'!P$9:P$28))/(MAX('Cds 2018'!P$9:P$28)-MIN('Cds 2018'!P$9:P$28)))*100,((MAX('Cds 2018'!P$9:P$28)-'Cds 2018'!P11)/(MIN('Cds 2018'!P$9:P$28)-MAX('Cds 2018'!P$9:P$28)))*(-100))</f>
        <v>66.634490455803</v>
      </c>
      <c r="Q11" s="56" t="n">
        <f aca="false">IF(Q$1="Sí", (('Cds 2018'!Q11-MIN('Cds 2018'!Q$9:Q$28))/(MAX('Cds 2018'!Q$9:Q$28)-MIN('Cds 2018'!Q$9:Q$28)))*100,((MAX('Cds 2018'!Q$9:Q$28)-'Cds 2018'!Q11)/(MIN('Cds 2018'!Q$9:Q$28)-MAX('Cds 2018'!Q$9:Q$28)))*(-100))</f>
        <v>52.0141041004217</v>
      </c>
      <c r="R11" s="56" t="n">
        <f aca="false">IF(R$1="Sí", (('Cds 2018'!R11-MIN('Cds 2018'!R$9:R$28))/(MAX('Cds 2018'!R$9:R$28)-MIN('Cds 2018'!R$9:R$28)))*100,((MAX('Cds 2018'!R$9:R$28)-'Cds 2018'!R11)/(MIN('Cds 2018'!R$9:R$28)-MAX('Cds 2018'!R$9:R$28)))*(-100))</f>
        <v>25.0646815520878</v>
      </c>
      <c r="S11" s="56" t="n">
        <f aca="false">IF(S$1="Sí", (('Cds 2018'!S11-MIN('Cds 2018'!S$9:S$28))/(MAX('Cds 2018'!S$9:S$28)-MIN('Cds 2018'!S$9:S$28)))*100,((MAX('Cds 2018'!S$9:S$28)-'Cds 2018'!S11)/(MIN('Cds 2018'!S$9:S$28)-MAX('Cds 2018'!S$9:S$28)))*(-100))</f>
        <v>47.9728822549448</v>
      </c>
      <c r="T11" s="56" t="n">
        <f aca="false">IF(T$1="Sí", (('Cds 2018'!T11-MIN('Cds 2018'!T$9:T$28))/(MAX('Cds 2018'!T$9:T$28)-MIN('Cds 2018'!T$9:T$28)))*100,((MAX('Cds 2018'!T$9:T$28)-'Cds 2018'!T11)/(MIN('Cds 2018'!T$9:T$28)-MAX('Cds 2018'!T$9:T$28)))*(-100))</f>
        <v>82.4819731397975</v>
      </c>
      <c r="U11" s="56" t="n">
        <f aca="false">IF(U$1="Sí", (('Cds 2018'!U11-MIN('Cds 2018'!U$9:U$28))/(MAX('Cds 2018'!U$9:U$28)-MIN('Cds 2018'!U$9:U$28)))*100,((MAX('Cds 2018'!U$9:U$28)-'Cds 2018'!U11)/(MIN('Cds 2018'!U$9:U$28)-MAX('Cds 2018'!U$9:U$28)))*(-100))</f>
        <v>49.6234812784372</v>
      </c>
      <c r="V11" s="56" t="n">
        <f aca="false">IF(V$1="Sí", (('Cds 2018'!V11-MIN('Cds 2018'!V$9:V$28))/(MAX('Cds 2018'!V$9:V$28)-MIN('Cds 2018'!V$9:V$28)))*100,((MAX('Cds 2018'!V$9:V$28)-'Cds 2018'!V11)/(MIN('Cds 2018'!V$9:V$28)-MAX('Cds 2018'!V$9:V$28)))*(-100))</f>
        <v>30.4998280296393</v>
      </c>
      <c r="W11" s="56" t="n">
        <f aca="false">IF(W$1="Sí", (('Cds 2018'!W11-MIN('Cds 2018'!W$9:W$28))/(MAX('Cds 2018'!W$9:W$28)-MIN('Cds 2018'!W$9:W$28)))*100,((MAX('Cds 2018'!W$9:W$28)-'Cds 2018'!W11)/(MIN('Cds 2018'!W$9:W$28)-MAX('Cds 2018'!W$9:W$28)))*(-100))</f>
        <v>90.3793512580732</v>
      </c>
      <c r="X11" s="56" t="n">
        <f aca="false">IF(X$1="Sí", (('Cds 2018'!X11-MIN('Cds 2018'!X$9:X$28))/(MAX('Cds 2018'!X$9:X$28)-MIN('Cds 2018'!X$9:X$28)))*100,((MAX('Cds 2018'!X$9:X$28)-'Cds 2018'!X11)/(MIN('Cds 2018'!X$9:X$28)-MAX('Cds 2018'!X$9:X$28)))*(-100))</f>
        <v>95.4615528356536</v>
      </c>
      <c r="Y11" s="56" t="n">
        <f aca="false">IF(Y$1="Sí", (('Cds 2018'!Y11-MIN('Cds 2018'!Y$9:Y$28))/(MAX('Cds 2018'!Y$9:Y$28)-MIN('Cds 2018'!Y$9:Y$28)))*100,((MAX('Cds 2018'!Y$9:Y$28)-'Cds 2018'!Y11)/(MIN('Cds 2018'!Y$9:Y$28)-MAX('Cds 2018'!Y$9:Y$28)))*(-100))</f>
        <v>79.0083314582023</v>
      </c>
      <c r="Z11" s="56" t="n">
        <f aca="false">IF(Z$1="Sí", (('Cds 2018'!Z11-MIN('Cds 2018'!Z$9:Z$28))/(MAX('Cds 2018'!Z$9:Z$28)-MIN('Cds 2018'!Z$9:Z$28)))*100,((MAX('Cds 2018'!Z$9:Z$28)-'Cds 2018'!Z11)/(MIN('Cds 2018'!Z$9:Z$28)-MAX('Cds 2018'!Z$9:Z$28)))*(-100))</f>
        <v>80.4594245944482</v>
      </c>
      <c r="AA11" s="56" t="n">
        <f aca="false">IF(AA$1="Sí", (('Cds 2018'!AA11-MIN('Cds 2018'!AA$9:AA$28))/(MAX('Cds 2018'!AA$9:AA$28)-MIN('Cds 2018'!AA$9:AA$28)))*100,((MAX('Cds 2018'!AA$9:AA$28)-'Cds 2018'!AA11)/(MIN('Cds 2018'!AA$9:AA$28)-MAX('Cds 2018'!AA$9:AA$28)))*(-100))</f>
        <v>54.2124222982231</v>
      </c>
      <c r="AB11" s="56" t="n">
        <f aca="false">IF(AB$1="Sí", (('Cds 2018'!AB11-MIN('Cds 2018'!AB$9:AB$28))/(MAX('Cds 2018'!AB$9:AB$28)-MIN('Cds 2018'!AB$9:AB$28)))*100,((MAX('Cds 2018'!AB$9:AB$28)-'Cds 2018'!AB11)/(MIN('Cds 2018'!AB$9:AB$28)-MAX('Cds 2018'!AB$9:AB$28)))*(-100))</f>
        <v>13.9090270330318</v>
      </c>
      <c r="AC11" s="56" t="n">
        <f aca="false">IF(AC$1="Sí", (('Cds 2018'!AC11-MIN('Cds 2018'!AC$9:AC$28))/(MAX('Cds 2018'!AC$9:AC$28)-MIN('Cds 2018'!AC$9:AC$28)))*100,((MAX('Cds 2018'!AC$9:AC$28)-'Cds 2018'!AC11)/(MIN('Cds 2018'!AC$9:AC$28)-MAX('Cds 2018'!AC$9:AC$28)))*(-100))</f>
        <v>76.606389237347</v>
      </c>
      <c r="AD11" s="56" t="n">
        <f aca="false">IF(AD$1="Sí", (('Cds 2018'!AD11-MIN('Cds 2018'!AD$9:AD$28))/(MAX('Cds 2018'!AD$9:AD$28)-MIN('Cds 2018'!AD$9:AD$28)))*100,((MAX('Cds 2018'!AD$9:AD$28)-'Cds 2018'!AD11)/(MIN('Cds 2018'!AD$9:AD$28)-MAX('Cds 2018'!AD$9:AD$28)))*(-100))</f>
        <v>83.267380698912</v>
      </c>
      <c r="AE11" s="56" t="n">
        <f aca="false">IF(AE$1="Sí", (('Cds 2018'!AE11-MIN('Cds 2018'!AE$9:AE$28))/(MAX('Cds 2018'!AE$9:AE$28)-MIN('Cds 2018'!AE$9:AE$28)))*100,((MAX('Cds 2018'!AE$9:AE$28)-'Cds 2018'!AE11)/(MIN('Cds 2018'!AE$9:AE$28)-MAX('Cds 2018'!AE$9:AE$28)))*(-100))</f>
        <v>67.2278339496897</v>
      </c>
      <c r="AF11" s="56" t="n">
        <f aca="false">IF(AF$1="Sí", (('Cds 2018'!AF11-MIN('Cds 2018'!AF$9:AF$28))/(MAX('Cds 2018'!AF$9:AF$28)-MIN('Cds 2018'!AF$9:AF$28)))*100,((MAX('Cds 2018'!AF$9:AF$28)-'Cds 2018'!AF11)/(MIN('Cds 2018'!AF$9:AF$28)-MAX('Cds 2018'!AF$9:AF$28)))*(-100))</f>
        <v>44.6780027472145</v>
      </c>
      <c r="AG11" s="56" t="n">
        <f aca="false">IF(AG$1="Sí", (('Cds 2018'!AG11-MIN('Cds 2018'!AG$9:AG$28))/(MAX('Cds 2018'!AG$9:AG$28)-MIN('Cds 2018'!AG$9:AG$28)))*100,((MAX('Cds 2018'!AG$9:AG$28)-'Cds 2018'!AG11)/(MIN('Cds 2018'!AG$9:AG$28)-MAX('Cds 2018'!AG$9:AG$28)))*(-100))</f>
        <v>0</v>
      </c>
      <c r="AH11" s="56" t="n">
        <f aca="false">IF(AH$1="Sí", (('Cds 2018'!AH11-MIN('Cds 2018'!AH$9:AH$28))/(MAX('Cds 2018'!AH$9:AH$28)-MIN('Cds 2018'!AH$9:AH$28)))*100,((MAX('Cds 2018'!AH$9:AH$28)-'Cds 2018'!AH11)/(MIN('Cds 2018'!AH$9:AH$28)-MAX('Cds 2018'!AH$9:AH$28)))*(-100))</f>
        <v>22.0338983050847</v>
      </c>
      <c r="AI11" s="56" t="n">
        <f aca="false">IF(AI$1="Sí", (('Cds 2018'!AI11-MIN('Cds 2018'!AI$9:AI$28))/(MAX('Cds 2018'!AI$9:AI$28)-MIN('Cds 2018'!AI$9:AI$28)))*100,((MAX('Cds 2018'!AI$9:AI$28)-'Cds 2018'!AI11)/(MIN('Cds 2018'!AI$9:AI$28)-MAX('Cds 2018'!AI$9:AI$28)))*(-100))</f>
        <v>9.94323834652181</v>
      </c>
      <c r="AJ11" s="56" t="n">
        <f aca="false">IF(AJ$1="Sí", (('Cds 2018'!AJ11-MIN('Cds 2018'!AJ$9:AJ$28))/(MAX('Cds 2018'!AJ$9:AJ$28)-MIN('Cds 2018'!AJ$9:AJ$28)))*100,((MAX('Cds 2018'!AJ$9:AJ$28)-'Cds 2018'!AJ11)/(MIN('Cds 2018'!AJ$9:AJ$28)-MAX('Cds 2018'!AJ$9:AJ$28)))*(-100))</f>
        <v>88.8334926133274</v>
      </c>
      <c r="AK11" s="56" t="n">
        <f aca="false">IF(AK$1="Sí", (('Cds 2018'!AK11-MIN('Cds 2018'!AK$9:AK$28))/(MAX('Cds 2018'!AK$9:AK$28)-MIN('Cds 2018'!AK$9:AK$28)))*100,((MAX('Cds 2018'!AK$9:AK$28)-'Cds 2018'!AK11)/(MIN('Cds 2018'!AK$9:AK$28)-MAX('Cds 2018'!AK$9:AK$28)))*(-100))</f>
        <v>18.4772419495967</v>
      </c>
      <c r="AL11" s="56" t="n">
        <f aca="false">IF(AL$1="Sí", (('Cds 2018'!AL11-MIN('Cds 2018'!AL$9:AL$28))/(MAX('Cds 2018'!AL$9:AL$28)-MIN('Cds 2018'!AL$9:AL$28)))*100,((MAX('Cds 2018'!AL$9:AL$28)-'Cds 2018'!AL11)/(MIN('Cds 2018'!AL$9:AL$28)-MAX('Cds 2018'!AL$9:AL$28)))*(-100))</f>
        <v>11.6113232045796</v>
      </c>
      <c r="AM11" s="56" t="n">
        <f aca="false">IF(AM$1="Sí", (('Cds 2018'!AM11-MIN('Cds 2018'!AM$9:AM$28))/(MAX('Cds 2018'!AM$9:AM$28)-MIN('Cds 2018'!AM$9:AM$28)))*100,((MAX('Cds 2018'!AM$9:AM$28)-'Cds 2018'!AM11)/(MIN('Cds 2018'!AM$9:AM$28)-MAX('Cds 2018'!AM$9:AM$28)))*(-100))</f>
        <v>21.5249094429247</v>
      </c>
      <c r="AN11" s="56" t="n">
        <f aca="false">IF(AN$1="Sí", (('Cds 2018'!AN11-MIN('Cds 2018'!AN$9:AN$28))/(MAX('Cds 2018'!AN$9:AN$28)-MIN('Cds 2018'!AN$9:AN$28)))*100,((MAX('Cds 2018'!AN$9:AN$28)-'Cds 2018'!AN11)/(MIN('Cds 2018'!AN$9:AN$28)-MAX('Cds 2018'!AN$9:AN$28)))*(-100))</f>
        <v>37.8869644932885</v>
      </c>
      <c r="AO11" s="56" t="n">
        <f aca="false">IF(AO$1="Sí", (('Cds 2018'!AO11-MIN('Cds 2018'!AO$9:AO$28))/(MAX('Cds 2018'!AO$9:AO$28)-MIN('Cds 2018'!AO$9:AO$28)))*100,((MAX('Cds 2018'!AO$9:AO$28)-'Cds 2018'!AO11)/(MIN('Cds 2018'!AO$9:AO$28)-MAX('Cds 2018'!AO$9:AO$28)))*(-100))</f>
        <v>25</v>
      </c>
      <c r="AP11" s="56" t="n">
        <f aca="false">IF(AP$1="Sí", (('Cds 2018'!AP11-MIN('Cds 2018'!AP$9:AP$28))/(MAX('Cds 2018'!AP$9:AP$28)-MIN('Cds 2018'!AP$9:AP$28)))*100,((MAX('Cds 2018'!AP$9:AP$28)-'Cds 2018'!AP11)/(MIN('Cds 2018'!AP$9:AP$28)-MAX('Cds 2018'!AP$9:AP$28)))*(-100))</f>
        <v>100</v>
      </c>
      <c r="AQ11" s="56" t="n">
        <f aca="false">IF(AQ$1="Sí", (('Cds 2018'!AQ11-MIN('Cds 2018'!AQ$9:AQ$28))/(MAX('Cds 2018'!AQ$9:AQ$28)-MIN('Cds 2018'!AQ$9:AQ$28)))*100,((MAX('Cds 2018'!AQ$9:AQ$28)-'Cds 2018'!AQ11)/(MIN('Cds 2018'!AQ$9:AQ$28)-MAX('Cds 2018'!AQ$9:AQ$28)))*(-100))</f>
        <v>94.8952856003473</v>
      </c>
      <c r="AR11" s="56" t="n">
        <f aca="false">IF(AR$1="Sí", (('Cds 2018'!AR11-MIN('Cds 2018'!AR$9:AR$28))/(MAX('Cds 2018'!AR$9:AR$28)-MIN('Cds 2018'!AR$9:AR$28)))*100,((MAX('Cds 2018'!AR$9:AR$28)-'Cds 2018'!AR11)/(MIN('Cds 2018'!AR$9:AR$28)-MAX('Cds 2018'!AR$9:AR$28)))*(-100))</f>
        <v>22.3172104288755</v>
      </c>
      <c r="AS11" s="56" t="n">
        <f aca="false">IF(AS$1="Sí", (('Cds 2018'!AS11-MIN('Cds 2018'!AS$9:AS$28))/(MAX('Cds 2018'!AS$9:AS$28)-MIN('Cds 2018'!AS$9:AS$28)))*100,((MAX('Cds 2018'!AS$9:AS$28)-'Cds 2018'!AS11)/(MIN('Cds 2018'!AS$9:AS$28)-MAX('Cds 2018'!AS$9:AS$28)))*(-100))</f>
        <v>6.85461341342035</v>
      </c>
      <c r="AT11" s="56" t="n">
        <f aca="false">IF(AT$1="Sí", (('Cds 2018'!AT11-MIN('Cds 2018'!AT$9:AT$28))/(MAX('Cds 2018'!AT$9:AT$28)-MIN('Cds 2018'!AT$9:AT$28)))*100,((MAX('Cds 2018'!AT$9:AT$28)-'Cds 2018'!AT11)/(MIN('Cds 2018'!AT$9:AT$28)-MAX('Cds 2018'!AT$9:AT$28)))*(-100))</f>
        <v>40.6156343383818</v>
      </c>
      <c r="AU11" s="56" t="n">
        <f aca="false">IF(AU$1="Sí", (('Cds 2018'!AU11-MIN('Cds 2018'!AU$9:AU$28))/(MAX('Cds 2018'!AU$9:AU$28)-MIN('Cds 2018'!AU$9:AU$28)))*100,((MAX('Cds 2018'!AU$9:AU$28)-'Cds 2018'!AU11)/(MIN('Cds 2018'!AU$9:AU$28)-MAX('Cds 2018'!AU$9:AU$28)))*(-100))</f>
        <v>34.4400514855322</v>
      </c>
      <c r="AV11" s="56" t="n">
        <f aca="false">IF(AV$1="Sí", (('Cds 2018'!AV11-MIN('Cds 2018'!AV$9:AV$28))/(MAX('Cds 2018'!AV$9:AV$28)-MIN('Cds 2018'!AV$9:AV$28)))*100,((MAX('Cds 2018'!AV$9:AV$28)-'Cds 2018'!AV11)/(MIN('Cds 2018'!AV$9:AV$28)-MAX('Cds 2018'!AV$9:AV$28)))*(-100))</f>
        <v>0.0219663516332558</v>
      </c>
      <c r="AW11" s="56" t="n">
        <f aca="false">IF(AW$1="Sí", (('Cds 2018'!AW11-MIN('Cds 2018'!AW$9:AW$28))/(MAX('Cds 2018'!AW$9:AW$28)-MIN('Cds 2018'!AW$9:AW$28)))*100,((MAX('Cds 2018'!AW$9:AW$28)-'Cds 2018'!AW11)/(MIN('Cds 2018'!AW$9:AW$28)-MAX('Cds 2018'!AW$9:AW$28)))*(-100))</f>
        <v>0</v>
      </c>
      <c r="AX11" s="56" t="n">
        <f aca="false">IF(AX$1="Sí", (('Cds 2018'!AX11-MIN('Cds 2018'!AX$9:AX$28))/(MAX('Cds 2018'!AX$9:AX$28)-MIN('Cds 2018'!AX$9:AX$28)))*100,((MAX('Cds 2018'!AX$9:AX$28)-'Cds 2018'!AX11)/(MIN('Cds 2018'!AX$9:AX$28)-MAX('Cds 2018'!AX$9:AX$28)))*(-100))</f>
        <v>0</v>
      </c>
      <c r="AY11" s="56" t="n">
        <f aca="false">IF(AY$1="Sí", (('Cds 2018'!AY11-MIN('Cds 2018'!AY$9:AY$28))/(MAX('Cds 2018'!AY$9:AY$28)-MIN('Cds 2018'!AY$9:AY$28)))*100,((MAX('Cds 2018'!AY$9:AY$28)-'Cds 2018'!AY11)/(MIN('Cds 2018'!AY$9:AY$28)-MAX('Cds 2018'!AY$9:AY$28)))*(-100))</f>
        <v>0</v>
      </c>
      <c r="AZ11" s="56" t="n">
        <f aca="false">IF(AZ$1="Sí", (('Cds 2018'!AZ11-MIN('Cds 2018'!AZ$9:AZ$28))/(MAX('Cds 2018'!AZ$9:AZ$28)-MIN('Cds 2018'!AZ$9:AZ$28)))*100,((MAX('Cds 2018'!AZ$9:AZ$28)-'Cds 2018'!AZ11)/(MIN('Cds 2018'!AZ$9:AZ$28)-MAX('Cds 2018'!AZ$9:AZ$28)))*(-100))</f>
        <v>0</v>
      </c>
      <c r="BA11" s="56" t="n">
        <f aca="false">IF(BA$1="Sí", (('Cds 2018'!BA11-MIN('Cds 2018'!BA$9:BA$28))/(MAX('Cds 2018'!BA$9:BA$28)-MIN('Cds 2018'!BA$9:BA$28)))*100,((MAX('Cds 2018'!BA$9:BA$28)-'Cds 2018'!BA11)/(MIN('Cds 2018'!BA$9:BA$28)-MAX('Cds 2018'!BA$9:BA$28)))*(-100))</f>
        <v>0</v>
      </c>
      <c r="BB11" s="56" t="n">
        <v>0</v>
      </c>
      <c r="BC11" s="56" t="n">
        <f aca="false">IF(BC$1="Sí", (('Cds 2018'!BC11-MIN('Cds 2018'!BC$9:BC$28))/(MAX('Cds 2018'!BC$9:BC$28)-MIN('Cds 2018'!BC$9:BC$28)))*100,((MAX('Cds 2018'!BC$9:BC$28)-'Cds 2018'!BC11)/(MIN('Cds 2018'!BC$9:BC$28)-MAX('Cds 2018'!BC$9:BC$28)))*(-100))</f>
        <v>70.3088345377977</v>
      </c>
      <c r="BD11" s="56" t="n">
        <f aca="false">IF(BD$1="Sí", (('Cds 2018'!BD11-MIN('Cds 2018'!BD$9:BD$28))/(MAX('Cds 2018'!BD$9:BD$28)-MIN('Cds 2018'!BD$9:BD$28)))*100,((MAX('Cds 2018'!BD$9:BD$28)-'Cds 2018'!BD11)/(MIN('Cds 2018'!BD$9:BD$28)-MAX('Cds 2018'!BD$9:BD$28)))*(-100))</f>
        <v>69.588276698852</v>
      </c>
      <c r="BE11" s="56" t="n">
        <f aca="false">IF(BE$1="Sí", (('Cds 2018'!BE11-MIN('Cds 2018'!BE$9:BE$28))/(MAX('Cds 2018'!BE$9:BE$28)-MIN('Cds 2018'!BE$9:BE$28)))*100,((MAX('Cds 2018'!BE$9:BE$28)-'Cds 2018'!BE11)/(MIN('Cds 2018'!BE$9:BE$28)-MAX('Cds 2018'!BE$9:BE$28)))*(-100))</f>
        <v>50.1263332038167</v>
      </c>
      <c r="BF11" s="56" t="n">
        <f aca="false">IF(BF$1="Sí", (('Cds 2018'!BF11-MIN('Cds 2018'!BF$9:BF$28))/(MAX('Cds 2018'!BF$9:BF$28)-MIN('Cds 2018'!BF$9:BF$28)))*100,((MAX('Cds 2018'!BF$9:BF$28)-'Cds 2018'!BF11)/(MIN('Cds 2018'!BF$9:BF$28)-MAX('Cds 2018'!BF$9:BF$28)))*(-100))</f>
        <v>26.449898389817</v>
      </c>
      <c r="BG11" s="56" t="n">
        <f aca="false">IF(BG$1="Sí", (('Cds 2018'!BG11-MIN('Cds 2018'!BG$9:BG$28))/(MAX('Cds 2018'!BG$9:BG$28)-MIN('Cds 2018'!BG$9:BG$28)))*100,((MAX('Cds 2018'!BG$9:BG$28)-'Cds 2018'!BG11)/(MIN('Cds 2018'!BG$9:BG$28)-MAX('Cds 2018'!BG$9:BG$28)))*(-100))</f>
        <v>44.6492610627794</v>
      </c>
      <c r="BH11" s="56" t="n">
        <f aca="false">IF(BH$1="Sí", (('Cds 2018'!BH11-MIN('Cds 2018'!BH$9:BH$28))/(MAX('Cds 2018'!BH$9:BH$28)-MIN('Cds 2018'!BH$9:BH$28)))*100,((MAX('Cds 2018'!BH$9:BH$28)-'Cds 2018'!BH11)/(MIN('Cds 2018'!BH$9:BH$28)-MAX('Cds 2018'!BH$9:BH$28)))*(-100))</f>
        <v>21.7497701334288</v>
      </c>
      <c r="BI11" s="56" t="n">
        <f aca="false">IF(BI$1="Sí", (('Cds 2018'!BI11-MIN('Cds 2018'!BI$9:BI$28))/(MAX('Cds 2018'!BI$9:BI$28)-MIN('Cds 2018'!BI$9:BI$28)))*100,((MAX('Cds 2018'!BI$9:BI$28)-'Cds 2018'!BI11)/(MIN('Cds 2018'!BI$9:BI$28)-MAX('Cds 2018'!BI$9:BI$28)))*(-100))</f>
        <v>87.0684408810238</v>
      </c>
      <c r="BJ11" s="56" t="n">
        <f aca="false">IF(BJ$1="Sí", (('Cds 2018'!BJ11-MIN('Cds 2018'!BJ$9:BJ$28))/(MAX('Cds 2018'!BJ$9:BJ$28)-MIN('Cds 2018'!BJ$9:BJ$28)))*100,((MAX('Cds 2018'!BJ$9:BJ$28)-'Cds 2018'!BJ11)/(MIN('Cds 2018'!BJ$9:BJ$28)-MAX('Cds 2018'!BJ$9:BJ$28)))*(-100))</f>
        <v>76.203634921162</v>
      </c>
      <c r="BK11" s="56" t="n">
        <f aca="false">IF(BK$1="Sí", (('Cds 2018'!BK11-MIN('Cds 2018'!BK$9:BK$28))/(MAX('Cds 2018'!BK$9:BK$28)-MIN('Cds 2018'!BK$9:BK$28)))*100,((MAX('Cds 2018'!BK$9:BK$28)-'Cds 2018'!BK11)/(MIN('Cds 2018'!BK$9:BK$28)-MAX('Cds 2018'!BK$9:BK$28)))*(-100))</f>
        <v>20.4081632653061</v>
      </c>
      <c r="BL11" s="56" t="n">
        <f aca="false">IF(BL$1="Sí", (('Cds 2018'!BL11-MIN('Cds 2018'!BL$9:BL$28))/(MAX('Cds 2018'!BL$9:BL$28)-MIN('Cds 2018'!BL$9:BL$28)))*100,((MAX('Cds 2018'!BL$9:BL$28)-'Cds 2018'!BL11)/(MIN('Cds 2018'!BL$9:BL$28)-MAX('Cds 2018'!BL$9:BL$28)))*(-100))</f>
        <v>87.3965359482399</v>
      </c>
      <c r="BM11" s="56" t="n">
        <f aca="false">IF(BM$1="Sí", (('Cds 2018'!BM11-MIN('Cds 2018'!BM$9:BM$28))/(MAX('Cds 2018'!BM$9:BM$28)-MIN('Cds 2018'!BM$9:BM$28)))*100,((MAX('Cds 2018'!BM$9:BM$28)-'Cds 2018'!BM11)/(MIN('Cds 2018'!BM$9:BM$28)-MAX('Cds 2018'!BM$9:BM$28)))*(-100))</f>
        <v>27.4142170577911</v>
      </c>
      <c r="BN11" s="56" t="n">
        <f aca="false">IF(BN$1="Sí", (('Cds 2018'!BN11-MIN('Cds 2018'!BN$9:BN$28))/(MAX('Cds 2018'!BN$9:BN$28)-MIN('Cds 2018'!BN$9:BN$28)))*100,((MAX('Cds 2018'!BN$9:BN$28)-'Cds 2018'!BN11)/(MIN('Cds 2018'!BN$9:BN$28)-MAX('Cds 2018'!BN$9:BN$28)))*(-100))</f>
        <v>0</v>
      </c>
      <c r="BO11" s="56" t="n">
        <f aca="false">IF(BO$1="Sí", (('Cds 2018'!BO11-MIN('Cds 2018'!BO$9:BO$28))/(MAX('Cds 2018'!BO$9:BO$28)-MIN('Cds 2018'!BO$9:BO$28)))*100,((MAX('Cds 2018'!BO$9:BO$28)-'Cds 2018'!BO11)/(MIN('Cds 2018'!BO$9:BO$28)-MAX('Cds 2018'!BO$9:BO$28)))*(-100))</f>
        <v>19.4563459926337</v>
      </c>
      <c r="BP11" s="56" t="n">
        <f aca="false">IF(BP$1="Sí", (('Cds 2018'!BP11-MIN('Cds 2018'!BP$9:BP$28))/(MAX('Cds 2018'!BP$9:BP$28)-MIN('Cds 2018'!BP$9:BP$28)))*100,((MAX('Cds 2018'!BP$9:BP$28)-'Cds 2018'!BP11)/(MIN('Cds 2018'!BP$9:BP$28)-MAX('Cds 2018'!BP$9:BP$28)))*(-100))</f>
        <v>25.4337312866398</v>
      </c>
      <c r="BQ11" s="56" t="n">
        <f aca="false">IF(BQ$1="Sí", (('Cds 2018'!BQ11-MIN('Cds 2018'!BQ$9:BQ$28))/(MAX('Cds 2018'!BQ$9:BQ$28)-MIN('Cds 2018'!BQ$9:BQ$28)))*100,((MAX('Cds 2018'!BQ$9:BQ$28)-'Cds 2018'!BQ11)/(MIN('Cds 2018'!BQ$9:BQ$28)-MAX('Cds 2018'!BQ$9:BQ$28)))*(-100))</f>
        <v>100</v>
      </c>
      <c r="BR11" s="56" t="n">
        <f aca="false">IF(BR$1="Sí", (('Cds 2018'!BR11-MIN('Cds 2018'!BR$9:BR$28))/(MAX('Cds 2018'!BR$9:BR$28)-MIN('Cds 2018'!BR$9:BR$28)))*100,((MAX('Cds 2018'!BR$9:BR$28)-'Cds 2018'!BR11)/(MIN('Cds 2018'!BR$9:BR$28)-MAX('Cds 2018'!BR$9:BR$28)))*(-100))</f>
        <v>100</v>
      </c>
      <c r="BS11" s="56" t="n">
        <f aca="false">IF(BS$1="Sí", (('Cds 2018'!BS11-MIN('Cds 2018'!BS$9:BS$28))/(MAX('Cds 2018'!BS$9:BS$28)-MIN('Cds 2018'!BS$9:BS$28)))*100,((MAX('Cds 2018'!BS$9:BS$28)-'Cds 2018'!BS11)/(MIN('Cds 2018'!BS$9:BS$28)-MAX('Cds 2018'!BS$9:BS$28)))*(-100))</f>
        <v>0</v>
      </c>
      <c r="BT11" s="56" t="n">
        <f aca="false">IF(BT$1="Sí", (('Cds 2018'!BT11-MIN('Cds 2018'!BT$9:BT$28))/(MAX('Cds 2018'!BT$9:BT$28)-MIN('Cds 2018'!BT$9:BT$28)))*100,((MAX('Cds 2018'!BT$9:BT$28)-'Cds 2018'!BT11)/(MIN('Cds 2018'!BT$9:BT$28)-MAX('Cds 2018'!BT$9:BT$28)))*(-100))</f>
        <v>100</v>
      </c>
      <c r="BU11" s="56" t="n">
        <f aca="false">IF(BU$1="Sí", (('Cds 2018'!BU11-MIN('Cds 2018'!BU$9:BU$28))/(MAX('Cds 2018'!BU$9:BU$28)-MIN('Cds 2018'!BU$9:BU$28)))*100,((MAX('Cds 2018'!BU$9:BU$28)-'Cds 2018'!BU11)/(MIN('Cds 2018'!BU$9:BU$28)-MAX('Cds 2018'!BU$9:BU$28)))*(-100))</f>
        <v>100</v>
      </c>
      <c r="BV11" s="56" t="n">
        <f aca="false">IF(BV$1="Sí", (('Cds 2018'!BV11-MIN('Cds 2018'!BV$9:BV$28))/(MAX('Cds 2018'!BV$9:BV$28)-MIN('Cds 2018'!BV$9:BV$28)))*100,((MAX('Cds 2018'!BV$9:BV$28)-'Cds 2018'!BV11)/(MIN('Cds 2018'!BV$9:BV$28)-MAX('Cds 2018'!BV$9:BV$28)))*(-100))</f>
        <v>66.6666666666667</v>
      </c>
      <c r="BW11" s="56" t="n">
        <f aca="false">IF(BW$1="Sí", (('Cds 2018'!BW11-MIN('Cds 2018'!BW$9:BW$28))/(MAX('Cds 2018'!BW$9:BW$28)-MIN('Cds 2018'!BW$9:BW$28)))*100,((MAX('Cds 2018'!BW$9:BW$28)-'Cds 2018'!BW11)/(MIN('Cds 2018'!BW$9:BW$28)-MAX('Cds 2018'!BW$9:BW$28)))*(-100))</f>
        <v>50</v>
      </c>
      <c r="BX11" s="56" t="n">
        <f aca="false">IF(BX$1="Sí", (('Cds 2018'!BX11-MIN('Cds 2018'!BX$9:BX$28))/(MAX('Cds 2018'!BX$9:BX$28)-MIN('Cds 2018'!BX$9:BX$28)))*100,((MAX('Cds 2018'!BX$9:BX$28)-'Cds 2018'!BX11)/(MIN('Cds 2018'!BX$9:BX$28)-MAX('Cds 2018'!BX$9:BX$28)))*(-100))</f>
        <v>100</v>
      </c>
      <c r="BY11" s="56" t="n">
        <f aca="false">IF(BY$1="Sí", (('Cds 2018'!BY11-MIN('Cds 2018'!BY$9:BY$28))/(MAX('Cds 2018'!BY$9:BY$28)-MIN('Cds 2018'!BY$9:BY$28)))*100,((MAX('Cds 2018'!BY$9:BY$28)-'Cds 2018'!BY11)/(MIN('Cds 2018'!BY$9:BY$28)-MAX('Cds 2018'!BY$9:BY$28)))*(-100))</f>
        <v>100</v>
      </c>
      <c r="BZ11" s="56" t="n">
        <f aca="false">IF(BZ$1="Sí", (('Cds 2018'!BZ11-MIN('Cds 2018'!BZ$9:BZ$28))/(MAX('Cds 2018'!BZ$9:BZ$28)-MIN('Cds 2018'!BZ$9:BZ$28)))*100,((MAX('Cds 2018'!BZ$9:BZ$28)-'Cds 2018'!BZ11)/(MIN('Cds 2018'!BZ$9:BZ$28)-MAX('Cds 2018'!BZ$9:BZ$28)))*(-100))</f>
        <v>0</v>
      </c>
      <c r="CA11" s="56" t="n">
        <f aca="false">IF(CA$1="Sí", (('Cds 2018'!CA11-MIN('Cds 2018'!CA$9:CA$28))/(MAX('Cds 2018'!CA$9:CA$28)-MIN('Cds 2018'!CA$9:CA$28)))*100,((MAX('Cds 2018'!CA$9:CA$28)-'Cds 2018'!CA11)/(MIN('Cds 2018'!CA$9:CA$28)-MAX('Cds 2018'!CA$9:CA$28)))*(-100))</f>
        <v>100</v>
      </c>
      <c r="CB11" s="56" t="n">
        <f aca="false">IF(CB$1="Sí", (('Cds 2018'!CB11-MIN('Cds 2018'!CB$9:CB$28))/(MAX('Cds 2018'!CB$9:CB$28)-MIN('Cds 2018'!CB$9:CB$28)))*100,((MAX('Cds 2018'!CB$9:CB$28)-'Cds 2018'!CB11)/(MIN('Cds 2018'!CB$9:CB$28)-MAX('Cds 2018'!CB$9:CB$28)))*(-100))</f>
        <v>100</v>
      </c>
      <c r="CC11" s="56" t="n">
        <f aca="false">IF(CC$1="Sí", (('Cds 2018'!CC11-MIN('Cds 2018'!CC$9:CC$28))/(MAX('Cds 2018'!CC$9:CC$28)-MIN('Cds 2018'!CC$9:CC$28)))*100,((MAX('Cds 2018'!CC$9:CC$28)-'Cds 2018'!CC11)/(MIN('Cds 2018'!CC$9:CC$28)-MAX('Cds 2018'!CC$9:CC$28)))*(-100))</f>
        <v>0</v>
      </c>
      <c r="CD11" s="56" t="n">
        <f aca="false">IF(CD$1="Sí", (('Cds 2018'!CD11-MIN('Cds 2018'!CD$9:CD$28))/(MAX('Cds 2018'!CD$9:CD$28)-MIN('Cds 2018'!CD$9:CD$28)))*100,((MAX('Cds 2018'!CD$9:CD$28)-'Cds 2018'!CD11)/(MIN('Cds 2018'!CD$9:CD$28)-MAX('Cds 2018'!CD$9:CD$28)))*(-100))</f>
        <v>100</v>
      </c>
      <c r="CE11" s="56" t="n">
        <f aca="false">IF(CE$1="Sí", (('Cds 2018'!CE11-MIN('Cds 2018'!CE$9:CE$28))/(MAX('Cds 2018'!CE$9:CE$28)-MIN('Cds 2018'!CE$9:CE$28)))*100,((MAX('Cds 2018'!CE$9:CE$28)-'Cds 2018'!CE11)/(MIN('Cds 2018'!CE$9:CE$28)-MAX('Cds 2018'!CE$9:CE$28)))*(-100))</f>
        <v>100</v>
      </c>
      <c r="CF11" s="56" t="n">
        <f aca="false">IF(CF$1="Sí", (('Cds 2018'!CF11-MIN('Cds 2018'!CF$9:CF$28))/(MAX('Cds 2018'!CF$9:CF$28)-MIN('Cds 2018'!CF$9:CF$28)))*100,((MAX('Cds 2018'!CF$9:CF$28)-'Cds 2018'!CF11)/(MIN('Cds 2018'!CF$9:CF$28)-MAX('Cds 2018'!CF$9:CF$28)))*(-100))</f>
        <v>100</v>
      </c>
      <c r="CG11" s="56" t="n">
        <f aca="false">IF(CG$1="Sí", (('Cds 2018'!CG11-MIN('Cds 2018'!CG$9:CG$28))/(MAX('Cds 2018'!CG$9:CG$28)-MIN('Cds 2018'!CG$9:CG$28)))*100,((MAX('Cds 2018'!CG$9:CG$28)-'Cds 2018'!CG11)/(MIN('Cds 2018'!CG$9:CG$28)-MAX('Cds 2018'!CG$9:CG$28)))*(-100))</f>
        <v>100</v>
      </c>
      <c r="CH11" s="56" t="n">
        <f aca="false">IF(CH$1="Sí", (('Cds 2018'!CH11-MIN('Cds 2018'!CH$9:CH$28))/(MAX('Cds 2018'!CH$9:CH$28)-MIN('Cds 2018'!CH$9:CH$28)))*100,((MAX('Cds 2018'!CH$9:CH$28)-'Cds 2018'!CH11)/(MIN('Cds 2018'!CH$9:CH$28)-MAX('Cds 2018'!CH$9:CH$28)))*(-100))</f>
        <v>100</v>
      </c>
      <c r="CI11" s="56" t="n">
        <f aca="false">IF(CI$1="Sí", (('Cds 2018'!CI11-MIN('Cds 2018'!CI$9:CI$28))/(MAX('Cds 2018'!CI$9:CI$28)-MIN('Cds 2018'!CI$9:CI$28)))*100,((MAX('Cds 2018'!CI$9:CI$28)-'Cds 2018'!CI11)/(MIN('Cds 2018'!CI$9:CI$28)-MAX('Cds 2018'!CI$9:CI$28)))*(-100))</f>
        <v>0</v>
      </c>
      <c r="CJ11" s="56" t="n">
        <f aca="false">IF(CJ$1="Sí", (('Cds 2018'!CJ11-MIN('Cds 2018'!CJ$9:CJ$28))/(MAX('Cds 2018'!CJ$9:CJ$28)-MIN('Cds 2018'!CJ$9:CJ$28)))*100,((MAX('Cds 2018'!CJ$9:CJ$28)-'Cds 2018'!CJ11)/(MIN('Cds 2018'!CJ$9:CJ$28)-MAX('Cds 2018'!CJ$9:CJ$28)))*(-100))</f>
        <v>100</v>
      </c>
      <c r="CK11" s="56" t="n">
        <f aca="false">IF(CK$1="Sí", (('Cds 2018'!CK11-MIN('Cds 2018'!CK$9:CK$28))/(MAX('Cds 2018'!CK$9:CK$28)-MIN('Cds 2018'!CK$9:CK$28)))*100,((MAX('Cds 2018'!CK$9:CK$28)-'Cds 2018'!CK11)/(MIN('Cds 2018'!CK$9:CK$28)-MAX('Cds 2018'!CK$9:CK$28)))*(-100))</f>
        <v>0</v>
      </c>
      <c r="CL11" s="56" t="n">
        <f aca="false">IF(CL$1="Sí", (('Cds 2018'!CL11-MIN('Cds 2018'!CL$9:CL$28))/(MAX('Cds 2018'!CL$9:CL$28)-MIN('Cds 2018'!CL$9:CL$28)))*100,((MAX('Cds 2018'!CL$9:CL$28)-'Cds 2018'!CL11)/(MIN('Cds 2018'!CL$9:CL$28)-MAX('Cds 2018'!CL$9:CL$28)))*(-100))</f>
        <v>1.50346155620086</v>
      </c>
      <c r="CM11" s="56" t="n">
        <f aca="false">IF(CM$1="Sí", (('Cds 2018'!CM11-MIN('Cds 2018'!CM$9:CM$28))/(MAX('Cds 2018'!CM$9:CM$28)-MIN('Cds 2018'!CM$9:CM$28)))*100,((MAX('Cds 2018'!CM$9:CM$28)-'Cds 2018'!CM11)/(MIN('Cds 2018'!CM$9:CM$28)-MAX('Cds 2018'!CM$9:CM$28)))*(-100))</f>
        <v>53.1292917466083</v>
      </c>
      <c r="CN11" s="56" t="n">
        <f aca="false">IF(CN$1="Sí", (('Cds 2018'!CN11-MIN('Cds 2018'!CN$9:CN$28))/(MAX('Cds 2018'!CN$9:CN$28)-MIN('Cds 2018'!CN$9:CN$28)))*100,((MAX('Cds 2018'!CN$9:CN$28)-'Cds 2018'!CN11)/(MIN('Cds 2018'!CN$9:CN$28)-MAX('Cds 2018'!CN$9:CN$28)))*(-100))</f>
        <v>14.1438051389754</v>
      </c>
      <c r="CO11" s="56" t="n">
        <f aca="false">IF(CO$1="Sí", (('Cds 2018'!CO11-MIN('Cds 2018'!CO$9:CO$28))/(MAX('Cds 2018'!CO$9:CO$28)-MIN('Cds 2018'!CO$9:CO$28)))*100,((MAX('Cds 2018'!CO$9:CO$28)-'Cds 2018'!CO11)/(MIN('Cds 2018'!CO$9:CO$28)-MAX('Cds 2018'!CO$9:CO$28)))*(-100))</f>
        <v>1.73473414278516</v>
      </c>
      <c r="CP11" s="56" t="n">
        <f aca="false">IF(CP$1="Sí", (('Cds 2018'!CP11-MIN('Cds 2018'!CP$9:CP$28))/(MAX('Cds 2018'!CP$9:CP$28)-MIN('Cds 2018'!CP$9:CP$28)))*100,((MAX('Cds 2018'!CP$9:CP$28)-'Cds 2018'!CP11)/(MIN('Cds 2018'!CP$9:CP$28)-MAX('Cds 2018'!CP$9:CP$28)))*(-100))</f>
        <v>66.6362888968603</v>
      </c>
      <c r="CQ11" s="56" t="n">
        <f aca="false">IF(CQ$1="Sí", (('Cds 2018'!CQ11-MIN('Cds 2018'!CQ$9:CQ$28))/(MAX('Cds 2018'!CQ$9:CQ$28)-MIN('Cds 2018'!CQ$9:CQ$28)))*100,((MAX('Cds 2018'!CQ$9:CQ$28)-'Cds 2018'!CQ11)/(MIN('Cds 2018'!CQ$9:CQ$28)-MAX('Cds 2018'!CQ$9:CQ$28)))*(-100))</f>
        <v>68.8536720241518</v>
      </c>
      <c r="CR11" s="56" t="n">
        <f aca="false">IF(CR$1="Sí", (('Cds 2018'!CR11-MIN('Cds 2018'!CR$9:CR$28))/(MAX('Cds 2018'!CR$9:CR$28)-MIN('Cds 2018'!CR$9:CR$28)))*100,((MAX('Cds 2018'!CR$9:CR$28)-'Cds 2018'!CR11)/(MIN('Cds 2018'!CR$9:CR$28)-MAX('Cds 2018'!CR$9:CR$28)))*(-100))</f>
        <v>100</v>
      </c>
      <c r="CS11" s="56" t="n">
        <f aca="false">IF(CS$1="Sí", (('Cds 2018'!CS11-MIN('Cds 2018'!CS$9:CS$28))/(MAX('Cds 2018'!CS$9:CS$28)-MIN('Cds 2018'!CS$9:CS$28)))*100,((MAX('Cds 2018'!CS$9:CS$28)-'Cds 2018'!CS11)/(MIN('Cds 2018'!CS$9:CS$28)-MAX('Cds 2018'!CS$9:CS$28)))*(-100))</f>
        <v>93.9499918633164</v>
      </c>
      <c r="CT11" s="56" t="n">
        <f aca="false">IF(CT$1="Sí", (('Cds 2018'!CT11-MIN('Cds 2018'!CT$9:CT$28))/(MAX('Cds 2018'!CT$9:CT$28)-MIN('Cds 2018'!CT$9:CT$28)))*100,((MAX('Cds 2018'!CT$9:CT$28)-'Cds 2018'!CT11)/(MIN('Cds 2018'!CT$9:CT$28)-MAX('Cds 2018'!CT$9:CT$28)))*(-100))</f>
        <v>57.7259676152709</v>
      </c>
      <c r="CU11" s="56" t="n">
        <f aca="false">IF(CU$1="Sí", (('Cds 2018'!CU11-MIN('Cds 2018'!CU$9:CU$28))/(MAX('Cds 2018'!CU$9:CU$28)-MIN('Cds 2018'!CU$9:CU$28)))*100,((MAX('Cds 2018'!CU$9:CU$28)-'Cds 2018'!CU11)/(MIN('Cds 2018'!CU$9:CU$28)-MAX('Cds 2018'!CU$9:CU$28)))*(-100))</f>
        <v>72.3252501809602</v>
      </c>
      <c r="CV11" s="96" t="s">
        <v>288</v>
      </c>
      <c r="CW11" s="56" t="n">
        <f aca="false">IF(CW$1="Sí", (('Cds 2018'!CW11-MIN('Cds 2018'!CW$9:CW$28))/(MAX('Cds 2018'!CW$9:CW$28)-MIN('Cds 2018'!CW$9:CW$28)))*100,((MAX('Cds 2018'!CW$9:CW$28)-'Cds 2018'!CW11)/(MIN('Cds 2018'!CW$9:CW$28)-MAX('Cds 2018'!CW$9:CW$28)))*(-100))</f>
        <v>92.8143325477047</v>
      </c>
      <c r="CX11" s="56" t="n">
        <f aca="false">IF(CX$1="Sí", (('Cds 2018'!CX11-MIN('Cds 2018'!CX$9:CX$28))/(MAX('Cds 2018'!CX$9:CX$28)-MIN('Cds 2018'!CX$9:CX$28)))*100,((MAX('Cds 2018'!CX$9:CX$28)-'Cds 2018'!CX11)/(MIN('Cds 2018'!CX$9:CX$28)-MAX('Cds 2018'!CX$9:CX$28)))*(-100))</f>
        <v>59.2636549658074</v>
      </c>
      <c r="CY11" s="56" t="n">
        <f aca="false">IF(CY$1="Sí", (('Cds 2018'!CY11-MIN('Cds 2018'!CY$9:CY$28))/(MAX('Cds 2018'!CY$9:CY$28)-MIN('Cds 2018'!CY$9:CY$28)))*100,((MAX('Cds 2018'!CY$9:CY$28)-'Cds 2018'!CY11)/(MIN('Cds 2018'!CY$9:CY$28)-MAX('Cds 2018'!CY$9:CY$28)))*(-100))</f>
        <v>90.5747064606229</v>
      </c>
      <c r="CZ11" s="56" t="n">
        <f aca="false">IF(CZ$1="Sí", (('Cds 2018'!CZ11-MIN('Cds 2018'!CZ$9:CZ$28))/(MAX('Cds 2018'!CZ$9:CZ$28)-MIN('Cds 2018'!CZ$9:CZ$28)))*100,((MAX('Cds 2018'!CZ$9:CZ$28)-'Cds 2018'!CZ11)/(MIN('Cds 2018'!CZ$9:CZ$28)-MAX('Cds 2018'!CZ$9:CZ$28)))*(-100))</f>
        <v>84.1258706060468</v>
      </c>
      <c r="DA11" s="56" t="n">
        <f aca="false">IF(DA$1="Sí", (('Cds 2018'!DA11-MIN('Cds 2018'!DA$9:DA$28))/(MAX('Cds 2018'!DA$9:DA$28)-MIN('Cds 2018'!DA$9:DA$28)))*100,((MAX('Cds 2018'!DA$9:DA$28)-'Cds 2018'!DA11)/(MIN('Cds 2018'!DA$9:DA$28)-MAX('Cds 2018'!DA$9:DA$28)))*(-100))</f>
        <v>73.5896259069075</v>
      </c>
    </row>
    <row r="12" customFormat="false" ht="15" hidden="false" customHeight="false" outlineLevel="0" collapsed="false">
      <c r="A12" s="80" t="s">
        <v>296</v>
      </c>
      <c r="B12" s="81" t="n">
        <v>12</v>
      </c>
      <c r="C12" s="80" t="s">
        <v>296</v>
      </c>
      <c r="E12" s="56" t="n">
        <f aca="false">IF(E$1="Sí", (('Cds 2018'!E12-MIN('Cds 2018'!E$9:E$28))/(MAX('Cds 2018'!E$9:E$28)-MIN('Cds 2018'!E$9:E$28)))*100,((MAX('Cds 2018'!E$9:E$28)-'Cds 2018'!E12)/(MIN('Cds 2018'!E$9:E$28)-MAX('Cds 2018'!E$9:E$28)))*(-100))</f>
        <v>44.427770181227</v>
      </c>
      <c r="F12" s="56" t="n">
        <f aca="false">IF(F$1="Sí", (('Cds 2018'!F12-MIN('Cds 2018'!F$9:F$28))/(MAX('Cds 2018'!F$9:F$28)-MIN('Cds 2018'!F$9:F$28)))*100,((MAX('Cds 2018'!F$9:F$28)-'Cds 2018'!F12)/(MIN('Cds 2018'!F$9:F$28)-MAX('Cds 2018'!F$9:F$28)))*(-100))</f>
        <v>91.5620370942549</v>
      </c>
      <c r="G12" s="56" t="n">
        <f aca="false">IF(G$1="Sí", (('Cds 2018'!G12-MIN('Cds 2018'!G$9:G$28))/(MAX('Cds 2018'!G$9:G$28)-MIN('Cds 2018'!G$9:G$28)))*100,((MAX('Cds 2018'!G$9:G$28)-'Cds 2018'!G12)/(MIN('Cds 2018'!G$9:G$28)-MAX('Cds 2018'!G$9:G$28)))*(-100))</f>
        <v>33.4863675026381</v>
      </c>
      <c r="H12" s="56" t="n">
        <f aca="false">IF(H$1="Sí", (('Cds 2018'!H12-MIN('Cds 2018'!H$9:H$28))/(MAX('Cds 2018'!H$9:H$28)-MIN('Cds 2018'!H$9:H$28)))*100,((MAX('Cds 2018'!H$9:H$28)-'Cds 2018'!H12)/(MIN('Cds 2018'!H$9:H$28)-MAX('Cds 2018'!H$9:H$28)))*(-100))</f>
        <v>53.7620597997521</v>
      </c>
      <c r="I12" s="56" t="n">
        <f aca="false">IF(I$1="Sí", (('Cds 2018'!I12-MIN('Cds 2018'!I$9:I$28))/(MAX('Cds 2018'!I$9:I$28)-MIN('Cds 2018'!I$9:I$28)))*100,((MAX('Cds 2018'!I$9:I$28)-'Cds 2018'!I12)/(MIN('Cds 2018'!I$9:I$28)-MAX('Cds 2018'!I$9:I$28)))*(-100))</f>
        <v>75.0283178313726</v>
      </c>
      <c r="J12" s="56" t="n">
        <f aca="false">IF(J$1="Sí", (('Cds 2018'!J12-MIN('Cds 2018'!J$9:J$28))/(MAX('Cds 2018'!J$9:J$28)-MIN('Cds 2018'!J$9:J$28)))*100,((MAX('Cds 2018'!J$9:J$28)-'Cds 2018'!J12)/(MIN('Cds 2018'!J$9:J$28)-MAX('Cds 2018'!J$9:J$28)))*(-100))</f>
        <v>85.1845211586635</v>
      </c>
      <c r="K12" s="56" t="n">
        <f aca="false">IF(K$1="Sí", (('Cds 2018'!K12-MIN('Cds 2018'!K$9:K$28))/(MAX('Cds 2018'!K$9:K$28)-MIN('Cds 2018'!K$9:K$28)))*100,((MAX('Cds 2018'!K$9:K$28)-'Cds 2018'!K12)/(MIN('Cds 2018'!K$9:K$28)-MAX('Cds 2018'!K$9:K$28)))*(-100))</f>
        <v>94.6697357895444</v>
      </c>
      <c r="L12" s="56" t="n">
        <f aca="false">IF(L$1="Sí", (('Cds 2018'!L12-MIN('Cds 2018'!L$9:L$28))/(MAX('Cds 2018'!L$9:L$28)-MIN('Cds 2018'!L$9:L$28)))*100,((MAX('Cds 2018'!L$9:L$28)-'Cds 2018'!L12)/(MIN('Cds 2018'!L$9:L$28)-MAX('Cds 2018'!L$9:L$28)))*(-100))</f>
        <v>97.5113760773265</v>
      </c>
      <c r="M12" s="56" t="n">
        <f aca="false">IF(M$1="Sí", (('Cds 2018'!M12-MIN('Cds 2018'!M$9:M$28))/(MAX('Cds 2018'!M$9:M$28)-MIN('Cds 2018'!M$9:M$28)))*100,((MAX('Cds 2018'!M$9:M$28)-'Cds 2018'!M12)/(MIN('Cds 2018'!M$9:M$28)-MAX('Cds 2018'!M$9:M$28)))*(-100))</f>
        <v>14.4285830388601</v>
      </c>
      <c r="N12" s="56" t="n">
        <f aca="false">IF(N$1="Sí", (('Cds 2018'!N12-MIN('Cds 2018'!N$9:N$28))/(MAX('Cds 2018'!N$9:N$28)-MIN('Cds 2018'!N$9:N$28)))*100,((MAX('Cds 2018'!N$9:N$28)-'Cds 2018'!N12)/(MIN('Cds 2018'!N$9:N$28)-MAX('Cds 2018'!N$9:N$28)))*(-100))</f>
        <v>74.9582797686341</v>
      </c>
      <c r="O12" s="56" t="n">
        <f aca="false">IF(O$1="Sí", (('Cds 2018'!O12-MIN('Cds 2018'!O$9:O$28))/(MAX('Cds 2018'!O$9:O$28)-MIN('Cds 2018'!O$9:O$28)))*100,((MAX('Cds 2018'!O$9:O$28)-'Cds 2018'!O12)/(MIN('Cds 2018'!O$9:O$28)-MAX('Cds 2018'!O$9:O$28)))*(-100))</f>
        <v>92.1834354697559</v>
      </c>
      <c r="P12" s="56" t="n">
        <f aca="false">IF(P$1="Sí", (('Cds 2018'!P12-MIN('Cds 2018'!P$9:P$28))/(MAX('Cds 2018'!P$9:P$28)-MIN('Cds 2018'!P$9:P$28)))*100,((MAX('Cds 2018'!P$9:P$28)-'Cds 2018'!P12)/(MIN('Cds 2018'!P$9:P$28)-MAX('Cds 2018'!P$9:P$28)))*(-100))</f>
        <v>44.195807840628</v>
      </c>
      <c r="Q12" s="56" t="n">
        <f aca="false">IF(Q$1="Sí", (('Cds 2018'!Q12-MIN('Cds 2018'!Q$9:Q$28))/(MAX('Cds 2018'!Q$9:Q$28)-MIN('Cds 2018'!Q$9:Q$28)))*100,((MAX('Cds 2018'!Q$9:Q$28)-'Cds 2018'!Q12)/(MIN('Cds 2018'!Q$9:Q$28)-MAX('Cds 2018'!Q$9:Q$28)))*(-100))</f>
        <v>100</v>
      </c>
      <c r="R12" s="56" t="n">
        <f aca="false">IF(R$1="Sí", (('Cds 2018'!R12-MIN('Cds 2018'!R$9:R$28))/(MAX('Cds 2018'!R$9:R$28)-MIN('Cds 2018'!R$9:R$28)))*100,((MAX('Cds 2018'!R$9:R$28)-'Cds 2018'!R12)/(MIN('Cds 2018'!R$9:R$28)-MAX('Cds 2018'!R$9:R$28)))*(-100))</f>
        <v>77.5233121306757</v>
      </c>
      <c r="S12" s="56" t="n">
        <f aca="false">IF(S$1="Sí", (('Cds 2018'!S12-MIN('Cds 2018'!S$9:S$28))/(MAX('Cds 2018'!S$9:S$28)-MIN('Cds 2018'!S$9:S$28)))*100,((MAX('Cds 2018'!S$9:S$28)-'Cds 2018'!S12)/(MIN('Cds 2018'!S$9:S$28)-MAX('Cds 2018'!S$9:S$28)))*(-100))</f>
        <v>96.0490364589981</v>
      </c>
      <c r="T12" s="56" t="n">
        <f aca="false">IF(T$1="Sí", (('Cds 2018'!T12-MIN('Cds 2018'!T$9:T$28))/(MAX('Cds 2018'!T$9:T$28)-MIN('Cds 2018'!T$9:T$28)))*100,((MAX('Cds 2018'!T$9:T$28)-'Cds 2018'!T12)/(MIN('Cds 2018'!T$9:T$28)-MAX('Cds 2018'!T$9:T$28)))*(-100))</f>
        <v>69.7436366645546</v>
      </c>
      <c r="U12" s="56" t="n">
        <f aca="false">IF(U$1="Sí", (('Cds 2018'!U12-MIN('Cds 2018'!U$9:U$28))/(MAX('Cds 2018'!U$9:U$28)-MIN('Cds 2018'!U$9:U$28)))*100,((MAX('Cds 2018'!U$9:U$28)-'Cds 2018'!U12)/(MIN('Cds 2018'!U$9:U$28)-MAX('Cds 2018'!U$9:U$28)))*(-100))</f>
        <v>60.2784658373996</v>
      </c>
      <c r="V12" s="56" t="n">
        <f aca="false">IF(V$1="Sí", (('Cds 2018'!V12-MIN('Cds 2018'!V$9:V$28))/(MAX('Cds 2018'!V$9:V$28)-MIN('Cds 2018'!V$9:V$28)))*100,((MAX('Cds 2018'!V$9:V$28)-'Cds 2018'!V12)/(MIN('Cds 2018'!V$9:V$28)-MAX('Cds 2018'!V$9:V$28)))*(-100))</f>
        <v>91.9838589051142</v>
      </c>
      <c r="W12" s="56" t="n">
        <f aca="false">IF(W$1="Sí", (('Cds 2018'!W12-MIN('Cds 2018'!W$9:W$28))/(MAX('Cds 2018'!W$9:W$28)-MIN('Cds 2018'!W$9:W$28)))*100,((MAX('Cds 2018'!W$9:W$28)-'Cds 2018'!W12)/(MIN('Cds 2018'!W$9:W$28)-MAX('Cds 2018'!W$9:W$28)))*(-100))</f>
        <v>85.8877236459179</v>
      </c>
      <c r="X12" s="56" t="n">
        <f aca="false">IF(X$1="Sí", (('Cds 2018'!X12-MIN('Cds 2018'!X$9:X$28))/(MAX('Cds 2018'!X$9:X$28)-MIN('Cds 2018'!X$9:X$28)))*100,((MAX('Cds 2018'!X$9:X$28)-'Cds 2018'!X12)/(MIN('Cds 2018'!X$9:X$28)-MAX('Cds 2018'!X$9:X$28)))*(-100))</f>
        <v>89.5437218749824</v>
      </c>
      <c r="Y12" s="56" t="n">
        <f aca="false">IF(Y$1="Sí", (('Cds 2018'!Y12-MIN('Cds 2018'!Y$9:Y$28))/(MAX('Cds 2018'!Y$9:Y$28)-MIN('Cds 2018'!Y$9:Y$28)))*100,((MAX('Cds 2018'!Y$9:Y$28)-'Cds 2018'!Y12)/(MIN('Cds 2018'!Y$9:Y$28)-MAX('Cds 2018'!Y$9:Y$28)))*(-100))</f>
        <v>21.1564597579288</v>
      </c>
      <c r="Z12" s="56" t="n">
        <f aca="false">IF(Z$1="Sí", (('Cds 2018'!Z12-MIN('Cds 2018'!Z$9:Z$28))/(MAX('Cds 2018'!Z$9:Z$28)-MIN('Cds 2018'!Z$9:Z$28)))*100,((MAX('Cds 2018'!Z$9:Z$28)-'Cds 2018'!Z12)/(MIN('Cds 2018'!Z$9:Z$28)-MAX('Cds 2018'!Z$9:Z$28)))*(-100))</f>
        <v>57.1421338403076</v>
      </c>
      <c r="AA12" s="56" t="n">
        <f aca="false">IF(AA$1="Sí", (('Cds 2018'!AA12-MIN('Cds 2018'!AA$9:AA$28))/(MAX('Cds 2018'!AA$9:AA$28)-MIN('Cds 2018'!AA$9:AA$28)))*100,((MAX('Cds 2018'!AA$9:AA$28)-'Cds 2018'!AA12)/(MIN('Cds 2018'!AA$9:AA$28)-MAX('Cds 2018'!AA$9:AA$28)))*(-100))</f>
        <v>42.3966485714538</v>
      </c>
      <c r="AB12" s="56" t="n">
        <f aca="false">IF(AB$1="Sí", (('Cds 2018'!AB12-MIN('Cds 2018'!AB$9:AB$28))/(MAX('Cds 2018'!AB$9:AB$28)-MIN('Cds 2018'!AB$9:AB$28)))*100,((MAX('Cds 2018'!AB$9:AB$28)-'Cds 2018'!AB12)/(MIN('Cds 2018'!AB$9:AB$28)-MAX('Cds 2018'!AB$9:AB$28)))*(-100))</f>
        <v>39.0170445594426</v>
      </c>
      <c r="AC12" s="56" t="n">
        <f aca="false">IF(AC$1="Sí", (('Cds 2018'!AC12-MIN('Cds 2018'!AC$9:AC$28))/(MAX('Cds 2018'!AC$9:AC$28)-MIN('Cds 2018'!AC$9:AC$28)))*100,((MAX('Cds 2018'!AC$9:AC$28)-'Cds 2018'!AC12)/(MIN('Cds 2018'!AC$9:AC$28)-MAX('Cds 2018'!AC$9:AC$28)))*(-100))</f>
        <v>83.8036162444534</v>
      </c>
      <c r="AD12" s="56" t="n">
        <f aca="false">IF(AD$1="Sí", (('Cds 2018'!AD12-MIN('Cds 2018'!AD$9:AD$28))/(MAX('Cds 2018'!AD$9:AD$28)-MIN('Cds 2018'!AD$9:AD$28)))*100,((MAX('Cds 2018'!AD$9:AD$28)-'Cds 2018'!AD12)/(MIN('Cds 2018'!AD$9:AD$28)-MAX('Cds 2018'!AD$9:AD$28)))*(-100))</f>
        <v>92.1907676479114</v>
      </c>
      <c r="AE12" s="56" t="n">
        <f aca="false">IF(AE$1="Sí", (('Cds 2018'!AE12-MIN('Cds 2018'!AE$9:AE$28))/(MAX('Cds 2018'!AE$9:AE$28)-MIN('Cds 2018'!AE$9:AE$28)))*100,((MAX('Cds 2018'!AE$9:AE$28)-'Cds 2018'!AE12)/(MIN('Cds 2018'!AE$9:AE$28)-MAX('Cds 2018'!AE$9:AE$28)))*(-100))</f>
        <v>17.1071083112961</v>
      </c>
      <c r="AF12" s="56" t="n">
        <f aca="false">IF(AF$1="Sí", (('Cds 2018'!AF12-MIN('Cds 2018'!AF$9:AF$28))/(MAX('Cds 2018'!AF$9:AF$28)-MIN('Cds 2018'!AF$9:AF$28)))*100,((MAX('Cds 2018'!AF$9:AF$28)-'Cds 2018'!AF12)/(MIN('Cds 2018'!AF$9:AF$28)-MAX('Cds 2018'!AF$9:AF$28)))*(-100))</f>
        <v>87.1838654911928</v>
      </c>
      <c r="AG12" s="56" t="n">
        <f aca="false">IF(AG$1="Sí", (('Cds 2018'!AG12-MIN('Cds 2018'!AG$9:AG$28))/(MAX('Cds 2018'!AG$9:AG$28)-MIN('Cds 2018'!AG$9:AG$28)))*100,((MAX('Cds 2018'!AG$9:AG$28)-'Cds 2018'!AG12)/(MIN('Cds 2018'!AG$9:AG$28)-MAX('Cds 2018'!AG$9:AG$28)))*(-100))</f>
        <v>100</v>
      </c>
      <c r="AH12" s="56" t="n">
        <f aca="false">IF(AH$1="Sí", (('Cds 2018'!AH12-MIN('Cds 2018'!AH$9:AH$28))/(MAX('Cds 2018'!AH$9:AH$28)-MIN('Cds 2018'!AH$9:AH$28)))*100,((MAX('Cds 2018'!AH$9:AH$28)-'Cds 2018'!AH12)/(MIN('Cds 2018'!AH$9:AH$28)-MAX('Cds 2018'!AH$9:AH$28)))*(-100))</f>
        <v>25.4237288135593</v>
      </c>
      <c r="AI12" s="56" t="n">
        <f aca="false">IF(AI$1="Sí", (('Cds 2018'!AI12-MIN('Cds 2018'!AI$9:AI$28))/(MAX('Cds 2018'!AI$9:AI$28)-MIN('Cds 2018'!AI$9:AI$28)))*100,((MAX('Cds 2018'!AI$9:AI$28)-'Cds 2018'!AI12)/(MIN('Cds 2018'!AI$9:AI$28)-MAX('Cds 2018'!AI$9:AI$28)))*(-100))</f>
        <v>0</v>
      </c>
      <c r="AJ12" s="56" t="n">
        <f aca="false">IF(AJ$1="Sí", (('Cds 2018'!AJ12-MIN('Cds 2018'!AJ$9:AJ$28))/(MAX('Cds 2018'!AJ$9:AJ$28)-MIN('Cds 2018'!AJ$9:AJ$28)))*100,((MAX('Cds 2018'!AJ$9:AJ$28)-'Cds 2018'!AJ12)/(MIN('Cds 2018'!AJ$9:AJ$28)-MAX('Cds 2018'!AJ$9:AJ$28)))*(-100))</f>
        <v>28.073710356773</v>
      </c>
      <c r="AK12" s="56" t="n">
        <f aca="false">IF(AK$1="Sí", (('Cds 2018'!AK12-MIN('Cds 2018'!AK$9:AK$28))/(MAX('Cds 2018'!AK$9:AK$28)-MIN('Cds 2018'!AK$9:AK$28)))*100,((MAX('Cds 2018'!AK$9:AK$28)-'Cds 2018'!AK12)/(MIN('Cds 2018'!AK$9:AK$28)-MAX('Cds 2018'!AK$9:AK$28)))*(-100))</f>
        <v>0</v>
      </c>
      <c r="AL12" s="56" t="n">
        <f aca="false">IF(AL$1="Sí", (('Cds 2018'!AL12-MIN('Cds 2018'!AL$9:AL$28))/(MAX('Cds 2018'!AL$9:AL$28)-MIN('Cds 2018'!AL$9:AL$28)))*100,((MAX('Cds 2018'!AL$9:AL$28)-'Cds 2018'!AL12)/(MIN('Cds 2018'!AL$9:AL$28)-MAX('Cds 2018'!AL$9:AL$28)))*(-100))</f>
        <v>0</v>
      </c>
      <c r="AM12" s="56" t="n">
        <f aca="false">IF(AM$1="Sí", (('Cds 2018'!AM12-MIN('Cds 2018'!AM$9:AM$28))/(MAX('Cds 2018'!AM$9:AM$28)-MIN('Cds 2018'!AM$9:AM$28)))*100,((MAX('Cds 2018'!AM$9:AM$28)-'Cds 2018'!AM12)/(MIN('Cds 2018'!AM$9:AM$28)-MAX('Cds 2018'!AM$9:AM$28)))*(-100))</f>
        <v>0</v>
      </c>
      <c r="AN12" s="56" t="n">
        <f aca="false">IF(AN$1="Sí", (('Cds 2018'!AN12-MIN('Cds 2018'!AN$9:AN$28))/(MAX('Cds 2018'!AN$9:AN$28)-MIN('Cds 2018'!AN$9:AN$28)))*100,((MAX('Cds 2018'!AN$9:AN$28)-'Cds 2018'!AN12)/(MIN('Cds 2018'!AN$9:AN$28)-MAX('Cds 2018'!AN$9:AN$28)))*(-100))</f>
        <v>0</v>
      </c>
      <c r="AO12" s="56" t="n">
        <f aca="false">IF(AO$1="Sí", (('Cds 2018'!AO12-MIN('Cds 2018'!AO$9:AO$28))/(MAX('Cds 2018'!AO$9:AO$28)-MIN('Cds 2018'!AO$9:AO$28)))*100,((MAX('Cds 2018'!AO$9:AO$28)-'Cds 2018'!AO12)/(MIN('Cds 2018'!AO$9:AO$28)-MAX('Cds 2018'!AO$9:AO$28)))*(-100))</f>
        <v>0</v>
      </c>
      <c r="AP12" s="56" t="n">
        <f aca="false">IF(AP$1="Sí", (('Cds 2018'!AP12-MIN('Cds 2018'!AP$9:AP$28))/(MAX('Cds 2018'!AP$9:AP$28)-MIN('Cds 2018'!AP$9:AP$28)))*100,((MAX('Cds 2018'!AP$9:AP$28)-'Cds 2018'!AP12)/(MIN('Cds 2018'!AP$9:AP$28)-MAX('Cds 2018'!AP$9:AP$28)))*(-100))</f>
        <v>86.6796646240162</v>
      </c>
      <c r="AQ12" s="56" t="n">
        <f aca="false">IF(AQ$1="Sí", (('Cds 2018'!AQ12-MIN('Cds 2018'!AQ$9:AQ$28))/(MAX('Cds 2018'!AQ$9:AQ$28)-MIN('Cds 2018'!AQ$9:AQ$28)))*100,((MAX('Cds 2018'!AQ$9:AQ$28)-'Cds 2018'!AQ12)/(MIN('Cds 2018'!AQ$9:AQ$28)-MAX('Cds 2018'!AQ$9:AQ$28)))*(-100))</f>
        <v>97.6305381397856</v>
      </c>
      <c r="AR12" s="56" t="n">
        <f aca="false">IF(AR$1="Sí", (('Cds 2018'!AR12-MIN('Cds 2018'!AR$9:AR$28))/(MAX('Cds 2018'!AR$9:AR$28)-MIN('Cds 2018'!AR$9:AR$28)))*100,((MAX('Cds 2018'!AR$9:AR$28)-'Cds 2018'!AR12)/(MIN('Cds 2018'!AR$9:AR$28)-MAX('Cds 2018'!AR$9:AR$28)))*(-100))</f>
        <v>20.6961114880303</v>
      </c>
      <c r="AS12" s="56" t="n">
        <f aca="false">IF(AS$1="Sí", (('Cds 2018'!AS12-MIN('Cds 2018'!AS$9:AS$28))/(MAX('Cds 2018'!AS$9:AS$28)-MIN('Cds 2018'!AS$9:AS$28)))*100,((MAX('Cds 2018'!AS$9:AS$28)-'Cds 2018'!AS12)/(MIN('Cds 2018'!AS$9:AS$28)-MAX('Cds 2018'!AS$9:AS$28)))*(-100))</f>
        <v>0.726526791954827</v>
      </c>
      <c r="AT12" s="56" t="n">
        <f aca="false">IF(AT$1="Sí", (('Cds 2018'!AT12-MIN('Cds 2018'!AT$9:AT$28))/(MAX('Cds 2018'!AT$9:AT$28)-MIN('Cds 2018'!AT$9:AT$28)))*100,((MAX('Cds 2018'!AT$9:AT$28)-'Cds 2018'!AT12)/(MIN('Cds 2018'!AT$9:AT$28)-MAX('Cds 2018'!AT$9:AT$28)))*(-100))</f>
        <v>31.4964491765381</v>
      </c>
      <c r="AU12" s="56" t="n">
        <f aca="false">IF(AU$1="Sí", (('Cds 2018'!AU12-MIN('Cds 2018'!AU$9:AU$28))/(MAX('Cds 2018'!AU$9:AU$28)-MIN('Cds 2018'!AU$9:AU$28)))*100,((MAX('Cds 2018'!AU$9:AU$28)-'Cds 2018'!AU12)/(MIN('Cds 2018'!AU$9:AU$28)-MAX('Cds 2018'!AU$9:AU$28)))*(-100))</f>
        <v>0</v>
      </c>
      <c r="AV12" s="56" t="n">
        <f aca="false">IF(AV$1="Sí", (('Cds 2018'!AV12-MIN('Cds 2018'!AV$9:AV$28))/(MAX('Cds 2018'!AV$9:AV$28)-MIN('Cds 2018'!AV$9:AV$28)))*100,((MAX('Cds 2018'!AV$9:AV$28)-'Cds 2018'!AV12)/(MIN('Cds 2018'!AV$9:AV$28)-MAX('Cds 2018'!AV$9:AV$28)))*(-100))</f>
        <v>0</v>
      </c>
      <c r="AW12" s="56" t="n">
        <f aca="false">IF(AW$1="Sí", (('Cds 2018'!AW12-MIN('Cds 2018'!AW$9:AW$28))/(MAX('Cds 2018'!AW$9:AW$28)-MIN('Cds 2018'!AW$9:AW$28)))*100,((MAX('Cds 2018'!AW$9:AW$28)-'Cds 2018'!AW12)/(MIN('Cds 2018'!AW$9:AW$28)-MAX('Cds 2018'!AW$9:AW$28)))*(-100))</f>
        <v>45.2513966480447</v>
      </c>
      <c r="AX12" s="56" t="n">
        <f aca="false">IF(AX$1="Sí", (('Cds 2018'!AX12-MIN('Cds 2018'!AX$9:AX$28))/(MAX('Cds 2018'!AX$9:AX$28)-MIN('Cds 2018'!AX$9:AX$28)))*100,((MAX('Cds 2018'!AX$9:AX$28)-'Cds 2018'!AX12)/(MIN('Cds 2018'!AX$9:AX$28)-MAX('Cds 2018'!AX$9:AX$28)))*(-100))</f>
        <v>31.4720812182741</v>
      </c>
      <c r="AY12" s="56" t="n">
        <f aca="false">IF(AY$1="Sí", (('Cds 2018'!AY12-MIN('Cds 2018'!AY$9:AY$28))/(MAX('Cds 2018'!AY$9:AY$28)-MIN('Cds 2018'!AY$9:AY$28)))*100,((MAX('Cds 2018'!AY$9:AY$28)-'Cds 2018'!AY12)/(MIN('Cds 2018'!AY$9:AY$28)-MAX('Cds 2018'!AY$9:AY$28)))*(-100))</f>
        <v>20.817843866171</v>
      </c>
      <c r="AZ12" s="56" t="n">
        <f aca="false">IF(AZ$1="Sí", (('Cds 2018'!AZ12-MIN('Cds 2018'!AZ$9:AZ$28))/(MAX('Cds 2018'!AZ$9:AZ$28)-MIN('Cds 2018'!AZ$9:AZ$28)))*100,((MAX('Cds 2018'!AZ$9:AZ$28)-'Cds 2018'!AZ12)/(MIN('Cds 2018'!AZ$9:AZ$28)-MAX('Cds 2018'!AZ$9:AZ$28)))*(-100))</f>
        <v>0</v>
      </c>
      <c r="BA12" s="56" t="n">
        <f aca="false">IF(BA$1="Sí", (('Cds 2018'!BA12-MIN('Cds 2018'!BA$9:BA$28))/(MAX('Cds 2018'!BA$9:BA$28)-MIN('Cds 2018'!BA$9:BA$28)))*100,((MAX('Cds 2018'!BA$9:BA$28)-'Cds 2018'!BA12)/(MIN('Cds 2018'!BA$9:BA$28)-MAX('Cds 2018'!BA$9:BA$28)))*(-100))</f>
        <v>0</v>
      </c>
      <c r="BB12" s="56" t="n">
        <v>0</v>
      </c>
      <c r="BC12" s="56" t="n">
        <f aca="false">IF(BC$1="Sí", (('Cds 2018'!BC12-MIN('Cds 2018'!BC$9:BC$28))/(MAX('Cds 2018'!BC$9:BC$28)-MIN('Cds 2018'!BC$9:BC$28)))*100,((MAX('Cds 2018'!BC$9:BC$28)-'Cds 2018'!BC12)/(MIN('Cds 2018'!BC$9:BC$28)-MAX('Cds 2018'!BC$9:BC$28)))*(-100))</f>
        <v>85.1503392859228</v>
      </c>
      <c r="BD12" s="56" t="n">
        <f aca="false">IF(BD$1="Sí", (('Cds 2018'!BD12-MIN('Cds 2018'!BD$9:BD$28))/(MAX('Cds 2018'!BD$9:BD$28)-MIN('Cds 2018'!BD$9:BD$28)))*100,((MAX('Cds 2018'!BD$9:BD$28)-'Cds 2018'!BD12)/(MIN('Cds 2018'!BD$9:BD$28)-MAX('Cds 2018'!BD$9:BD$28)))*(-100))</f>
        <v>84.0470454309622</v>
      </c>
      <c r="BE12" s="56" t="n">
        <f aca="false">IF(BE$1="Sí", (('Cds 2018'!BE12-MIN('Cds 2018'!BE$9:BE$28))/(MAX('Cds 2018'!BE$9:BE$28)-MIN('Cds 2018'!BE$9:BE$28)))*100,((MAX('Cds 2018'!BE$9:BE$28)-'Cds 2018'!BE12)/(MIN('Cds 2018'!BE$9:BE$28)-MAX('Cds 2018'!BE$9:BE$28)))*(-100))</f>
        <v>92.4509931205223</v>
      </c>
      <c r="BF12" s="56" t="n">
        <f aca="false">IF(BF$1="Sí", (('Cds 2018'!BF12-MIN('Cds 2018'!BF$9:BF$28))/(MAX('Cds 2018'!BF$9:BF$28)-MIN('Cds 2018'!BF$9:BF$28)))*100,((MAX('Cds 2018'!BF$9:BF$28)-'Cds 2018'!BF12)/(MIN('Cds 2018'!BF$9:BF$28)-MAX('Cds 2018'!BF$9:BF$28)))*(-100))</f>
        <v>70.4026120475621</v>
      </c>
      <c r="BG12" s="56" t="n">
        <f aca="false">IF(BG$1="Sí", (('Cds 2018'!BG12-MIN('Cds 2018'!BG$9:BG$28))/(MAX('Cds 2018'!BG$9:BG$28)-MIN('Cds 2018'!BG$9:BG$28)))*100,((MAX('Cds 2018'!BG$9:BG$28)-'Cds 2018'!BG12)/(MIN('Cds 2018'!BG$9:BG$28)-MAX('Cds 2018'!BG$9:BG$28)))*(-100))</f>
        <v>87.5193163656931</v>
      </c>
      <c r="BH12" s="56" t="n">
        <f aca="false">IF(BH$1="Sí", (('Cds 2018'!BH12-MIN('Cds 2018'!BH$9:BH$28))/(MAX('Cds 2018'!BH$9:BH$28)-MIN('Cds 2018'!BH$9:BH$28)))*100,((MAX('Cds 2018'!BH$9:BH$28)-'Cds 2018'!BH12)/(MIN('Cds 2018'!BH$9:BH$28)-MAX('Cds 2018'!BH$9:BH$28)))*(-100))</f>
        <v>63.3820348009049</v>
      </c>
      <c r="BI12" s="56" t="n">
        <f aca="false">IF(BI$1="Sí", (('Cds 2018'!BI12-MIN('Cds 2018'!BI$9:BI$28))/(MAX('Cds 2018'!BI$9:BI$28)-MIN('Cds 2018'!BI$9:BI$28)))*100,((MAX('Cds 2018'!BI$9:BI$28)-'Cds 2018'!BI12)/(MIN('Cds 2018'!BI$9:BI$28)-MAX('Cds 2018'!BI$9:BI$28)))*(-100))</f>
        <v>20.5751453285423</v>
      </c>
      <c r="BJ12" s="56" t="n">
        <f aca="false">IF(BJ$1="Sí", (('Cds 2018'!BJ12-MIN('Cds 2018'!BJ$9:BJ$28))/(MAX('Cds 2018'!BJ$9:BJ$28)-MIN('Cds 2018'!BJ$9:BJ$28)))*100,((MAX('Cds 2018'!BJ$9:BJ$28)-'Cds 2018'!BJ12)/(MIN('Cds 2018'!BJ$9:BJ$28)-MAX('Cds 2018'!BJ$9:BJ$28)))*(-100))</f>
        <v>56.7235580941673</v>
      </c>
      <c r="BK12" s="56" t="n">
        <f aca="false">IF(BK$1="Sí", (('Cds 2018'!BK12-MIN('Cds 2018'!BK$9:BK$28))/(MAX('Cds 2018'!BK$9:BK$28)-MIN('Cds 2018'!BK$9:BK$28)))*100,((MAX('Cds 2018'!BK$9:BK$28)-'Cds 2018'!BK12)/(MIN('Cds 2018'!BK$9:BK$28)-MAX('Cds 2018'!BK$9:BK$28)))*(-100))</f>
        <v>61.2244897959184</v>
      </c>
      <c r="BL12" s="56" t="n">
        <f aca="false">IF(BL$1="Sí", (('Cds 2018'!BL12-MIN('Cds 2018'!BL$9:BL$28))/(MAX('Cds 2018'!BL$9:BL$28)-MIN('Cds 2018'!BL$9:BL$28)))*100,((MAX('Cds 2018'!BL$9:BL$28)-'Cds 2018'!BL12)/(MIN('Cds 2018'!BL$9:BL$28)-MAX('Cds 2018'!BL$9:BL$28)))*(-100))</f>
        <v>0</v>
      </c>
      <c r="BM12" s="56" t="n">
        <f aca="false">IF(BM$1="Sí", (('Cds 2018'!BM12-MIN('Cds 2018'!BM$9:BM$28))/(MAX('Cds 2018'!BM$9:BM$28)-MIN('Cds 2018'!BM$9:BM$28)))*100,((MAX('Cds 2018'!BM$9:BM$28)-'Cds 2018'!BM12)/(MIN('Cds 2018'!BM$9:BM$28)-MAX('Cds 2018'!BM$9:BM$28)))*(-100))</f>
        <v>33.6396219869418</v>
      </c>
      <c r="BN12" s="56" t="n">
        <f aca="false">IF(BN$1="Sí", (('Cds 2018'!BN12-MIN('Cds 2018'!BN$9:BN$28))/(MAX('Cds 2018'!BN$9:BN$28)-MIN('Cds 2018'!BN$9:BN$28)))*100,((MAX('Cds 2018'!BN$9:BN$28)-'Cds 2018'!BN12)/(MIN('Cds 2018'!BN$9:BN$28)-MAX('Cds 2018'!BN$9:BN$28)))*(-100))</f>
        <v>0</v>
      </c>
      <c r="BO12" s="56" t="n">
        <f aca="false">IF(BO$1="Sí", (('Cds 2018'!BO12-MIN('Cds 2018'!BO$9:BO$28))/(MAX('Cds 2018'!BO$9:BO$28)-MIN('Cds 2018'!BO$9:BO$28)))*100,((MAX('Cds 2018'!BO$9:BO$28)-'Cds 2018'!BO12)/(MIN('Cds 2018'!BO$9:BO$28)-MAX('Cds 2018'!BO$9:BO$28)))*(-100))</f>
        <v>28.5109623960169</v>
      </c>
      <c r="BP12" s="56" t="n">
        <f aca="false">IF(BP$1="Sí", (('Cds 2018'!BP12-MIN('Cds 2018'!BP$9:BP$28))/(MAX('Cds 2018'!BP$9:BP$28)-MIN('Cds 2018'!BP$9:BP$28)))*100,((MAX('Cds 2018'!BP$9:BP$28)-'Cds 2018'!BP12)/(MIN('Cds 2018'!BP$9:BP$28)-MAX('Cds 2018'!BP$9:BP$28)))*(-100))</f>
        <v>37.596886650639</v>
      </c>
      <c r="BQ12" s="56" t="n">
        <f aca="false">IF(BQ$1="Sí", (('Cds 2018'!BQ12-MIN('Cds 2018'!BQ$9:BQ$28))/(MAX('Cds 2018'!BQ$9:BQ$28)-MIN('Cds 2018'!BQ$9:BQ$28)))*100,((MAX('Cds 2018'!BQ$9:BQ$28)-'Cds 2018'!BQ12)/(MIN('Cds 2018'!BQ$9:BQ$28)-MAX('Cds 2018'!BQ$9:BQ$28)))*(-100))</f>
        <v>20.0156883252713</v>
      </c>
      <c r="BR12" s="56" t="n">
        <f aca="false">IF(BR$1="Sí", (('Cds 2018'!BR12-MIN('Cds 2018'!BR$9:BR$28))/(MAX('Cds 2018'!BR$9:BR$28)-MIN('Cds 2018'!BR$9:BR$28)))*100,((MAX('Cds 2018'!BR$9:BR$28)-'Cds 2018'!BR12)/(MIN('Cds 2018'!BR$9:BR$28)-MAX('Cds 2018'!BR$9:BR$28)))*(-100))</f>
        <v>0</v>
      </c>
      <c r="BS12" s="56" t="n">
        <f aca="false">IF(BS$1="Sí", (('Cds 2018'!BS12-MIN('Cds 2018'!BS$9:BS$28))/(MAX('Cds 2018'!BS$9:BS$28)-MIN('Cds 2018'!BS$9:BS$28)))*100,((MAX('Cds 2018'!BS$9:BS$28)-'Cds 2018'!BS12)/(MIN('Cds 2018'!BS$9:BS$28)-MAX('Cds 2018'!BS$9:BS$28)))*(-100))</f>
        <v>0</v>
      </c>
      <c r="BT12" s="56" t="n">
        <f aca="false">IF(BT$1="Sí", (('Cds 2018'!BT12-MIN('Cds 2018'!BT$9:BT$28))/(MAX('Cds 2018'!BT$9:BT$28)-MIN('Cds 2018'!BT$9:BT$28)))*100,((MAX('Cds 2018'!BT$9:BT$28)-'Cds 2018'!BT12)/(MIN('Cds 2018'!BT$9:BT$28)-MAX('Cds 2018'!BT$9:BT$28)))*(-100))</f>
        <v>100</v>
      </c>
      <c r="BU12" s="56" t="n">
        <f aca="false">IF(BU$1="Sí", (('Cds 2018'!BU12-MIN('Cds 2018'!BU$9:BU$28))/(MAX('Cds 2018'!BU$9:BU$28)-MIN('Cds 2018'!BU$9:BU$28)))*100,((MAX('Cds 2018'!BU$9:BU$28)-'Cds 2018'!BU12)/(MIN('Cds 2018'!BU$9:BU$28)-MAX('Cds 2018'!BU$9:BU$28)))*(-100))</f>
        <v>100</v>
      </c>
      <c r="BV12" s="56" t="n">
        <f aca="false">IF(BV$1="Sí", (('Cds 2018'!BV12-MIN('Cds 2018'!BV$9:BV$28))/(MAX('Cds 2018'!BV$9:BV$28)-MIN('Cds 2018'!BV$9:BV$28)))*100,((MAX('Cds 2018'!BV$9:BV$28)-'Cds 2018'!BV12)/(MIN('Cds 2018'!BV$9:BV$28)-MAX('Cds 2018'!BV$9:BV$28)))*(-100))</f>
        <v>0</v>
      </c>
      <c r="BW12" s="56" t="n">
        <f aca="false">IF(BW$1="Sí", (('Cds 2018'!BW12-MIN('Cds 2018'!BW$9:BW$28))/(MAX('Cds 2018'!BW$9:BW$28)-MIN('Cds 2018'!BW$9:BW$28)))*100,((MAX('Cds 2018'!BW$9:BW$28)-'Cds 2018'!BW12)/(MIN('Cds 2018'!BW$9:BW$28)-MAX('Cds 2018'!BW$9:BW$28)))*(-100))</f>
        <v>0</v>
      </c>
      <c r="BX12" s="56" t="n">
        <f aca="false">IF(BX$1="Sí", (('Cds 2018'!BX12-MIN('Cds 2018'!BX$9:BX$28))/(MAX('Cds 2018'!BX$9:BX$28)-MIN('Cds 2018'!BX$9:BX$28)))*100,((MAX('Cds 2018'!BX$9:BX$28)-'Cds 2018'!BX12)/(MIN('Cds 2018'!BX$9:BX$28)-MAX('Cds 2018'!BX$9:BX$28)))*(-100))</f>
        <v>0</v>
      </c>
      <c r="BY12" s="56" t="n">
        <f aca="false">IF(BY$1="Sí", (('Cds 2018'!BY12-MIN('Cds 2018'!BY$9:BY$28))/(MAX('Cds 2018'!BY$9:BY$28)-MIN('Cds 2018'!BY$9:BY$28)))*100,((MAX('Cds 2018'!BY$9:BY$28)-'Cds 2018'!BY12)/(MIN('Cds 2018'!BY$9:BY$28)-MAX('Cds 2018'!BY$9:BY$28)))*(-100))</f>
        <v>0</v>
      </c>
      <c r="BZ12" s="56" t="n">
        <f aca="false">IF(BZ$1="Sí", (('Cds 2018'!BZ12-MIN('Cds 2018'!BZ$9:BZ$28))/(MAX('Cds 2018'!BZ$9:BZ$28)-MIN('Cds 2018'!BZ$9:BZ$28)))*100,((MAX('Cds 2018'!BZ$9:BZ$28)-'Cds 2018'!BZ12)/(MIN('Cds 2018'!BZ$9:BZ$28)-MAX('Cds 2018'!BZ$9:BZ$28)))*(-100))</f>
        <v>0</v>
      </c>
      <c r="CA12" s="56" t="n">
        <f aca="false">IF(CA$1="Sí", (('Cds 2018'!CA12-MIN('Cds 2018'!CA$9:CA$28))/(MAX('Cds 2018'!CA$9:CA$28)-MIN('Cds 2018'!CA$9:CA$28)))*100,((MAX('Cds 2018'!CA$9:CA$28)-'Cds 2018'!CA12)/(MIN('Cds 2018'!CA$9:CA$28)-MAX('Cds 2018'!CA$9:CA$28)))*(-100))</f>
        <v>0</v>
      </c>
      <c r="CB12" s="56" t="n">
        <f aca="false">IF(CB$1="Sí", (('Cds 2018'!CB12-MIN('Cds 2018'!CB$9:CB$28))/(MAX('Cds 2018'!CB$9:CB$28)-MIN('Cds 2018'!CB$9:CB$28)))*100,((MAX('Cds 2018'!CB$9:CB$28)-'Cds 2018'!CB12)/(MIN('Cds 2018'!CB$9:CB$28)-MAX('Cds 2018'!CB$9:CB$28)))*(-100))</f>
        <v>0</v>
      </c>
      <c r="CC12" s="56" t="n">
        <f aca="false">IF(CC$1="Sí", (('Cds 2018'!CC12-MIN('Cds 2018'!CC$9:CC$28))/(MAX('Cds 2018'!CC$9:CC$28)-MIN('Cds 2018'!CC$9:CC$28)))*100,((MAX('Cds 2018'!CC$9:CC$28)-'Cds 2018'!CC12)/(MIN('Cds 2018'!CC$9:CC$28)-MAX('Cds 2018'!CC$9:CC$28)))*(-100))</f>
        <v>0</v>
      </c>
      <c r="CD12" s="56" t="n">
        <f aca="false">IF(CD$1="Sí", (('Cds 2018'!CD12-MIN('Cds 2018'!CD$9:CD$28))/(MAX('Cds 2018'!CD$9:CD$28)-MIN('Cds 2018'!CD$9:CD$28)))*100,((MAX('Cds 2018'!CD$9:CD$28)-'Cds 2018'!CD12)/(MIN('Cds 2018'!CD$9:CD$28)-MAX('Cds 2018'!CD$9:CD$28)))*(-100))</f>
        <v>100</v>
      </c>
      <c r="CE12" s="56" t="n">
        <f aca="false">IF(CE$1="Sí", (('Cds 2018'!CE12-MIN('Cds 2018'!CE$9:CE$28))/(MAX('Cds 2018'!CE$9:CE$28)-MIN('Cds 2018'!CE$9:CE$28)))*100,((MAX('Cds 2018'!CE$9:CE$28)-'Cds 2018'!CE12)/(MIN('Cds 2018'!CE$9:CE$28)-MAX('Cds 2018'!CE$9:CE$28)))*(-100))</f>
        <v>100</v>
      </c>
      <c r="CF12" s="56" t="n">
        <f aca="false">IF(CF$1="Sí", (('Cds 2018'!CF12-MIN('Cds 2018'!CF$9:CF$28))/(MAX('Cds 2018'!CF$9:CF$28)-MIN('Cds 2018'!CF$9:CF$28)))*100,((MAX('Cds 2018'!CF$9:CF$28)-'Cds 2018'!CF12)/(MIN('Cds 2018'!CF$9:CF$28)-MAX('Cds 2018'!CF$9:CF$28)))*(-100))</f>
        <v>100</v>
      </c>
      <c r="CG12" s="56" t="n">
        <f aca="false">IF(CG$1="Sí", (('Cds 2018'!CG12-MIN('Cds 2018'!CG$9:CG$28))/(MAX('Cds 2018'!CG$9:CG$28)-MIN('Cds 2018'!CG$9:CG$28)))*100,((MAX('Cds 2018'!CG$9:CG$28)-'Cds 2018'!CG12)/(MIN('Cds 2018'!CG$9:CG$28)-MAX('Cds 2018'!CG$9:CG$28)))*(-100))</f>
        <v>0</v>
      </c>
      <c r="CH12" s="56" t="n">
        <f aca="false">IF(CH$1="Sí", (('Cds 2018'!CH12-MIN('Cds 2018'!CH$9:CH$28))/(MAX('Cds 2018'!CH$9:CH$28)-MIN('Cds 2018'!CH$9:CH$28)))*100,((MAX('Cds 2018'!CH$9:CH$28)-'Cds 2018'!CH12)/(MIN('Cds 2018'!CH$9:CH$28)-MAX('Cds 2018'!CH$9:CH$28)))*(-100))</f>
        <v>0</v>
      </c>
      <c r="CI12" s="56" t="n">
        <f aca="false">IF(CI$1="Sí", (('Cds 2018'!CI12-MIN('Cds 2018'!CI$9:CI$28))/(MAX('Cds 2018'!CI$9:CI$28)-MIN('Cds 2018'!CI$9:CI$28)))*100,((MAX('Cds 2018'!CI$9:CI$28)-'Cds 2018'!CI12)/(MIN('Cds 2018'!CI$9:CI$28)-MAX('Cds 2018'!CI$9:CI$28)))*(-100))</f>
        <v>0</v>
      </c>
      <c r="CJ12" s="56" t="n">
        <f aca="false">IF(CJ$1="Sí", (('Cds 2018'!CJ12-MIN('Cds 2018'!CJ$9:CJ$28))/(MAX('Cds 2018'!CJ$9:CJ$28)-MIN('Cds 2018'!CJ$9:CJ$28)))*100,((MAX('Cds 2018'!CJ$9:CJ$28)-'Cds 2018'!CJ12)/(MIN('Cds 2018'!CJ$9:CJ$28)-MAX('Cds 2018'!CJ$9:CJ$28)))*(-100))</f>
        <v>50</v>
      </c>
      <c r="CK12" s="56" t="n">
        <f aca="false">IF(CK$1="Sí", (('Cds 2018'!CK12-MIN('Cds 2018'!CK$9:CK$28))/(MAX('Cds 2018'!CK$9:CK$28)-MIN('Cds 2018'!CK$9:CK$28)))*100,((MAX('Cds 2018'!CK$9:CK$28)-'Cds 2018'!CK12)/(MIN('Cds 2018'!CK$9:CK$28)-MAX('Cds 2018'!CK$9:CK$28)))*(-100))</f>
        <v>0</v>
      </c>
      <c r="CL12" s="56" t="n">
        <f aca="false">IF(CL$1="Sí", (('Cds 2018'!CL12-MIN('Cds 2018'!CL$9:CL$28))/(MAX('Cds 2018'!CL$9:CL$28)-MIN('Cds 2018'!CL$9:CL$28)))*100,((MAX('Cds 2018'!CL$9:CL$28)-'Cds 2018'!CL12)/(MIN('Cds 2018'!CL$9:CL$28)-MAX('Cds 2018'!CL$9:CL$28)))*(-100))</f>
        <v>20.9926072381607</v>
      </c>
      <c r="CM12" s="56" t="n">
        <f aca="false">IF(CM$1="Sí", (('Cds 2018'!CM12-MIN('Cds 2018'!CM$9:CM$28))/(MAX('Cds 2018'!CM$9:CM$28)-MIN('Cds 2018'!CM$9:CM$28)))*100,((MAX('Cds 2018'!CM$9:CM$28)-'Cds 2018'!CM12)/(MIN('Cds 2018'!CM$9:CM$28)-MAX('Cds 2018'!CM$9:CM$28)))*(-100))</f>
        <v>55.0410809144949</v>
      </c>
      <c r="CN12" s="56" t="n">
        <f aca="false">IF(CN$1="Sí", (('Cds 2018'!CN12-MIN('Cds 2018'!CN$9:CN$28))/(MAX('Cds 2018'!CN$9:CN$28)-MIN('Cds 2018'!CN$9:CN$28)))*100,((MAX('Cds 2018'!CN$9:CN$28)-'Cds 2018'!CN12)/(MIN('Cds 2018'!CN$9:CN$28)-MAX('Cds 2018'!CN$9:CN$28)))*(-100))</f>
        <v>23.7496161729258</v>
      </c>
      <c r="CO12" s="56" t="n">
        <f aca="false">IF(CO$1="Sí", (('Cds 2018'!CO12-MIN('Cds 2018'!CO$9:CO$28))/(MAX('Cds 2018'!CO$9:CO$28)-MIN('Cds 2018'!CO$9:CO$28)))*100,((MAX('Cds 2018'!CO$9:CO$28)-'Cds 2018'!CO12)/(MIN('Cds 2018'!CO$9:CO$28)-MAX('Cds 2018'!CO$9:CO$28)))*(-100))</f>
        <v>1.78390818304317</v>
      </c>
      <c r="CP12" s="56" t="n">
        <f aca="false">IF(CP$1="Sí", (('Cds 2018'!CP12-MIN('Cds 2018'!CP$9:CP$28))/(MAX('Cds 2018'!CP$9:CP$28)-MIN('Cds 2018'!CP$9:CP$28)))*100,((MAX('Cds 2018'!CP$9:CP$28)-'Cds 2018'!CP12)/(MIN('Cds 2018'!CP$9:CP$28)-MAX('Cds 2018'!CP$9:CP$28)))*(-100))</f>
        <v>96.8392407638007</v>
      </c>
      <c r="CQ12" s="56" t="n">
        <f aca="false">IF(CQ$1="Sí", (('Cds 2018'!CQ12-MIN('Cds 2018'!CQ$9:CQ$28))/(MAX('Cds 2018'!CQ$9:CQ$28)-MIN('Cds 2018'!CQ$9:CQ$28)))*100,((MAX('Cds 2018'!CQ$9:CQ$28)-'Cds 2018'!CQ12)/(MIN('Cds 2018'!CQ$9:CQ$28)-MAX('Cds 2018'!CQ$9:CQ$28)))*(-100))</f>
        <v>86.9655299560407</v>
      </c>
      <c r="CR12" s="56" t="n">
        <f aca="false">IF(CR$1="Sí", (('Cds 2018'!CR12-MIN('Cds 2018'!CR$9:CR$28))/(MAX('Cds 2018'!CR$9:CR$28)-MIN('Cds 2018'!CR$9:CR$28)))*100,((MAX('Cds 2018'!CR$9:CR$28)-'Cds 2018'!CR12)/(MIN('Cds 2018'!CR$9:CR$28)-MAX('Cds 2018'!CR$9:CR$28)))*(-100))</f>
        <v>89.3452652034899</v>
      </c>
      <c r="CS12" s="56" t="n">
        <f aca="false">IF(CS$1="Sí", (('Cds 2018'!CS12-MIN('Cds 2018'!CS$9:CS$28))/(MAX('Cds 2018'!CS$9:CS$28)-MIN('Cds 2018'!CS$9:CS$28)))*100,((MAX('Cds 2018'!CS$9:CS$28)-'Cds 2018'!CS12)/(MIN('Cds 2018'!CS$9:CS$28)-MAX('Cds 2018'!CS$9:CS$28)))*(-100))</f>
        <v>76.524579329788</v>
      </c>
      <c r="CT12" s="56" t="n">
        <f aca="false">IF(CT$1="Sí", (('Cds 2018'!CT12-MIN('Cds 2018'!CT$9:CT$28))/(MAX('Cds 2018'!CT$9:CT$28)-MIN('Cds 2018'!CT$9:CT$28)))*100,((MAX('Cds 2018'!CT$9:CT$28)-'Cds 2018'!CT12)/(MIN('Cds 2018'!CT$9:CT$28)-MAX('Cds 2018'!CT$9:CT$28)))*(-100))</f>
        <v>69.9378081946207</v>
      </c>
      <c r="CU12" s="56" t="n">
        <f aca="false">IF(CU$1="Sí", (('Cds 2018'!CU12-MIN('Cds 2018'!CU$9:CU$28))/(MAX('Cds 2018'!CU$9:CU$28)-MIN('Cds 2018'!CU$9:CU$28)))*100,((MAX('Cds 2018'!CU$9:CU$28)-'Cds 2018'!CU12)/(MIN('Cds 2018'!CU$9:CU$28)-MAX('Cds 2018'!CU$9:CU$28)))*(-100))</f>
        <v>48.8981996337031</v>
      </c>
      <c r="CV12" s="96" t="s">
        <v>296</v>
      </c>
      <c r="CW12" s="56" t="n">
        <f aca="false">IF(CW$1="Sí", (('Cds 2018'!CW12-MIN('Cds 2018'!CW$9:CW$28))/(MAX('Cds 2018'!CW$9:CW$28)-MIN('Cds 2018'!CW$9:CW$28)))*100,((MAX('Cds 2018'!CW$9:CW$28)-'Cds 2018'!CW12)/(MIN('Cds 2018'!CW$9:CW$28)-MAX('Cds 2018'!CW$9:CW$28)))*(-100))</f>
        <v>78.799001606089</v>
      </c>
      <c r="CX12" s="56" t="n">
        <f aca="false">IF(CX$1="Sí", (('Cds 2018'!CX12-MIN('Cds 2018'!CX$9:CX$28))/(MAX('Cds 2018'!CX$9:CX$28)-MIN('Cds 2018'!CX$9:CX$28)))*100,((MAX('Cds 2018'!CX$9:CX$28)-'Cds 2018'!CX12)/(MIN('Cds 2018'!CX$9:CX$28)-MAX('Cds 2018'!CX$9:CX$28)))*(-100))</f>
        <v>70.0555262712863</v>
      </c>
      <c r="CY12" s="56" t="n">
        <f aca="false">IF(CY$1="Sí", (('Cds 2018'!CY12-MIN('Cds 2018'!CY$9:CY$28))/(MAX('Cds 2018'!CY$9:CY$28)-MIN('Cds 2018'!CY$9:CY$28)))*100,((MAX('Cds 2018'!CY$9:CY$28)-'Cds 2018'!CY12)/(MIN('Cds 2018'!CY$9:CY$28)-MAX('Cds 2018'!CY$9:CY$28)))*(-100))</f>
        <v>72.9591304781327</v>
      </c>
      <c r="CZ12" s="56" t="n">
        <f aca="false">IF(CZ$1="Sí", (('Cds 2018'!CZ12-MIN('Cds 2018'!CZ$9:CZ$28))/(MAX('Cds 2018'!CZ$9:CZ$28)-MIN('Cds 2018'!CZ$9:CZ$28)))*100,((MAX('Cds 2018'!CZ$9:CZ$28)-'Cds 2018'!CZ12)/(MIN('Cds 2018'!CZ$9:CZ$28)-MAX('Cds 2018'!CZ$9:CZ$28)))*(-100))</f>
        <v>61.8341458244657</v>
      </c>
      <c r="DA12" s="56" t="n">
        <f aca="false">IF(DA$1="Sí", (('Cds 2018'!DA12-MIN('Cds 2018'!DA$9:DA$28))/(MAX('Cds 2018'!DA$9:DA$28)-MIN('Cds 2018'!DA$9:DA$28)))*100,((MAX('Cds 2018'!DA$9:DA$28)-'Cds 2018'!DA12)/(MIN('Cds 2018'!DA$9:DA$28)-MAX('Cds 2018'!DA$9:DA$28)))*(-100))</f>
        <v>67.0946394524214</v>
      </c>
    </row>
    <row r="13" customFormat="false" ht="15" hidden="false" customHeight="false" outlineLevel="0" collapsed="false">
      <c r="A13" s="80" t="s">
        <v>303</v>
      </c>
      <c r="B13" s="81" t="n">
        <v>13</v>
      </c>
      <c r="C13" s="80" t="s">
        <v>302</v>
      </c>
      <c r="E13" s="56" t="n">
        <f aca="false">IF(E$1="Sí", (('Cds 2018'!E13-MIN('Cds 2018'!E$9:E$28))/(MAX('Cds 2018'!E$9:E$28)-MIN('Cds 2018'!E$9:E$28)))*100,((MAX('Cds 2018'!E$9:E$28)-'Cds 2018'!E13)/(MIN('Cds 2018'!E$9:E$28)-MAX('Cds 2018'!E$9:E$28)))*(-100))</f>
        <v>8.10517439113274</v>
      </c>
      <c r="F13" s="56" t="n">
        <f aca="false">IF(F$1="Sí", (('Cds 2018'!F13-MIN('Cds 2018'!F$9:F$28))/(MAX('Cds 2018'!F$9:F$28)-MIN('Cds 2018'!F$9:F$28)))*100,((MAX('Cds 2018'!F$9:F$28)-'Cds 2018'!F13)/(MIN('Cds 2018'!F$9:F$28)-MAX('Cds 2018'!F$9:F$28)))*(-100))</f>
        <v>0</v>
      </c>
      <c r="G13" s="56" t="n">
        <f aca="false">IF(G$1="Sí", (('Cds 2018'!G13-MIN('Cds 2018'!G$9:G$28))/(MAX('Cds 2018'!G$9:G$28)-MIN('Cds 2018'!G$9:G$28)))*100,((MAX('Cds 2018'!G$9:G$28)-'Cds 2018'!G13)/(MIN('Cds 2018'!G$9:G$28)-MAX('Cds 2018'!G$9:G$28)))*(-100))</f>
        <v>33.6180990387326</v>
      </c>
      <c r="H13" s="56" t="n">
        <f aca="false">IF(H$1="Sí", (('Cds 2018'!H13-MIN('Cds 2018'!H$9:H$28))/(MAX('Cds 2018'!H$9:H$28)-MIN('Cds 2018'!H$9:H$28)))*100,((MAX('Cds 2018'!H$9:H$28)-'Cds 2018'!H13)/(MIN('Cds 2018'!H$9:H$28)-MAX('Cds 2018'!H$9:H$28)))*(-100))</f>
        <v>4.83967388585726</v>
      </c>
      <c r="I13" s="56" t="n">
        <f aca="false">IF(I$1="Sí", (('Cds 2018'!I13-MIN('Cds 2018'!I$9:I$28))/(MAX('Cds 2018'!I$9:I$28)-MIN('Cds 2018'!I$9:I$28)))*100,((MAX('Cds 2018'!I$9:I$28)-'Cds 2018'!I13)/(MIN('Cds 2018'!I$9:I$28)-MAX('Cds 2018'!I$9:I$28)))*(-100))</f>
        <v>18.8490859309466</v>
      </c>
      <c r="J13" s="56" t="n">
        <f aca="false">IF(J$1="Sí", (('Cds 2018'!J13-MIN('Cds 2018'!J$9:J$28))/(MAX('Cds 2018'!J$9:J$28)-MIN('Cds 2018'!J$9:J$28)))*100,((MAX('Cds 2018'!J$9:J$28)-'Cds 2018'!J13)/(MIN('Cds 2018'!J$9:J$28)-MAX('Cds 2018'!J$9:J$28)))*(-100))</f>
        <v>52.6402521439066</v>
      </c>
      <c r="K13" s="56" t="n">
        <f aca="false">IF(K$1="Sí", (('Cds 2018'!K13-MIN('Cds 2018'!K$9:K$28))/(MAX('Cds 2018'!K$9:K$28)-MIN('Cds 2018'!K$9:K$28)))*100,((MAX('Cds 2018'!K$9:K$28)-'Cds 2018'!K13)/(MIN('Cds 2018'!K$9:K$28)-MAX('Cds 2018'!K$9:K$28)))*(-100))</f>
        <v>77.2439616600528</v>
      </c>
      <c r="L13" s="56" t="n">
        <f aca="false">IF(L$1="Sí", (('Cds 2018'!L13-MIN('Cds 2018'!L$9:L$28))/(MAX('Cds 2018'!L$9:L$28)-MIN('Cds 2018'!L$9:L$28)))*100,((MAX('Cds 2018'!L$9:L$28)-'Cds 2018'!L13)/(MIN('Cds 2018'!L$9:L$28)-MAX('Cds 2018'!L$9:L$28)))*(-100))</f>
        <v>56.3853533275993</v>
      </c>
      <c r="M13" s="56" t="n">
        <f aca="false">IF(M$1="Sí", (('Cds 2018'!M13-MIN('Cds 2018'!M$9:M$28))/(MAX('Cds 2018'!M$9:M$28)-MIN('Cds 2018'!M$9:M$28)))*100,((MAX('Cds 2018'!M$9:M$28)-'Cds 2018'!M13)/(MIN('Cds 2018'!M$9:M$28)-MAX('Cds 2018'!M$9:M$28)))*(-100))</f>
        <v>93.9257485603298</v>
      </c>
      <c r="N13" s="56" t="n">
        <f aca="false">IF(N$1="Sí", (('Cds 2018'!N13-MIN('Cds 2018'!N$9:N$28))/(MAX('Cds 2018'!N$9:N$28)-MIN('Cds 2018'!N$9:N$28)))*100,((MAX('Cds 2018'!N$9:N$28)-'Cds 2018'!N13)/(MIN('Cds 2018'!N$9:N$28)-MAX('Cds 2018'!N$9:N$28)))*(-100))</f>
        <v>41.2670430789594</v>
      </c>
      <c r="O13" s="56" t="n">
        <f aca="false">IF(O$1="Sí", (('Cds 2018'!O13-MIN('Cds 2018'!O$9:O$28))/(MAX('Cds 2018'!O$9:O$28)-MIN('Cds 2018'!O$9:O$28)))*100,((MAX('Cds 2018'!O$9:O$28)-'Cds 2018'!O13)/(MIN('Cds 2018'!O$9:O$28)-MAX('Cds 2018'!O$9:O$28)))*(-100))</f>
        <v>36.3795103099918</v>
      </c>
      <c r="P13" s="56" t="n">
        <f aca="false">IF(P$1="Sí", (('Cds 2018'!P13-MIN('Cds 2018'!P$9:P$28))/(MAX('Cds 2018'!P$9:P$28)-MIN('Cds 2018'!P$9:P$28)))*100,((MAX('Cds 2018'!P$9:P$28)-'Cds 2018'!P13)/(MIN('Cds 2018'!P$9:P$28)-MAX('Cds 2018'!P$9:P$28)))*(-100))</f>
        <v>89.5324234019242</v>
      </c>
      <c r="Q13" s="56" t="n">
        <f aca="false">IF(Q$1="Sí", (('Cds 2018'!Q13-MIN('Cds 2018'!Q$9:Q$28))/(MAX('Cds 2018'!Q$9:Q$28)-MIN('Cds 2018'!Q$9:Q$28)))*100,((MAX('Cds 2018'!Q$9:Q$28)-'Cds 2018'!Q13)/(MIN('Cds 2018'!Q$9:Q$28)-MAX('Cds 2018'!Q$9:Q$28)))*(-100))</f>
        <v>39.4405542710293</v>
      </c>
      <c r="R13" s="56" t="n">
        <f aca="false">IF(R$1="Sí", (('Cds 2018'!R13-MIN('Cds 2018'!R$9:R$28))/(MAX('Cds 2018'!R$9:R$28)-MIN('Cds 2018'!R$9:R$28)))*100,((MAX('Cds 2018'!R$9:R$28)-'Cds 2018'!R13)/(MIN('Cds 2018'!R$9:R$28)-MAX('Cds 2018'!R$9:R$28)))*(-100))</f>
        <v>59.9763772877882</v>
      </c>
      <c r="S13" s="56" t="n">
        <f aca="false">IF(S$1="Sí", (('Cds 2018'!S13-MIN('Cds 2018'!S$9:S$28))/(MAX('Cds 2018'!S$9:S$28)-MIN('Cds 2018'!S$9:S$28)))*100,((MAX('Cds 2018'!S$9:S$28)-'Cds 2018'!S13)/(MIN('Cds 2018'!S$9:S$28)-MAX('Cds 2018'!S$9:S$28)))*(-100))</f>
        <v>29.6218789096745</v>
      </c>
      <c r="T13" s="56" t="n">
        <f aca="false">IF(T$1="Sí", (('Cds 2018'!T13-MIN('Cds 2018'!T$9:T$28))/(MAX('Cds 2018'!T$9:T$28)-MIN('Cds 2018'!T$9:T$28)))*100,((MAX('Cds 2018'!T$9:T$28)-'Cds 2018'!T13)/(MIN('Cds 2018'!T$9:T$28)-MAX('Cds 2018'!T$9:T$28)))*(-100))</f>
        <v>28.1154703409466</v>
      </c>
      <c r="U13" s="56" t="n">
        <f aca="false">IF(U$1="Sí", (('Cds 2018'!U13-MIN('Cds 2018'!U$9:U$28))/(MAX('Cds 2018'!U$9:U$28)-MIN('Cds 2018'!U$9:U$28)))*100,((MAX('Cds 2018'!U$9:U$28)-'Cds 2018'!U13)/(MIN('Cds 2018'!U$9:U$28)-MAX('Cds 2018'!U$9:U$28)))*(-100))</f>
        <v>79.3965849351026</v>
      </c>
      <c r="V13" s="56" t="n">
        <f aca="false">IF(V$1="Sí", (('Cds 2018'!V13-MIN('Cds 2018'!V$9:V$28))/(MAX('Cds 2018'!V$9:V$28)-MIN('Cds 2018'!V$9:V$28)))*100,((MAX('Cds 2018'!V$9:V$28)-'Cds 2018'!V13)/(MIN('Cds 2018'!V$9:V$28)-MAX('Cds 2018'!V$9:V$28)))*(-100))</f>
        <v>55.6960177210239</v>
      </c>
      <c r="W13" s="56" t="n">
        <f aca="false">IF(W$1="Sí", (('Cds 2018'!W13-MIN('Cds 2018'!W$9:W$28))/(MAX('Cds 2018'!W$9:W$28)-MIN('Cds 2018'!W$9:W$28)))*100,((MAX('Cds 2018'!W$9:W$28)-'Cds 2018'!W13)/(MIN('Cds 2018'!W$9:W$28)-MAX('Cds 2018'!W$9:W$28)))*(-100))</f>
        <v>0</v>
      </c>
      <c r="X13" s="56" t="n">
        <f aca="false">IF(X$1="Sí", (('Cds 2018'!X13-MIN('Cds 2018'!X$9:X$28))/(MAX('Cds 2018'!X$9:X$28)-MIN('Cds 2018'!X$9:X$28)))*100,((MAX('Cds 2018'!X$9:X$28)-'Cds 2018'!X13)/(MIN('Cds 2018'!X$9:X$28)-MAX('Cds 2018'!X$9:X$28)))*(-100))</f>
        <v>68.7306515033788</v>
      </c>
      <c r="Y13" s="56" t="n">
        <f aca="false">IF(Y$1="Sí", (('Cds 2018'!Y13-MIN('Cds 2018'!Y$9:Y$28))/(MAX('Cds 2018'!Y$9:Y$28)-MIN('Cds 2018'!Y$9:Y$28)))*100,((MAX('Cds 2018'!Y$9:Y$28)-'Cds 2018'!Y13)/(MIN('Cds 2018'!Y$9:Y$28)-MAX('Cds 2018'!Y$9:Y$28)))*(-100))</f>
        <v>68.0031421900493</v>
      </c>
      <c r="Z13" s="56" t="n">
        <f aca="false">IF(Z$1="Sí", (('Cds 2018'!Z13-MIN('Cds 2018'!Z$9:Z$28))/(MAX('Cds 2018'!Z$9:Z$28)-MIN('Cds 2018'!Z$9:Z$28)))*100,((MAX('Cds 2018'!Z$9:Z$28)-'Cds 2018'!Z13)/(MIN('Cds 2018'!Z$9:Z$28)-MAX('Cds 2018'!Z$9:Z$28)))*(-100))</f>
        <v>70.5593062735349</v>
      </c>
      <c r="AA13" s="56" t="n">
        <f aca="false">IF(AA$1="Sí", (('Cds 2018'!AA13-MIN('Cds 2018'!AA$9:AA$28))/(MAX('Cds 2018'!AA$9:AA$28)-MIN('Cds 2018'!AA$9:AA$28)))*100,((MAX('Cds 2018'!AA$9:AA$28)-'Cds 2018'!AA13)/(MIN('Cds 2018'!AA$9:AA$28)-MAX('Cds 2018'!AA$9:AA$28)))*(-100))</f>
        <v>67.5890034188185</v>
      </c>
      <c r="AB13" s="56" t="n">
        <f aca="false">IF(AB$1="Sí", (('Cds 2018'!AB13-MIN('Cds 2018'!AB$9:AB$28))/(MAX('Cds 2018'!AB$9:AB$28)-MIN('Cds 2018'!AB$9:AB$28)))*100,((MAX('Cds 2018'!AB$9:AB$28)-'Cds 2018'!AB13)/(MIN('Cds 2018'!AB$9:AB$28)-MAX('Cds 2018'!AB$9:AB$28)))*(-100))</f>
        <v>24.5233992191839</v>
      </c>
      <c r="AC13" s="56" t="n">
        <f aca="false">IF(AC$1="Sí", (('Cds 2018'!AC13-MIN('Cds 2018'!AC$9:AC$28))/(MAX('Cds 2018'!AC$9:AC$28)-MIN('Cds 2018'!AC$9:AC$28)))*100,((MAX('Cds 2018'!AC$9:AC$28)-'Cds 2018'!AC13)/(MIN('Cds 2018'!AC$9:AC$28)-MAX('Cds 2018'!AC$9:AC$28)))*(-100))</f>
        <v>60.2204279521643</v>
      </c>
      <c r="AD13" s="56" t="n">
        <f aca="false">IF(AD$1="Sí", (('Cds 2018'!AD13-MIN('Cds 2018'!AD$9:AD$28))/(MAX('Cds 2018'!AD$9:AD$28)-MIN('Cds 2018'!AD$9:AD$28)))*100,((MAX('Cds 2018'!AD$9:AD$28)-'Cds 2018'!AD13)/(MIN('Cds 2018'!AD$9:AD$28)-MAX('Cds 2018'!AD$9:AD$28)))*(-100))</f>
        <v>46.4469297246844</v>
      </c>
      <c r="AE13" s="56" t="n">
        <f aca="false">IF(AE$1="Sí", (('Cds 2018'!AE13-MIN('Cds 2018'!AE$9:AE$28))/(MAX('Cds 2018'!AE$9:AE$28)-MIN('Cds 2018'!AE$9:AE$28)))*100,((MAX('Cds 2018'!AE$9:AE$28)-'Cds 2018'!AE13)/(MIN('Cds 2018'!AE$9:AE$28)-MAX('Cds 2018'!AE$9:AE$28)))*(-100))</f>
        <v>15.9539641508896</v>
      </c>
      <c r="AF13" s="56" t="n">
        <f aca="false">IF(AF$1="Sí", (('Cds 2018'!AF13-MIN('Cds 2018'!AF$9:AF$28))/(MAX('Cds 2018'!AF$9:AF$28)-MIN('Cds 2018'!AF$9:AF$28)))*100,((MAX('Cds 2018'!AF$9:AF$28)-'Cds 2018'!AF13)/(MIN('Cds 2018'!AF$9:AF$28)-MAX('Cds 2018'!AF$9:AF$28)))*(-100))</f>
        <v>0</v>
      </c>
      <c r="AG13" s="56" t="n">
        <f aca="false">IF(AG$1="Sí", (('Cds 2018'!AG13-MIN('Cds 2018'!AG$9:AG$28))/(MAX('Cds 2018'!AG$9:AG$28)-MIN('Cds 2018'!AG$9:AG$28)))*100,((MAX('Cds 2018'!AG$9:AG$28)-'Cds 2018'!AG13)/(MIN('Cds 2018'!AG$9:AG$28)-MAX('Cds 2018'!AG$9:AG$28)))*(-100))</f>
        <v>100</v>
      </c>
      <c r="AH13" s="56" t="n">
        <f aca="false">IF(AH$1="Sí", (('Cds 2018'!AH13-MIN('Cds 2018'!AH$9:AH$28))/(MAX('Cds 2018'!AH$9:AH$28)-MIN('Cds 2018'!AH$9:AH$28)))*100,((MAX('Cds 2018'!AH$9:AH$28)-'Cds 2018'!AH13)/(MIN('Cds 2018'!AH$9:AH$28)-MAX('Cds 2018'!AH$9:AH$28)))*(-100))</f>
        <v>100</v>
      </c>
      <c r="AI13" s="56" t="n">
        <f aca="false">IF(AI$1="Sí", (('Cds 2018'!AI13-MIN('Cds 2018'!AI$9:AI$28))/(MAX('Cds 2018'!AI$9:AI$28)-MIN('Cds 2018'!AI$9:AI$28)))*100,((MAX('Cds 2018'!AI$9:AI$28)-'Cds 2018'!AI13)/(MIN('Cds 2018'!AI$9:AI$28)-MAX('Cds 2018'!AI$9:AI$28)))*(-100))</f>
        <v>100</v>
      </c>
      <c r="AJ13" s="56" t="n">
        <f aca="false">IF(AJ$1="Sí", (('Cds 2018'!AJ13-MIN('Cds 2018'!AJ$9:AJ$28))/(MAX('Cds 2018'!AJ$9:AJ$28)-MIN('Cds 2018'!AJ$9:AJ$28)))*100,((MAX('Cds 2018'!AJ$9:AJ$28)-'Cds 2018'!AJ13)/(MIN('Cds 2018'!AJ$9:AJ$28)-MAX('Cds 2018'!AJ$9:AJ$28)))*(-100))</f>
        <v>86.7151158544769</v>
      </c>
      <c r="AK13" s="56" t="n">
        <f aca="false">IF(AK$1="Sí", (('Cds 2018'!AK13-MIN('Cds 2018'!AK$9:AK$28))/(MAX('Cds 2018'!AK$9:AK$28)-MIN('Cds 2018'!AK$9:AK$28)))*100,((MAX('Cds 2018'!AK$9:AK$28)-'Cds 2018'!AK13)/(MIN('Cds 2018'!AK$9:AK$28)-MAX('Cds 2018'!AK$9:AK$28)))*(-100))</f>
        <v>100</v>
      </c>
      <c r="AL13" s="56" t="n">
        <f aca="false">IF(AL$1="Sí", (('Cds 2018'!AL13-MIN('Cds 2018'!AL$9:AL$28))/(MAX('Cds 2018'!AL$9:AL$28)-MIN('Cds 2018'!AL$9:AL$28)))*100,((MAX('Cds 2018'!AL$9:AL$28)-'Cds 2018'!AL13)/(MIN('Cds 2018'!AL$9:AL$28)-MAX('Cds 2018'!AL$9:AL$28)))*(-100))</f>
        <v>100</v>
      </c>
      <c r="AM13" s="56" t="n">
        <f aca="false">IF(AM$1="Sí", (('Cds 2018'!AM13-MIN('Cds 2018'!AM$9:AM$28))/(MAX('Cds 2018'!AM$9:AM$28)-MIN('Cds 2018'!AM$9:AM$28)))*100,((MAX('Cds 2018'!AM$9:AM$28)-'Cds 2018'!AM13)/(MIN('Cds 2018'!AM$9:AM$28)-MAX('Cds 2018'!AM$9:AM$28)))*(-100))</f>
        <v>67.4119266964426</v>
      </c>
      <c r="AN13" s="56" t="n">
        <f aca="false">IF(AN$1="Sí", (('Cds 2018'!AN13-MIN('Cds 2018'!AN$9:AN$28))/(MAX('Cds 2018'!AN$9:AN$28)-MIN('Cds 2018'!AN$9:AN$28)))*100,((MAX('Cds 2018'!AN$9:AN$28)-'Cds 2018'!AN13)/(MIN('Cds 2018'!AN$9:AN$28)-MAX('Cds 2018'!AN$9:AN$28)))*(-100))</f>
        <v>80.6526674824347</v>
      </c>
      <c r="AO13" s="56" t="n">
        <f aca="false">IF(AO$1="Sí", (('Cds 2018'!AO13-MIN('Cds 2018'!AO$9:AO$28))/(MAX('Cds 2018'!AO$9:AO$28)-MIN('Cds 2018'!AO$9:AO$28)))*100,((MAX('Cds 2018'!AO$9:AO$28)-'Cds 2018'!AO13)/(MIN('Cds 2018'!AO$9:AO$28)-MAX('Cds 2018'!AO$9:AO$28)))*(-100))</f>
        <v>100</v>
      </c>
      <c r="AP13" s="56" t="n">
        <f aca="false">IF(AP$1="Sí", (('Cds 2018'!AP13-MIN('Cds 2018'!AP$9:AP$28))/(MAX('Cds 2018'!AP$9:AP$28)-MIN('Cds 2018'!AP$9:AP$28)))*100,((MAX('Cds 2018'!AP$9:AP$28)-'Cds 2018'!AP13)/(MIN('Cds 2018'!AP$9:AP$28)-MAX('Cds 2018'!AP$9:AP$28)))*(-100))</f>
        <v>7.21218302975254</v>
      </c>
      <c r="AQ13" s="56" t="n">
        <f aca="false">IF(AQ$1="Sí", (('Cds 2018'!AQ13-MIN('Cds 2018'!AQ$9:AQ$28))/(MAX('Cds 2018'!AQ$9:AQ$28)-MIN('Cds 2018'!AQ$9:AQ$28)))*100,((MAX('Cds 2018'!AQ$9:AQ$28)-'Cds 2018'!AQ13)/(MIN('Cds 2018'!AQ$9:AQ$28)-MAX('Cds 2018'!AQ$9:AQ$28)))*(-100))</f>
        <v>0</v>
      </c>
      <c r="AR13" s="56" t="n">
        <f aca="false">IF(AR$1="Sí", (('Cds 2018'!AR13-MIN('Cds 2018'!AR$9:AR$28))/(MAX('Cds 2018'!AR$9:AR$28)-MIN('Cds 2018'!AR$9:AR$28)))*100,((MAX('Cds 2018'!AR$9:AR$28)-'Cds 2018'!AR13)/(MIN('Cds 2018'!AR$9:AR$28)-MAX('Cds 2018'!AR$9:AR$28)))*(-100))</f>
        <v>29.2870525407296</v>
      </c>
      <c r="AS13" s="56" t="n">
        <f aca="false">IF(AS$1="Sí", (('Cds 2018'!AS13-MIN('Cds 2018'!AS$9:AS$28))/(MAX('Cds 2018'!AS$9:AS$28)-MIN('Cds 2018'!AS$9:AS$28)))*100,((MAX('Cds 2018'!AS$9:AS$28)-'Cds 2018'!AS13)/(MIN('Cds 2018'!AS$9:AS$28)-MAX('Cds 2018'!AS$9:AS$28)))*(-100))</f>
        <v>0</v>
      </c>
      <c r="AT13" s="56" t="n">
        <f aca="false">IF(AT$1="Sí", (('Cds 2018'!AT13-MIN('Cds 2018'!AT$9:AT$28))/(MAX('Cds 2018'!AT$9:AT$28)-MIN('Cds 2018'!AT$9:AT$28)))*100,((MAX('Cds 2018'!AT$9:AT$28)-'Cds 2018'!AT13)/(MIN('Cds 2018'!AT$9:AT$28)-MAX('Cds 2018'!AT$9:AT$28)))*(-100))</f>
        <v>90.8083668377956</v>
      </c>
      <c r="AU13" s="56" t="n">
        <f aca="false">IF(AU$1="Sí", (('Cds 2018'!AU13-MIN('Cds 2018'!AU$9:AU$28))/(MAX('Cds 2018'!AU$9:AU$28)-MIN('Cds 2018'!AU$9:AU$28)))*100,((MAX('Cds 2018'!AU$9:AU$28)-'Cds 2018'!AU13)/(MIN('Cds 2018'!AU$9:AU$28)-MAX('Cds 2018'!AU$9:AU$28)))*(-100))</f>
        <v>100</v>
      </c>
      <c r="AV13" s="56" t="n">
        <f aca="false">IF(AV$1="Sí", (('Cds 2018'!AV13-MIN('Cds 2018'!AV$9:AV$28))/(MAX('Cds 2018'!AV$9:AV$28)-MIN('Cds 2018'!AV$9:AV$28)))*100,((MAX('Cds 2018'!AV$9:AV$28)-'Cds 2018'!AV13)/(MIN('Cds 2018'!AV$9:AV$28)-MAX('Cds 2018'!AV$9:AV$28)))*(-100))</f>
        <v>82.305606249271</v>
      </c>
      <c r="AW13" s="56" t="n">
        <f aca="false">IF(AW$1="Sí", (('Cds 2018'!AW13-MIN('Cds 2018'!AW$9:AW$28))/(MAX('Cds 2018'!AW$9:AW$28)-MIN('Cds 2018'!AW$9:AW$28)))*100,((MAX('Cds 2018'!AW$9:AW$28)-'Cds 2018'!AW13)/(MIN('Cds 2018'!AW$9:AW$28)-MAX('Cds 2018'!AW$9:AW$28)))*(-100))</f>
        <v>5.71890620405763</v>
      </c>
      <c r="AX13" s="56" t="n">
        <f aca="false">IF(AX$1="Sí", (('Cds 2018'!AX13-MIN('Cds 2018'!AX$9:AX$28))/(MAX('Cds 2018'!AX$9:AX$28)-MIN('Cds 2018'!AX$9:AX$28)))*100,((MAX('Cds 2018'!AX$9:AX$28)-'Cds 2018'!AX13)/(MIN('Cds 2018'!AX$9:AX$28)-MAX('Cds 2018'!AX$9:AX$28)))*(-100))</f>
        <v>14.8974299578974</v>
      </c>
      <c r="AY13" s="56" t="n">
        <f aca="false">IF(AY$1="Sí", (('Cds 2018'!AY13-MIN('Cds 2018'!AY$9:AY$28))/(MAX('Cds 2018'!AY$9:AY$28)-MIN('Cds 2018'!AY$9:AY$28)))*100,((MAX('Cds 2018'!AY$9:AY$28)-'Cds 2018'!AY13)/(MIN('Cds 2018'!AY$9:AY$28)-MAX('Cds 2018'!AY$9:AY$28)))*(-100))</f>
        <v>28.996282527881</v>
      </c>
      <c r="AZ13" s="56" t="n">
        <f aca="false">IF(AZ$1="Sí", (('Cds 2018'!AZ13-MIN('Cds 2018'!AZ$9:AZ$28))/(MAX('Cds 2018'!AZ$9:AZ$28)-MIN('Cds 2018'!AZ$9:AZ$28)))*100,((MAX('Cds 2018'!AZ$9:AZ$28)-'Cds 2018'!AZ13)/(MIN('Cds 2018'!AZ$9:AZ$28)-MAX('Cds 2018'!AZ$9:AZ$28)))*(-100))</f>
        <v>0</v>
      </c>
      <c r="BA13" s="56" t="n">
        <f aca="false">IF(BA$1="Sí", (('Cds 2018'!BA13-MIN('Cds 2018'!BA$9:BA$28))/(MAX('Cds 2018'!BA$9:BA$28)-MIN('Cds 2018'!BA$9:BA$28)))*100,((MAX('Cds 2018'!BA$9:BA$28)-'Cds 2018'!BA13)/(MIN('Cds 2018'!BA$9:BA$28)-MAX('Cds 2018'!BA$9:BA$28)))*(-100))</f>
        <v>3.94736842105263</v>
      </c>
      <c r="BB13" s="56" t="n">
        <v>0</v>
      </c>
      <c r="BC13" s="56" t="n">
        <f aca="false">IF(BC$1="Sí", (('Cds 2018'!BC13-MIN('Cds 2018'!BC$9:BC$28))/(MAX('Cds 2018'!BC$9:BC$28)-MIN('Cds 2018'!BC$9:BC$28)))*100,((MAX('Cds 2018'!BC$9:BC$28)-'Cds 2018'!BC13)/(MIN('Cds 2018'!BC$9:BC$28)-MAX('Cds 2018'!BC$9:BC$28)))*(-100))</f>
        <v>72.3887096719839</v>
      </c>
      <c r="BD13" s="56" t="n">
        <f aca="false">IF(BD$1="Sí", (('Cds 2018'!BD13-MIN('Cds 2018'!BD$9:BD$28))/(MAX('Cds 2018'!BD$9:BD$28)-MIN('Cds 2018'!BD$9:BD$28)))*100,((MAX('Cds 2018'!BD$9:BD$28)-'Cds 2018'!BD13)/(MIN('Cds 2018'!BD$9:BD$28)-MAX('Cds 2018'!BD$9:BD$28)))*(-100))</f>
        <v>72.7221064293584</v>
      </c>
      <c r="BE13" s="56" t="n">
        <f aca="false">IF(BE$1="Sí", (('Cds 2018'!BE13-MIN('Cds 2018'!BE$9:BE$28))/(MAX('Cds 2018'!BE$9:BE$28)-MIN('Cds 2018'!BE$9:BE$28)))*100,((MAX('Cds 2018'!BE$9:BE$28)-'Cds 2018'!BE13)/(MIN('Cds 2018'!BE$9:BE$28)-MAX('Cds 2018'!BE$9:BE$28)))*(-100))</f>
        <v>90.1235437598944</v>
      </c>
      <c r="BF13" s="56" t="n">
        <f aca="false">IF(BF$1="Sí", (('Cds 2018'!BF13-MIN('Cds 2018'!BF$9:BF$28))/(MAX('Cds 2018'!BF$9:BF$28)-MIN('Cds 2018'!BF$9:BF$28)))*100,((MAX('Cds 2018'!BF$9:BF$28)-'Cds 2018'!BF13)/(MIN('Cds 2018'!BF$9:BF$28)-MAX('Cds 2018'!BF$9:BF$28)))*(-100))</f>
        <v>72.165883497413</v>
      </c>
      <c r="BG13" s="56" t="n">
        <f aca="false">IF(BG$1="Sí", (('Cds 2018'!BG13-MIN('Cds 2018'!BG$9:BG$28))/(MAX('Cds 2018'!BG$9:BG$28)-MIN('Cds 2018'!BG$9:BG$28)))*100,((MAX('Cds 2018'!BG$9:BG$28)-'Cds 2018'!BG13)/(MIN('Cds 2018'!BG$9:BG$28)-MAX('Cds 2018'!BG$9:BG$28)))*(-100))</f>
        <v>93.1305648058263</v>
      </c>
      <c r="BH13" s="56" t="n">
        <f aca="false">IF(BH$1="Sí", (('Cds 2018'!BH13-MIN('Cds 2018'!BH$9:BH$28))/(MAX('Cds 2018'!BH$9:BH$28)-MIN('Cds 2018'!BH$9:BH$28)))*100,((MAX('Cds 2018'!BH$9:BH$28)-'Cds 2018'!BH13)/(MIN('Cds 2018'!BH$9:BH$28)-MAX('Cds 2018'!BH$9:BH$28)))*(-100))</f>
        <v>77.4743882673993</v>
      </c>
      <c r="BI13" s="56" t="n">
        <f aca="false">IF(BI$1="Sí", (('Cds 2018'!BI13-MIN('Cds 2018'!BI$9:BI$28))/(MAX('Cds 2018'!BI$9:BI$28)-MIN('Cds 2018'!BI$9:BI$28)))*100,((MAX('Cds 2018'!BI$9:BI$28)-'Cds 2018'!BI13)/(MIN('Cds 2018'!BI$9:BI$28)-MAX('Cds 2018'!BI$9:BI$28)))*(-100))</f>
        <v>34.5295914500455</v>
      </c>
      <c r="BJ13" s="56" t="n">
        <f aca="false">IF(BJ$1="Sí", (('Cds 2018'!BJ13-MIN('Cds 2018'!BJ$9:BJ$28))/(MAX('Cds 2018'!BJ$9:BJ$28)-MIN('Cds 2018'!BJ$9:BJ$28)))*100,((MAX('Cds 2018'!BJ$9:BJ$28)-'Cds 2018'!BJ13)/(MIN('Cds 2018'!BJ$9:BJ$28)-MAX('Cds 2018'!BJ$9:BJ$28)))*(-100))</f>
        <v>32.35316326241</v>
      </c>
      <c r="BK13" s="56" t="n">
        <f aca="false">IF(BK$1="Sí", (('Cds 2018'!BK13-MIN('Cds 2018'!BK$9:BK$28))/(MAX('Cds 2018'!BK$9:BK$28)-MIN('Cds 2018'!BK$9:BK$28)))*100,((MAX('Cds 2018'!BK$9:BK$28)-'Cds 2018'!BK13)/(MIN('Cds 2018'!BK$9:BK$28)-MAX('Cds 2018'!BK$9:BK$28)))*(-100))</f>
        <v>100</v>
      </c>
      <c r="BL13" s="56" t="n">
        <f aca="false">IF(BL$1="Sí", (('Cds 2018'!BL13-MIN('Cds 2018'!BL$9:BL$28))/(MAX('Cds 2018'!BL$9:BL$28)-MIN('Cds 2018'!BL$9:BL$28)))*100,((MAX('Cds 2018'!BL$9:BL$28)-'Cds 2018'!BL13)/(MIN('Cds 2018'!BL$9:BL$28)-MAX('Cds 2018'!BL$9:BL$28)))*(-100))</f>
        <v>12.9327085351839</v>
      </c>
      <c r="BM13" s="56" t="n">
        <f aca="false">IF(BM$1="Sí", (('Cds 2018'!BM13-MIN('Cds 2018'!BM$9:BM$28))/(MAX('Cds 2018'!BM$9:BM$28)-MIN('Cds 2018'!BM$9:BM$28)))*100,((MAX('Cds 2018'!BM$9:BM$28)-'Cds 2018'!BM13)/(MIN('Cds 2018'!BM$9:BM$28)-MAX('Cds 2018'!BM$9:BM$28)))*(-100))</f>
        <v>22.9780527485395</v>
      </c>
      <c r="BN13" s="56" t="n">
        <f aca="false">IF(BN$1="Sí", (('Cds 2018'!BN13-MIN('Cds 2018'!BN$9:BN$28))/(MAX('Cds 2018'!BN$9:BN$28)-MIN('Cds 2018'!BN$9:BN$28)))*100,((MAX('Cds 2018'!BN$9:BN$28)-'Cds 2018'!BN13)/(MIN('Cds 2018'!BN$9:BN$28)-MAX('Cds 2018'!BN$9:BN$28)))*(-100))</f>
        <v>100</v>
      </c>
      <c r="BO13" s="56" t="n">
        <f aca="false">IF(BO$1="Sí", (('Cds 2018'!BO13-MIN('Cds 2018'!BO$9:BO$28))/(MAX('Cds 2018'!BO$9:BO$28)-MIN('Cds 2018'!BO$9:BO$28)))*100,((MAX('Cds 2018'!BO$9:BO$28)-'Cds 2018'!BO13)/(MIN('Cds 2018'!BO$9:BO$28)-MAX('Cds 2018'!BO$9:BO$28)))*(-100))</f>
        <v>88.5474981540588</v>
      </c>
      <c r="BP13" s="56" t="n">
        <f aca="false">IF(BP$1="Sí", (('Cds 2018'!BP13-MIN('Cds 2018'!BP$9:BP$28))/(MAX('Cds 2018'!BP$9:BP$28)-MIN('Cds 2018'!BP$9:BP$28)))*100,((MAX('Cds 2018'!BP$9:BP$28)-'Cds 2018'!BP13)/(MIN('Cds 2018'!BP$9:BP$28)-MAX('Cds 2018'!BP$9:BP$28)))*(-100))</f>
        <v>55.5738629345371</v>
      </c>
      <c r="BQ13" s="56" t="n">
        <f aca="false">IF(BQ$1="Sí", (('Cds 2018'!BQ13-MIN('Cds 2018'!BQ$9:BQ$28))/(MAX('Cds 2018'!BQ$9:BQ$28)-MIN('Cds 2018'!BQ$9:BQ$28)))*100,((MAX('Cds 2018'!BQ$9:BQ$28)-'Cds 2018'!BQ13)/(MIN('Cds 2018'!BQ$9:BQ$28)-MAX('Cds 2018'!BQ$9:BQ$28)))*(-100))</f>
        <v>0</v>
      </c>
      <c r="BR13" s="56" t="n">
        <f aca="false">IF(BR$1="Sí", (('Cds 2018'!BR13-MIN('Cds 2018'!BR$9:BR$28))/(MAX('Cds 2018'!BR$9:BR$28)-MIN('Cds 2018'!BR$9:BR$28)))*100,((MAX('Cds 2018'!BR$9:BR$28)-'Cds 2018'!BR13)/(MIN('Cds 2018'!BR$9:BR$28)-MAX('Cds 2018'!BR$9:BR$28)))*(-100))</f>
        <v>99.7421794233369</v>
      </c>
      <c r="BS13" s="56" t="n">
        <f aca="false">IF(BS$1="Sí", (('Cds 2018'!BS13-MIN('Cds 2018'!BS$9:BS$28))/(MAX('Cds 2018'!BS$9:BS$28)-MIN('Cds 2018'!BS$9:BS$28)))*100,((MAX('Cds 2018'!BS$9:BS$28)-'Cds 2018'!BS13)/(MIN('Cds 2018'!BS$9:BS$28)-MAX('Cds 2018'!BS$9:BS$28)))*(-100))</f>
        <v>99.8710897116685</v>
      </c>
      <c r="BT13" s="56" t="n">
        <f aca="false">IF(BT$1="Sí", (('Cds 2018'!BT13-MIN('Cds 2018'!BT$9:BT$28))/(MAX('Cds 2018'!BT$9:BT$28)-MIN('Cds 2018'!BT$9:BT$28)))*100,((MAX('Cds 2018'!BT$9:BT$28)-'Cds 2018'!BT13)/(MIN('Cds 2018'!BT$9:BT$28)-MAX('Cds 2018'!BT$9:BT$28)))*(-100))</f>
        <v>99.7421794233369</v>
      </c>
      <c r="BU13" s="56" t="n">
        <f aca="false">IF(BU$1="Sí", (('Cds 2018'!BU13-MIN('Cds 2018'!BU$9:BU$28))/(MAX('Cds 2018'!BU$9:BU$28)-MIN('Cds 2018'!BU$9:BU$28)))*100,((MAX('Cds 2018'!BU$9:BU$28)-'Cds 2018'!BU13)/(MIN('Cds 2018'!BU$9:BU$28)-MAX('Cds 2018'!BU$9:BU$28)))*(-100))</f>
        <v>99.7421794233369</v>
      </c>
      <c r="BV13" s="56" t="n">
        <f aca="false">IF(BV$1="Sí", (('Cds 2018'!BV13-MIN('Cds 2018'!BV$9:BV$28))/(MAX('Cds 2018'!BV$9:BV$28)-MIN('Cds 2018'!BV$9:BV$28)))*100,((MAX('Cds 2018'!BV$9:BV$28)-'Cds 2018'!BV13)/(MIN('Cds 2018'!BV$9:BV$28)-MAX('Cds 2018'!BV$9:BV$28)))*(-100))</f>
        <v>99.9570299038895</v>
      </c>
      <c r="BW13" s="56" t="n">
        <f aca="false">IF(BW$1="Sí", (('Cds 2018'!BW13-MIN('Cds 2018'!BW$9:BW$28))/(MAX('Cds 2018'!BW$9:BW$28)-MIN('Cds 2018'!BW$9:BW$28)))*100,((MAX('Cds 2018'!BW$9:BW$28)-'Cds 2018'!BW13)/(MIN('Cds 2018'!BW$9:BW$28)-MAX('Cds 2018'!BW$9:BW$28)))*(-100))</f>
        <v>66.1209603929893</v>
      </c>
      <c r="BX13" s="56" t="n">
        <f aca="false">IF(BX$1="Sí", (('Cds 2018'!BX13-MIN('Cds 2018'!BX$9:BX$28))/(MAX('Cds 2018'!BX$9:BX$28)-MIN('Cds 2018'!BX$9:BX$28)))*100,((MAX('Cds 2018'!BX$9:BX$28)-'Cds 2018'!BX13)/(MIN('Cds 2018'!BX$9:BX$28)-MAX('Cds 2018'!BX$9:BX$28)))*(-100))</f>
        <v>100</v>
      </c>
      <c r="BY13" s="56" t="n">
        <f aca="false">IF(BY$1="Sí", (('Cds 2018'!BY13-MIN('Cds 2018'!BY$9:BY$28))/(MAX('Cds 2018'!BY$9:BY$28)-MIN('Cds 2018'!BY$9:BY$28)))*100,((MAX('Cds 2018'!BY$9:BY$28)-'Cds 2018'!BY13)/(MIN('Cds 2018'!BY$9:BY$28)-MAX('Cds 2018'!BY$9:BY$28)))*(-100))</f>
        <v>100</v>
      </c>
      <c r="BZ13" s="56" t="n">
        <f aca="false">IF(BZ$1="Sí", (('Cds 2018'!BZ13-MIN('Cds 2018'!BZ$9:BZ$28))/(MAX('Cds 2018'!BZ$9:BZ$28)-MIN('Cds 2018'!BZ$9:BZ$28)))*100,((MAX('Cds 2018'!BZ$9:BZ$28)-'Cds 2018'!BZ13)/(MIN('Cds 2018'!BZ$9:BZ$28)-MAX('Cds 2018'!BZ$9:BZ$28)))*(-100))</f>
        <v>100</v>
      </c>
      <c r="CA13" s="56" t="n">
        <f aca="false">IF(CA$1="Sí", (('Cds 2018'!CA13-MIN('Cds 2018'!CA$9:CA$28))/(MAX('Cds 2018'!CA$9:CA$28)-MIN('Cds 2018'!CA$9:CA$28)))*100,((MAX('Cds 2018'!CA$9:CA$28)-'Cds 2018'!CA13)/(MIN('Cds 2018'!CA$9:CA$28)-MAX('Cds 2018'!CA$9:CA$28)))*(-100))</f>
        <v>100</v>
      </c>
      <c r="CB13" s="56" t="n">
        <f aca="false">IF(CB$1="Sí", (('Cds 2018'!CB13-MIN('Cds 2018'!CB$9:CB$28))/(MAX('Cds 2018'!CB$9:CB$28)-MIN('Cds 2018'!CB$9:CB$28)))*100,((MAX('Cds 2018'!CB$9:CB$28)-'Cds 2018'!CB13)/(MIN('Cds 2018'!CB$9:CB$28)-MAX('Cds 2018'!CB$9:CB$28)))*(-100))</f>
        <v>99.7421794233369</v>
      </c>
      <c r="CC13" s="56" t="n">
        <f aca="false">IF(CC$1="Sí", (('Cds 2018'!CC13-MIN('Cds 2018'!CC$9:CC$28))/(MAX('Cds 2018'!CC$9:CC$28)-MIN('Cds 2018'!CC$9:CC$28)))*100,((MAX('Cds 2018'!CC$9:CC$28)-'Cds 2018'!CC13)/(MIN('Cds 2018'!CC$9:CC$28)-MAX('Cds 2018'!CC$9:CC$28)))*(-100))</f>
        <v>99.7421794233369</v>
      </c>
      <c r="CD13" s="56" t="n">
        <f aca="false">IF(CD$1="Sí", (('Cds 2018'!CD13-MIN('Cds 2018'!CD$9:CD$28))/(MAX('Cds 2018'!CD$9:CD$28)-MIN('Cds 2018'!CD$9:CD$28)))*100,((MAX('Cds 2018'!CD$9:CD$28)-'Cds 2018'!CD13)/(MIN('Cds 2018'!CD$9:CD$28)-MAX('Cds 2018'!CD$9:CD$28)))*(-100))</f>
        <v>99.7421794233369</v>
      </c>
      <c r="CE13" s="56" t="n">
        <f aca="false">IF(CE$1="Sí", (('Cds 2018'!CE13-MIN('Cds 2018'!CE$9:CE$28))/(MAX('Cds 2018'!CE$9:CE$28)-MIN('Cds 2018'!CE$9:CE$28)))*100,((MAX('Cds 2018'!CE$9:CE$28)-'Cds 2018'!CE13)/(MIN('Cds 2018'!CE$9:CE$28)-MAX('Cds 2018'!CE$9:CE$28)))*(-100))</f>
        <v>99.8710897116685</v>
      </c>
      <c r="CF13" s="56" t="n">
        <f aca="false">IF(CF$1="Sí", (('Cds 2018'!CF13-MIN('Cds 2018'!CF$9:CF$28))/(MAX('Cds 2018'!CF$9:CF$28)-MIN('Cds 2018'!CF$9:CF$28)))*100,((MAX('Cds 2018'!CF$9:CF$28)-'Cds 2018'!CF13)/(MIN('Cds 2018'!CF$9:CF$28)-MAX('Cds 2018'!CF$9:CF$28)))*(-100))</f>
        <v>83.7501293186792</v>
      </c>
      <c r="CG13" s="56" t="n">
        <f aca="false">IF(CG$1="Sí", (('Cds 2018'!CG13-MIN('Cds 2018'!CG$9:CG$28))/(MAX('Cds 2018'!CG$9:CG$28)-MIN('Cds 2018'!CG$9:CG$28)))*100,((MAX('Cds 2018'!CG$9:CG$28)-'Cds 2018'!CG13)/(MIN('Cds 2018'!CG$9:CG$28)-MAX('Cds 2018'!CG$9:CG$28)))*(-100))</f>
        <v>99.8710897116685</v>
      </c>
      <c r="CH13" s="56" t="n">
        <f aca="false">IF(CH$1="Sí", (('Cds 2018'!CH13-MIN('Cds 2018'!CH$9:CH$28))/(MAX('Cds 2018'!CH$9:CH$28)-MIN('Cds 2018'!CH$9:CH$28)))*100,((MAX('Cds 2018'!CH$9:CH$28)-'Cds 2018'!CH13)/(MIN('Cds 2018'!CH$9:CH$28)-MAX('Cds 2018'!CH$9:CH$28)))*(-100))</f>
        <v>100</v>
      </c>
      <c r="CI13" s="56" t="n">
        <f aca="false">IF(CI$1="Sí", (('Cds 2018'!CI13-MIN('Cds 2018'!CI$9:CI$28))/(MAX('Cds 2018'!CI$9:CI$28)-MIN('Cds 2018'!CI$9:CI$28)))*100,((MAX('Cds 2018'!CI$9:CI$28)-'Cds 2018'!CI13)/(MIN('Cds 2018'!CI$9:CI$28)-MAX('Cds 2018'!CI$9:CI$28)))*(-100))</f>
        <v>99.7421794233369</v>
      </c>
      <c r="CJ13" s="56" t="n">
        <f aca="false">IF(CJ$1="Sí", (('Cds 2018'!CJ13-MIN('Cds 2018'!CJ$9:CJ$28))/(MAX('Cds 2018'!CJ$9:CJ$28)-MIN('Cds 2018'!CJ$9:CJ$28)))*100,((MAX('Cds 2018'!CJ$9:CJ$28)-'Cds 2018'!CJ13)/(MIN('Cds 2018'!CJ$9:CJ$28)-MAX('Cds 2018'!CJ$9:CJ$28)))*(-100))</f>
        <v>99.7421794233371</v>
      </c>
      <c r="CK13" s="56" t="n">
        <f aca="false">IF(CK$1="Sí", (('Cds 2018'!CK13-MIN('Cds 2018'!CK$9:CK$28))/(MAX('Cds 2018'!CK$9:CK$28)-MIN('Cds 2018'!CK$9:CK$28)))*100,((MAX('Cds 2018'!CK$9:CK$28)-'Cds 2018'!CK13)/(MIN('Cds 2018'!CK$9:CK$28)-MAX('Cds 2018'!CK$9:CK$28)))*(-100))</f>
        <v>99.7421794233369</v>
      </c>
      <c r="CL13" s="56" t="n">
        <f aca="false">IF(CL$1="Sí", (('Cds 2018'!CL13-MIN('Cds 2018'!CL$9:CL$28))/(MAX('Cds 2018'!CL$9:CL$28)-MIN('Cds 2018'!CL$9:CL$28)))*100,((MAX('Cds 2018'!CL$9:CL$28)-'Cds 2018'!CL13)/(MIN('Cds 2018'!CL$9:CL$28)-MAX('Cds 2018'!CL$9:CL$28)))*(-100))</f>
        <v>19.5645049812594</v>
      </c>
      <c r="CM13" s="56" t="n">
        <f aca="false">IF(CM$1="Sí", (('Cds 2018'!CM13-MIN('Cds 2018'!CM$9:CM$28))/(MAX('Cds 2018'!CM$9:CM$28)-MIN('Cds 2018'!CM$9:CM$28)))*100,((MAX('Cds 2018'!CM$9:CM$28)-'Cds 2018'!CM13)/(MIN('Cds 2018'!CM$9:CM$28)-MAX('Cds 2018'!CM$9:CM$28)))*(-100))</f>
        <v>12.4420706794244</v>
      </c>
      <c r="CN13" s="56" t="n">
        <f aca="false">IF(CN$1="Sí", (('Cds 2018'!CN13-MIN('Cds 2018'!CN$9:CN$28))/(MAX('Cds 2018'!CN$9:CN$28)-MIN('Cds 2018'!CN$9:CN$28)))*100,((MAX('Cds 2018'!CN$9:CN$28)-'Cds 2018'!CN13)/(MIN('Cds 2018'!CN$9:CN$28)-MAX('Cds 2018'!CN$9:CN$28)))*(-100))</f>
        <v>27.6522771942495</v>
      </c>
      <c r="CO13" s="56" t="n">
        <f aca="false">IF(CO$1="Sí", (('Cds 2018'!CO13-MIN('Cds 2018'!CO$9:CO$28))/(MAX('Cds 2018'!CO$9:CO$28)-MIN('Cds 2018'!CO$9:CO$28)))*100,((MAX('Cds 2018'!CO$9:CO$28)-'Cds 2018'!CO13)/(MIN('Cds 2018'!CO$9:CO$28)-MAX('Cds 2018'!CO$9:CO$28)))*(-100))</f>
        <v>100</v>
      </c>
      <c r="CP13" s="56" t="n">
        <f aca="false">IF(CP$1="Sí", (('Cds 2018'!CP13-MIN('Cds 2018'!CP$9:CP$28))/(MAX('Cds 2018'!CP$9:CP$28)-MIN('Cds 2018'!CP$9:CP$28)))*100,((MAX('Cds 2018'!CP$9:CP$28)-'Cds 2018'!CP13)/(MIN('Cds 2018'!CP$9:CP$28)-MAX('Cds 2018'!CP$9:CP$28)))*(-100))</f>
        <v>35.1857845726411</v>
      </c>
      <c r="CQ13" s="56" t="n">
        <f aca="false">IF(CQ$1="Sí", (('Cds 2018'!CQ13-MIN('Cds 2018'!CQ$9:CQ$28))/(MAX('Cds 2018'!CQ$9:CQ$28)-MIN('Cds 2018'!CQ$9:CQ$28)))*100,((MAX('Cds 2018'!CQ$9:CQ$28)-'Cds 2018'!CQ13)/(MIN('Cds 2018'!CQ$9:CQ$28)-MAX('Cds 2018'!CQ$9:CQ$28)))*(-100))</f>
        <v>17.1646670517744</v>
      </c>
      <c r="CR13" s="56" t="n">
        <f aca="false">IF(CR$1="Sí", (('Cds 2018'!CR13-MIN('Cds 2018'!CR$9:CR$28))/(MAX('Cds 2018'!CR$9:CR$28)-MIN('Cds 2018'!CR$9:CR$28)))*100,((MAX('Cds 2018'!CR$9:CR$28)-'Cds 2018'!CR13)/(MIN('Cds 2018'!CR$9:CR$28)-MAX('Cds 2018'!CR$9:CR$28)))*(-100))</f>
        <v>75.595384447303</v>
      </c>
      <c r="CS13" s="56" t="n">
        <f aca="false">IF(CS$1="Sí", (('Cds 2018'!CS13-MIN('Cds 2018'!CS$9:CS$28))/(MAX('Cds 2018'!CS$9:CS$28)-MIN('Cds 2018'!CS$9:CS$28)))*100,((MAX('Cds 2018'!CS$9:CS$28)-'Cds 2018'!CS13)/(MIN('Cds 2018'!CS$9:CS$28)-MAX('Cds 2018'!CS$9:CS$28)))*(-100))</f>
        <v>20.0919883181886</v>
      </c>
      <c r="CT13" s="56" t="n">
        <f aca="false">IF(CT$1="Sí", (('Cds 2018'!CT13-MIN('Cds 2018'!CT$9:CT$28))/(MAX('Cds 2018'!CT$9:CT$28)-MIN('Cds 2018'!CT$9:CT$28)))*100,((MAX('Cds 2018'!CT$9:CT$28)-'Cds 2018'!CT13)/(MIN('Cds 2018'!CT$9:CT$28)-MAX('Cds 2018'!CT$9:CT$28)))*(-100))</f>
        <v>26.2050697802527</v>
      </c>
      <c r="CU13" s="56" t="n">
        <f aca="false">IF(CU$1="Sí", (('Cds 2018'!CU13-MIN('Cds 2018'!CU$9:CU$28))/(MAX('Cds 2018'!CU$9:CU$28)-MIN('Cds 2018'!CU$9:CU$28)))*100,((MAX('Cds 2018'!CU$9:CU$28)-'Cds 2018'!CU13)/(MIN('Cds 2018'!CU$9:CU$28)-MAX('Cds 2018'!CU$9:CU$28)))*(-100))</f>
        <v>100</v>
      </c>
      <c r="CV13" s="96" t="s">
        <v>303</v>
      </c>
      <c r="CW13" s="56" t="n">
        <f aca="false">IF(CW$1="Sí", (('Cds 2018'!CW13-MIN('Cds 2018'!CW$9:CW$28))/(MAX('Cds 2018'!CW$9:CW$28)-MIN('Cds 2018'!CW$9:CW$28)))*100,((MAX('Cds 2018'!CW$9:CW$28)-'Cds 2018'!CW13)/(MIN('Cds 2018'!CW$9:CW$28)-MAX('Cds 2018'!CW$9:CW$28)))*(-100))</f>
        <v>0</v>
      </c>
      <c r="CX13" s="56" t="n">
        <f aca="false">IF(CX$1="Sí", (('Cds 2018'!CX13-MIN('Cds 2018'!CX$9:CX$28))/(MAX('Cds 2018'!CX$9:CX$28)-MIN('Cds 2018'!CX$9:CX$28)))*100,((MAX('Cds 2018'!CX$9:CX$28)-'Cds 2018'!CX13)/(MIN('Cds 2018'!CX$9:CX$28)-MAX('Cds 2018'!CX$9:CX$28)))*(-100))</f>
        <v>39.8064208676878</v>
      </c>
      <c r="CY13" s="56" t="n">
        <f aca="false">IF(CY$1="Sí", (('Cds 2018'!CY13-MIN('Cds 2018'!CY$9:CY$28))/(MAX('Cds 2018'!CY$9:CY$28)-MIN('Cds 2018'!CY$9:CY$28)))*100,((MAX('Cds 2018'!CY$9:CY$28)-'Cds 2018'!CY13)/(MIN('Cds 2018'!CY$9:CY$28)-MAX('Cds 2018'!CY$9:CY$28)))*(-100))</f>
        <v>0</v>
      </c>
      <c r="CZ13" s="56" t="n">
        <f aca="false">IF(CZ$1="Sí", (('Cds 2018'!CZ13-MIN('Cds 2018'!CZ$9:CZ$28))/(MAX('Cds 2018'!CZ$9:CZ$28)-MIN('Cds 2018'!CZ$9:CZ$28)))*100,((MAX('Cds 2018'!CZ$9:CZ$28)-'Cds 2018'!CZ13)/(MIN('Cds 2018'!CZ$9:CZ$28)-MAX('Cds 2018'!CZ$9:CZ$28)))*(-100))</f>
        <v>97.0041756806951</v>
      </c>
      <c r="DA13" s="56" t="n">
        <f aca="false">IF(DA$1="Sí", (('Cds 2018'!DA13-MIN('Cds 2018'!DA$9:DA$28))/(MAX('Cds 2018'!DA$9:DA$28)-MIN('Cds 2018'!DA$9:DA$28)))*100,((MAX('Cds 2018'!DA$9:DA$28)-'Cds 2018'!DA13)/(MIN('Cds 2018'!DA$9:DA$28)-MAX('Cds 2018'!DA$9:DA$28)))*(-100))</f>
        <v>82.1038627268868</v>
      </c>
    </row>
    <row r="14" customFormat="false" ht="15" hidden="false" customHeight="false" outlineLevel="0" collapsed="false">
      <c r="A14" s="80" t="s">
        <v>335</v>
      </c>
      <c r="B14" s="81" t="n">
        <v>14</v>
      </c>
      <c r="C14" s="80" t="s">
        <v>336</v>
      </c>
      <c r="E14" s="56" t="n">
        <f aca="false">IF(E$1="Sí", (('Cds 2018'!E14-MIN('Cds 2018'!E$9:E$28))/(MAX('Cds 2018'!E$9:E$28)-MIN('Cds 2018'!E$9:E$28)))*100,((MAX('Cds 2018'!E$9:E$28)-'Cds 2018'!E14)/(MIN('Cds 2018'!E$9:E$28)-MAX('Cds 2018'!E$9:E$28)))*(-100))</f>
        <v>9.44152405721533</v>
      </c>
      <c r="F14" s="56" t="n">
        <f aca="false">IF(F$1="Sí", (('Cds 2018'!F14-MIN('Cds 2018'!F$9:F$28))/(MAX('Cds 2018'!F$9:F$28)-MIN('Cds 2018'!F$9:F$28)))*100,((MAX('Cds 2018'!F$9:F$28)-'Cds 2018'!F14)/(MIN('Cds 2018'!F$9:F$28)-MAX('Cds 2018'!F$9:F$28)))*(-100))</f>
        <v>60.1815708740257</v>
      </c>
      <c r="G14" s="56" t="n">
        <f aca="false">IF(G$1="Sí", (('Cds 2018'!G14-MIN('Cds 2018'!G$9:G$28))/(MAX('Cds 2018'!G$9:G$28)-MIN('Cds 2018'!G$9:G$28)))*100,((MAX('Cds 2018'!G$9:G$28)-'Cds 2018'!G14)/(MIN('Cds 2018'!G$9:G$28)-MAX('Cds 2018'!G$9:G$28)))*(-100))</f>
        <v>46.1692108987225</v>
      </c>
      <c r="H14" s="56" t="n">
        <f aca="false">IF(H$1="Sí", (('Cds 2018'!H14-MIN('Cds 2018'!H$9:H$28))/(MAX('Cds 2018'!H$9:H$28)-MIN('Cds 2018'!H$9:H$28)))*100,((MAX('Cds 2018'!H$9:H$28)-'Cds 2018'!H14)/(MIN('Cds 2018'!H$9:H$28)-MAX('Cds 2018'!H$9:H$28)))*(-100))</f>
        <v>38.5664370657382</v>
      </c>
      <c r="I14" s="56" t="n">
        <f aca="false">IF(I$1="Sí", (('Cds 2018'!I14-MIN('Cds 2018'!I$9:I$28))/(MAX('Cds 2018'!I$9:I$28)-MIN('Cds 2018'!I$9:I$28)))*100,((MAX('Cds 2018'!I$9:I$28)-'Cds 2018'!I14)/(MIN('Cds 2018'!I$9:I$28)-MAX('Cds 2018'!I$9:I$28)))*(-100))</f>
        <v>61.3316373342699</v>
      </c>
      <c r="J14" s="56" t="n">
        <f aca="false">IF(J$1="Sí", (('Cds 2018'!J14-MIN('Cds 2018'!J$9:J$28))/(MAX('Cds 2018'!J$9:J$28)-MIN('Cds 2018'!J$9:J$28)))*100,((MAX('Cds 2018'!J$9:J$28)-'Cds 2018'!J14)/(MIN('Cds 2018'!J$9:J$28)-MAX('Cds 2018'!J$9:J$28)))*(-100))</f>
        <v>74.7947924781204</v>
      </c>
      <c r="K14" s="56" t="n">
        <f aca="false">IF(K$1="Sí", (('Cds 2018'!K14-MIN('Cds 2018'!K$9:K$28))/(MAX('Cds 2018'!K$9:K$28)-MIN('Cds 2018'!K$9:K$28)))*100,((MAX('Cds 2018'!K$9:K$28)-'Cds 2018'!K14)/(MIN('Cds 2018'!K$9:K$28)-MAX('Cds 2018'!K$9:K$28)))*(-100))</f>
        <v>100</v>
      </c>
      <c r="L14" s="56" t="n">
        <f aca="false">IF(L$1="Sí", (('Cds 2018'!L14-MIN('Cds 2018'!L$9:L$28))/(MAX('Cds 2018'!L$9:L$28)-MIN('Cds 2018'!L$9:L$28)))*100,((MAX('Cds 2018'!L$9:L$28)-'Cds 2018'!L14)/(MIN('Cds 2018'!L$9:L$28)-MAX('Cds 2018'!L$9:L$28)))*(-100))</f>
        <v>40.1493272825726</v>
      </c>
      <c r="M14" s="56" t="n">
        <f aca="false">IF(M$1="Sí", (('Cds 2018'!M14-MIN('Cds 2018'!M$9:M$28))/(MAX('Cds 2018'!M$9:M$28)-MIN('Cds 2018'!M$9:M$28)))*100,((MAX('Cds 2018'!M$9:M$28)-'Cds 2018'!M14)/(MIN('Cds 2018'!M$9:M$28)-MAX('Cds 2018'!M$9:M$28)))*(-100))</f>
        <v>13.2960118274457</v>
      </c>
      <c r="N14" s="56" t="n">
        <f aca="false">IF(N$1="Sí", (('Cds 2018'!N14-MIN('Cds 2018'!N$9:N$28))/(MAX('Cds 2018'!N$9:N$28)-MIN('Cds 2018'!N$9:N$28)))*100,((MAX('Cds 2018'!N$9:N$28)-'Cds 2018'!N14)/(MIN('Cds 2018'!N$9:N$28)-MAX('Cds 2018'!N$9:N$28)))*(-100))</f>
        <v>70.2750916406849</v>
      </c>
      <c r="O14" s="56" t="n">
        <f aca="false">IF(O$1="Sí", (('Cds 2018'!O14-MIN('Cds 2018'!O$9:O$28))/(MAX('Cds 2018'!O$9:O$28)-MIN('Cds 2018'!O$9:O$28)))*100,((MAX('Cds 2018'!O$9:O$28)-'Cds 2018'!O14)/(MIN('Cds 2018'!O$9:O$28)-MAX('Cds 2018'!O$9:O$28)))*(-100))</f>
        <v>71.4529023346705</v>
      </c>
      <c r="P14" s="56" t="n">
        <f aca="false">IF(P$1="Sí", (('Cds 2018'!P14-MIN('Cds 2018'!P$9:P$28))/(MAX('Cds 2018'!P$9:P$28)-MIN('Cds 2018'!P$9:P$28)))*100,((MAX('Cds 2018'!P$9:P$28)-'Cds 2018'!P14)/(MIN('Cds 2018'!P$9:P$28)-MAX('Cds 2018'!P$9:P$28)))*(-100))</f>
        <v>44.0070233839924</v>
      </c>
      <c r="Q14" s="56" t="n">
        <f aca="false">IF(Q$1="Sí", (('Cds 2018'!Q14-MIN('Cds 2018'!Q$9:Q$28))/(MAX('Cds 2018'!Q$9:Q$28)-MIN('Cds 2018'!Q$9:Q$28)))*100,((MAX('Cds 2018'!Q$9:Q$28)-'Cds 2018'!Q14)/(MIN('Cds 2018'!Q$9:Q$28)-MAX('Cds 2018'!Q$9:Q$28)))*(-100))</f>
        <v>90.7495325224865</v>
      </c>
      <c r="R14" s="56" t="n">
        <f aca="false">IF(R$1="Sí", (('Cds 2018'!R14-MIN('Cds 2018'!R$9:R$28))/(MAX('Cds 2018'!R$9:R$28)-MIN('Cds 2018'!R$9:R$28)))*100,((MAX('Cds 2018'!R$9:R$28)-'Cds 2018'!R14)/(MIN('Cds 2018'!R$9:R$28)-MAX('Cds 2018'!R$9:R$28)))*(-100))</f>
        <v>62.3838400884277</v>
      </c>
      <c r="S14" s="56" t="n">
        <f aca="false">IF(S$1="Sí", (('Cds 2018'!S14-MIN('Cds 2018'!S$9:S$28))/(MAX('Cds 2018'!S$9:S$28)-MIN('Cds 2018'!S$9:S$28)))*100,((MAX('Cds 2018'!S$9:S$28)-'Cds 2018'!S14)/(MIN('Cds 2018'!S$9:S$28)-MAX('Cds 2018'!S$9:S$28)))*(-100))</f>
        <v>100</v>
      </c>
      <c r="T14" s="56" t="n">
        <f aca="false">IF(T$1="Sí", (('Cds 2018'!T14-MIN('Cds 2018'!T$9:T$28))/(MAX('Cds 2018'!T$9:T$28)-MIN('Cds 2018'!T$9:T$28)))*100,((MAX('Cds 2018'!T$9:T$28)-'Cds 2018'!T14)/(MIN('Cds 2018'!T$9:T$28)-MAX('Cds 2018'!T$9:T$28)))*(-100))</f>
        <v>52.8019218114339</v>
      </c>
      <c r="U14" s="56" t="n">
        <f aca="false">IF(U$1="Sí", (('Cds 2018'!U14-MIN('Cds 2018'!U$9:U$28))/(MAX('Cds 2018'!U$9:U$28)-MIN('Cds 2018'!U$9:U$28)))*100,((MAX('Cds 2018'!U$9:U$28)-'Cds 2018'!U14)/(MIN('Cds 2018'!U$9:U$28)-MAX('Cds 2018'!U$9:U$28)))*(-100))</f>
        <v>37.4158663364542</v>
      </c>
      <c r="V14" s="56" t="n">
        <f aca="false">IF(V$1="Sí", (('Cds 2018'!V14-MIN('Cds 2018'!V$9:V$28))/(MAX('Cds 2018'!V$9:V$28)-MIN('Cds 2018'!V$9:V$28)))*100,((MAX('Cds 2018'!V$9:V$28)-'Cds 2018'!V14)/(MIN('Cds 2018'!V$9:V$28)-MAX('Cds 2018'!V$9:V$28)))*(-100))</f>
        <v>67.8687108416551</v>
      </c>
      <c r="W14" s="56" t="n">
        <f aca="false">IF(W$1="Sí", (('Cds 2018'!W14-MIN('Cds 2018'!W$9:W$28))/(MAX('Cds 2018'!W$9:W$28)-MIN('Cds 2018'!W$9:W$28)))*100,((MAX('Cds 2018'!W$9:W$28)-'Cds 2018'!W14)/(MIN('Cds 2018'!W$9:W$28)-MAX('Cds 2018'!W$9:W$28)))*(-100))</f>
        <v>22.9551645413446</v>
      </c>
      <c r="X14" s="56" t="n">
        <f aca="false">IF(X$1="Sí", (('Cds 2018'!X14-MIN('Cds 2018'!X$9:X$28))/(MAX('Cds 2018'!X$9:X$28)-MIN('Cds 2018'!X$9:X$28)))*100,((MAX('Cds 2018'!X$9:X$28)-'Cds 2018'!X14)/(MIN('Cds 2018'!X$9:X$28)-MAX('Cds 2018'!X$9:X$28)))*(-100))</f>
        <v>100</v>
      </c>
      <c r="Y14" s="56" t="n">
        <f aca="false">IF(Y$1="Sí", (('Cds 2018'!Y14-MIN('Cds 2018'!Y$9:Y$28))/(MAX('Cds 2018'!Y$9:Y$28)-MIN('Cds 2018'!Y$9:Y$28)))*100,((MAX('Cds 2018'!Y$9:Y$28)-'Cds 2018'!Y14)/(MIN('Cds 2018'!Y$9:Y$28)-MAX('Cds 2018'!Y$9:Y$28)))*(-100))</f>
        <v>35.488670311496</v>
      </c>
      <c r="Z14" s="56" t="n">
        <f aca="false">IF(Z$1="Sí", (('Cds 2018'!Z14-MIN('Cds 2018'!Z$9:Z$28))/(MAX('Cds 2018'!Z$9:Z$28)-MIN('Cds 2018'!Z$9:Z$28)))*100,((MAX('Cds 2018'!Z$9:Z$28)-'Cds 2018'!Z14)/(MIN('Cds 2018'!Z$9:Z$28)-MAX('Cds 2018'!Z$9:Z$28)))*(-100))</f>
        <v>63.5503255323561</v>
      </c>
      <c r="AA14" s="56" t="n">
        <f aca="false">IF(AA$1="Sí", (('Cds 2018'!AA14-MIN('Cds 2018'!AA$9:AA$28))/(MAX('Cds 2018'!AA$9:AA$28)-MIN('Cds 2018'!AA$9:AA$28)))*100,((MAX('Cds 2018'!AA$9:AA$28)-'Cds 2018'!AA14)/(MIN('Cds 2018'!AA$9:AA$28)-MAX('Cds 2018'!AA$9:AA$28)))*(-100))</f>
        <v>63.5995867842025</v>
      </c>
      <c r="AB14" s="56" t="n">
        <f aca="false">IF(AB$1="Sí", (('Cds 2018'!AB14-MIN('Cds 2018'!AB$9:AB$28))/(MAX('Cds 2018'!AB$9:AB$28)-MIN('Cds 2018'!AB$9:AB$28)))*100,((MAX('Cds 2018'!AB$9:AB$28)-'Cds 2018'!AB14)/(MIN('Cds 2018'!AB$9:AB$28)-MAX('Cds 2018'!AB$9:AB$28)))*(-100))</f>
        <v>82.2529817020418</v>
      </c>
      <c r="AC14" s="56" t="n">
        <f aca="false">IF(AC$1="Sí", (('Cds 2018'!AC14-MIN('Cds 2018'!AC$9:AC$28))/(MAX('Cds 2018'!AC$9:AC$28)-MIN('Cds 2018'!AC$9:AC$28)))*100,((MAX('Cds 2018'!AC$9:AC$28)-'Cds 2018'!AC14)/(MIN('Cds 2018'!AC$9:AC$28)-MAX('Cds 2018'!AC$9:AC$28)))*(-100))</f>
        <v>70.8924022179091</v>
      </c>
      <c r="AD14" s="56" t="n">
        <f aca="false">IF(AD$1="Sí", (('Cds 2018'!AD14-MIN('Cds 2018'!AD$9:AD$28))/(MAX('Cds 2018'!AD$9:AD$28)-MIN('Cds 2018'!AD$9:AD$28)))*100,((MAX('Cds 2018'!AD$9:AD$28)-'Cds 2018'!AD14)/(MIN('Cds 2018'!AD$9:AD$28)-MAX('Cds 2018'!AD$9:AD$28)))*(-100))</f>
        <v>68.0464531076078</v>
      </c>
      <c r="AE14" s="56" t="n">
        <f aca="false">IF(AE$1="Sí", (('Cds 2018'!AE14-MIN('Cds 2018'!AE$9:AE$28))/(MAX('Cds 2018'!AE$9:AE$28)-MIN('Cds 2018'!AE$9:AE$28)))*100,((MAX('Cds 2018'!AE$9:AE$28)-'Cds 2018'!AE14)/(MIN('Cds 2018'!AE$9:AE$28)-MAX('Cds 2018'!AE$9:AE$28)))*(-100))</f>
        <v>96.9031251149971</v>
      </c>
      <c r="AF14" s="56" t="n">
        <f aca="false">IF(AF$1="Sí", (('Cds 2018'!AF14-MIN('Cds 2018'!AF$9:AF$28))/(MAX('Cds 2018'!AF$9:AF$28)-MIN('Cds 2018'!AF$9:AF$28)))*100,((MAX('Cds 2018'!AF$9:AF$28)-'Cds 2018'!AF14)/(MIN('Cds 2018'!AF$9:AF$28)-MAX('Cds 2018'!AF$9:AF$28)))*(-100))</f>
        <v>34.2393117131927</v>
      </c>
      <c r="AG14" s="56" t="n">
        <f aca="false">IF(AG$1="Sí", (('Cds 2018'!AG14-MIN('Cds 2018'!AG$9:AG$28))/(MAX('Cds 2018'!AG$9:AG$28)-MIN('Cds 2018'!AG$9:AG$28)))*100,((MAX('Cds 2018'!AG$9:AG$28)-'Cds 2018'!AG14)/(MIN('Cds 2018'!AG$9:AG$28)-MAX('Cds 2018'!AG$9:AG$28)))*(-100))</f>
        <v>100</v>
      </c>
      <c r="AH14" s="56" t="n">
        <f aca="false">IF(AH$1="Sí", (('Cds 2018'!AH14-MIN('Cds 2018'!AH$9:AH$28))/(MAX('Cds 2018'!AH$9:AH$28)-MIN('Cds 2018'!AH$9:AH$28)))*100,((MAX('Cds 2018'!AH$9:AH$28)-'Cds 2018'!AH14)/(MIN('Cds 2018'!AH$9:AH$28)-MAX('Cds 2018'!AH$9:AH$28)))*(-100))</f>
        <v>74.5762711864406</v>
      </c>
      <c r="AI14" s="56" t="n">
        <f aca="false">IF(AI$1="Sí", (('Cds 2018'!AI14-MIN('Cds 2018'!AI$9:AI$28))/(MAX('Cds 2018'!AI$9:AI$28)-MIN('Cds 2018'!AI$9:AI$28)))*100,((MAX('Cds 2018'!AI$9:AI$28)-'Cds 2018'!AI14)/(MIN('Cds 2018'!AI$9:AI$28)-MAX('Cds 2018'!AI$9:AI$28)))*(-100))</f>
        <v>70.0895991459474</v>
      </c>
      <c r="AJ14" s="56" t="n">
        <f aca="false">IF(AJ$1="Sí", (('Cds 2018'!AJ14-MIN('Cds 2018'!AJ$9:AJ$28))/(MAX('Cds 2018'!AJ$9:AJ$28)-MIN('Cds 2018'!AJ$9:AJ$28)))*100,((MAX('Cds 2018'!AJ$9:AJ$28)-'Cds 2018'!AJ14)/(MIN('Cds 2018'!AJ$9:AJ$28)-MAX('Cds 2018'!AJ$9:AJ$28)))*(-100))</f>
        <v>22.7734406228788</v>
      </c>
      <c r="AK14" s="56" t="n">
        <f aca="false">IF(AK$1="Sí", (('Cds 2018'!AK14-MIN('Cds 2018'!AK$9:AK$28))/(MAX('Cds 2018'!AK$9:AK$28)-MIN('Cds 2018'!AK$9:AK$28)))*100,((MAX('Cds 2018'!AK$9:AK$28)-'Cds 2018'!AK14)/(MIN('Cds 2018'!AK$9:AK$28)-MAX('Cds 2018'!AK$9:AK$28)))*(-100))</f>
        <v>90.0964073573135</v>
      </c>
      <c r="AL14" s="56" t="n">
        <f aca="false">IF(AL$1="Sí", (('Cds 2018'!AL14-MIN('Cds 2018'!AL$9:AL$28))/(MAX('Cds 2018'!AL$9:AL$28)-MIN('Cds 2018'!AL$9:AL$28)))*100,((MAX('Cds 2018'!AL$9:AL$28)-'Cds 2018'!AL14)/(MIN('Cds 2018'!AL$9:AL$28)-MAX('Cds 2018'!AL$9:AL$28)))*(-100))</f>
        <v>34.6106819807861</v>
      </c>
      <c r="AM14" s="56" t="n">
        <f aca="false">IF(AM$1="Sí", (('Cds 2018'!AM14-MIN('Cds 2018'!AM$9:AM$28))/(MAX('Cds 2018'!AM$9:AM$28)-MIN('Cds 2018'!AM$9:AM$28)))*100,((MAX('Cds 2018'!AM$9:AM$28)-'Cds 2018'!AM14)/(MIN('Cds 2018'!AM$9:AM$28)-MAX('Cds 2018'!AM$9:AM$28)))*(-100))</f>
        <v>87.0518974074808</v>
      </c>
      <c r="AN14" s="56" t="n">
        <f aca="false">IF(AN$1="Sí", (('Cds 2018'!AN14-MIN('Cds 2018'!AN$9:AN$28))/(MAX('Cds 2018'!AN$9:AN$28)-MIN('Cds 2018'!AN$9:AN$28)))*100,((MAX('Cds 2018'!AN$9:AN$28)-'Cds 2018'!AN14)/(MIN('Cds 2018'!AN$9:AN$28)-MAX('Cds 2018'!AN$9:AN$28)))*(-100))</f>
        <v>56.8014858256153</v>
      </c>
      <c r="AO14" s="56" t="n">
        <f aca="false">IF(AO$1="Sí", (('Cds 2018'!AO14-MIN('Cds 2018'!AO$9:AO$28))/(MAX('Cds 2018'!AO$9:AO$28)-MIN('Cds 2018'!AO$9:AO$28)))*100,((MAX('Cds 2018'!AO$9:AO$28)-'Cds 2018'!AO14)/(MIN('Cds 2018'!AO$9:AO$28)-MAX('Cds 2018'!AO$9:AO$28)))*(-100))</f>
        <v>100</v>
      </c>
      <c r="AP14" s="56" t="n">
        <f aca="false">IF(AP$1="Sí", (('Cds 2018'!AP14-MIN('Cds 2018'!AP$9:AP$28))/(MAX('Cds 2018'!AP$9:AP$28)-MIN('Cds 2018'!AP$9:AP$28)))*100,((MAX('Cds 2018'!AP$9:AP$28)-'Cds 2018'!AP14)/(MIN('Cds 2018'!AP$9:AP$28)-MAX('Cds 2018'!AP$9:AP$28)))*(-100))</f>
        <v>88.9920257835978</v>
      </c>
      <c r="AQ14" s="56" t="n">
        <f aca="false">IF(AQ$1="Sí", (('Cds 2018'!AQ14-MIN('Cds 2018'!AQ$9:AQ$28))/(MAX('Cds 2018'!AQ$9:AQ$28)-MIN('Cds 2018'!AQ$9:AQ$28)))*100,((MAX('Cds 2018'!AQ$9:AQ$28)-'Cds 2018'!AQ14)/(MIN('Cds 2018'!AQ$9:AQ$28)-MAX('Cds 2018'!AQ$9:AQ$28)))*(-100))</f>
        <v>95.0715472124226</v>
      </c>
      <c r="AR14" s="56" t="n">
        <f aca="false">IF(AR$1="Sí", (('Cds 2018'!AR14-MIN('Cds 2018'!AR$9:AR$28))/(MAX('Cds 2018'!AR$9:AR$28)-MIN('Cds 2018'!AR$9:AR$28)))*100,((MAX('Cds 2018'!AR$9:AR$28)-'Cds 2018'!AR14)/(MIN('Cds 2018'!AR$9:AR$28)-MAX('Cds 2018'!AR$9:AR$28)))*(-100))</f>
        <v>100</v>
      </c>
      <c r="AS14" s="56" t="n">
        <f aca="false">IF(AS$1="Sí", (('Cds 2018'!AS14-MIN('Cds 2018'!AS$9:AS$28))/(MAX('Cds 2018'!AS$9:AS$28)-MIN('Cds 2018'!AS$9:AS$28)))*100,((MAX('Cds 2018'!AS$9:AS$28)-'Cds 2018'!AS14)/(MIN('Cds 2018'!AS$9:AS$28)-MAX('Cds 2018'!AS$9:AS$28)))*(-100))</f>
        <v>12.1854147742659</v>
      </c>
      <c r="AT14" s="56" t="n">
        <f aca="false">IF(AT$1="Sí", (('Cds 2018'!AT14-MIN('Cds 2018'!AT$9:AT$28))/(MAX('Cds 2018'!AT$9:AT$28)-MIN('Cds 2018'!AT$9:AT$28)))*100,((MAX('Cds 2018'!AT$9:AT$28)-'Cds 2018'!AT14)/(MIN('Cds 2018'!AT$9:AT$28)-MAX('Cds 2018'!AT$9:AT$28)))*(-100))</f>
        <v>81.57285349123</v>
      </c>
      <c r="AU14" s="56" t="n">
        <f aca="false">IF(AU$1="Sí", (('Cds 2018'!AU14-MIN('Cds 2018'!AU$9:AU$28))/(MAX('Cds 2018'!AU$9:AU$28)-MIN('Cds 2018'!AU$9:AU$28)))*100,((MAX('Cds 2018'!AU$9:AU$28)-'Cds 2018'!AU14)/(MIN('Cds 2018'!AU$9:AU$28)-MAX('Cds 2018'!AU$9:AU$28)))*(-100))</f>
        <v>90.4448612288247</v>
      </c>
      <c r="AV14" s="56" t="n">
        <f aca="false">IF(AV$1="Sí", (('Cds 2018'!AV14-MIN('Cds 2018'!AV$9:AV$28))/(MAX('Cds 2018'!AV$9:AV$28)-MIN('Cds 2018'!AV$9:AV$28)))*100,((MAX('Cds 2018'!AV$9:AV$28)-'Cds 2018'!AV14)/(MIN('Cds 2018'!AV$9:AV$28)-MAX('Cds 2018'!AV$9:AV$28)))*(-100))</f>
        <v>0</v>
      </c>
      <c r="AW14" s="56" t="n">
        <f aca="false">IF(AW$1="Sí", (('Cds 2018'!AW14-MIN('Cds 2018'!AW$9:AW$28))/(MAX('Cds 2018'!AW$9:AW$28)-MIN('Cds 2018'!AW$9:AW$28)))*100,((MAX('Cds 2018'!AW$9:AW$28)-'Cds 2018'!AW14)/(MIN('Cds 2018'!AW$9:AW$28)-MAX('Cds 2018'!AW$9:AW$28)))*(-100))</f>
        <v>13.6871508379888</v>
      </c>
      <c r="AX14" s="56" t="n">
        <f aca="false">IF(AX$1="Sí", (('Cds 2018'!AX14-MIN('Cds 2018'!AX$9:AX$28))/(MAX('Cds 2018'!AX$9:AX$28)-MIN('Cds 2018'!AX$9:AX$28)))*100,((MAX('Cds 2018'!AX$9:AX$28)-'Cds 2018'!AX14)/(MIN('Cds 2018'!AX$9:AX$28)-MAX('Cds 2018'!AX$9:AX$28)))*(-100))</f>
        <v>44.6700507614213</v>
      </c>
      <c r="AY14" s="56" t="n">
        <f aca="false">IF(AY$1="Sí", (('Cds 2018'!AY14-MIN('Cds 2018'!AY$9:AY$28))/(MAX('Cds 2018'!AY$9:AY$28)-MIN('Cds 2018'!AY$9:AY$28)))*100,((MAX('Cds 2018'!AY$9:AY$28)-'Cds 2018'!AY14)/(MIN('Cds 2018'!AY$9:AY$28)-MAX('Cds 2018'!AY$9:AY$28)))*(-100))</f>
        <v>42.1933085501859</v>
      </c>
      <c r="AZ14" s="56" t="n">
        <f aca="false">IF(AZ$1="Sí", (('Cds 2018'!AZ14-MIN('Cds 2018'!AZ$9:AZ$28))/(MAX('Cds 2018'!AZ$9:AZ$28)-MIN('Cds 2018'!AZ$9:AZ$28)))*100,((MAX('Cds 2018'!AZ$9:AZ$28)-'Cds 2018'!AZ14)/(MIN('Cds 2018'!AZ$9:AZ$28)-MAX('Cds 2018'!AZ$9:AZ$28)))*(-100))</f>
        <v>0</v>
      </c>
      <c r="BA14" s="56" t="n">
        <f aca="false">IF(BA$1="Sí", (('Cds 2018'!BA14-MIN('Cds 2018'!BA$9:BA$28))/(MAX('Cds 2018'!BA$9:BA$28)-MIN('Cds 2018'!BA$9:BA$28)))*100,((MAX('Cds 2018'!BA$9:BA$28)-'Cds 2018'!BA14)/(MIN('Cds 2018'!BA$9:BA$28)-MAX('Cds 2018'!BA$9:BA$28)))*(-100))</f>
        <v>0</v>
      </c>
      <c r="BB14" s="56" t="n">
        <v>0</v>
      </c>
      <c r="BC14" s="56" t="n">
        <f aca="false">IF(BC$1="Sí", (('Cds 2018'!BC14-MIN('Cds 2018'!BC$9:BC$28))/(MAX('Cds 2018'!BC$9:BC$28)-MIN('Cds 2018'!BC$9:BC$28)))*100,((MAX('Cds 2018'!BC$9:BC$28)-'Cds 2018'!BC14)/(MIN('Cds 2018'!BC$9:BC$28)-MAX('Cds 2018'!BC$9:BC$28)))*(-100))</f>
        <v>81.993183779164</v>
      </c>
      <c r="BD14" s="56" t="n">
        <f aca="false">IF(BD$1="Sí", (('Cds 2018'!BD14-MIN('Cds 2018'!BD$9:BD$28))/(MAX('Cds 2018'!BD$9:BD$28)-MIN('Cds 2018'!BD$9:BD$28)))*100,((MAX('Cds 2018'!BD$9:BD$28)-'Cds 2018'!BD14)/(MIN('Cds 2018'!BD$9:BD$28)-MAX('Cds 2018'!BD$9:BD$28)))*(-100))</f>
        <v>80.6415535083273</v>
      </c>
      <c r="BE14" s="56" t="n">
        <f aca="false">IF(BE$1="Sí", (('Cds 2018'!BE14-MIN('Cds 2018'!BE$9:BE$28))/(MAX('Cds 2018'!BE$9:BE$28)-MIN('Cds 2018'!BE$9:BE$28)))*100,((MAX('Cds 2018'!BE$9:BE$28)-'Cds 2018'!BE14)/(MIN('Cds 2018'!BE$9:BE$28)-MAX('Cds 2018'!BE$9:BE$28)))*(-100))</f>
        <v>77.4690132210958</v>
      </c>
      <c r="BF14" s="56" t="n">
        <f aca="false">IF(BF$1="Sí", (('Cds 2018'!BF14-MIN('Cds 2018'!BF$9:BF$28))/(MAX('Cds 2018'!BF$9:BF$28)-MIN('Cds 2018'!BF$9:BF$28)))*100,((MAX('Cds 2018'!BF$9:BF$28)-'Cds 2018'!BF14)/(MIN('Cds 2018'!BF$9:BF$28)-MAX('Cds 2018'!BF$9:BF$28)))*(-100))</f>
        <v>35.4823729171067</v>
      </c>
      <c r="BG14" s="56" t="n">
        <f aca="false">IF(BG$1="Sí", (('Cds 2018'!BG14-MIN('Cds 2018'!BG$9:BG$28))/(MAX('Cds 2018'!BG$9:BG$28)-MIN('Cds 2018'!BG$9:BG$28)))*100,((MAX('Cds 2018'!BG$9:BG$28)-'Cds 2018'!BG14)/(MIN('Cds 2018'!BG$9:BG$28)-MAX('Cds 2018'!BG$9:BG$28)))*(-100))</f>
        <v>54.0535898756595</v>
      </c>
      <c r="BH14" s="56" t="n">
        <f aca="false">IF(BH$1="Sí", (('Cds 2018'!BH14-MIN('Cds 2018'!BH$9:BH$28))/(MAX('Cds 2018'!BH$9:BH$28)-MIN('Cds 2018'!BH$9:BH$28)))*100,((MAX('Cds 2018'!BH$9:BH$28)-'Cds 2018'!BH14)/(MIN('Cds 2018'!BH$9:BH$28)-MAX('Cds 2018'!BH$9:BH$28)))*(-100))</f>
        <v>19.5030284351371</v>
      </c>
      <c r="BI14" s="56" t="n">
        <f aca="false">IF(BI$1="Sí", (('Cds 2018'!BI14-MIN('Cds 2018'!BI$9:BI$28))/(MAX('Cds 2018'!BI$9:BI$28)-MIN('Cds 2018'!BI$9:BI$28)))*100,((MAX('Cds 2018'!BI$9:BI$28)-'Cds 2018'!BI14)/(MIN('Cds 2018'!BI$9:BI$28)-MAX('Cds 2018'!BI$9:BI$28)))*(-100))</f>
        <v>35.4104437837128</v>
      </c>
      <c r="BJ14" s="56" t="n">
        <f aca="false">IF(BJ$1="Sí", (('Cds 2018'!BJ14-MIN('Cds 2018'!BJ$9:BJ$28))/(MAX('Cds 2018'!BJ$9:BJ$28)-MIN('Cds 2018'!BJ$9:BJ$28)))*100,((MAX('Cds 2018'!BJ$9:BJ$28)-'Cds 2018'!BJ14)/(MIN('Cds 2018'!BJ$9:BJ$28)-MAX('Cds 2018'!BJ$9:BJ$28)))*(-100))</f>
        <v>37.1870815310222</v>
      </c>
      <c r="BK14" s="56" t="n">
        <f aca="false">IF(BK$1="Sí", (('Cds 2018'!BK14-MIN('Cds 2018'!BK$9:BK$28))/(MAX('Cds 2018'!BK$9:BK$28)-MIN('Cds 2018'!BK$9:BK$28)))*100,((MAX('Cds 2018'!BK$9:BK$28)-'Cds 2018'!BK14)/(MIN('Cds 2018'!BK$9:BK$28)-MAX('Cds 2018'!BK$9:BK$28)))*(-100))</f>
        <v>81.6326530612245</v>
      </c>
      <c r="BL14" s="56" t="n">
        <f aca="false">IF(BL$1="Sí", (('Cds 2018'!BL14-MIN('Cds 2018'!BL$9:BL$28))/(MAX('Cds 2018'!BL$9:BL$28)-MIN('Cds 2018'!BL$9:BL$28)))*100,((MAX('Cds 2018'!BL$9:BL$28)-'Cds 2018'!BL14)/(MIN('Cds 2018'!BL$9:BL$28)-MAX('Cds 2018'!BL$9:BL$28)))*(-100))</f>
        <v>40.93375717474</v>
      </c>
      <c r="BM14" s="56" t="n">
        <f aca="false">IF(BM$1="Sí", (('Cds 2018'!BM14-MIN('Cds 2018'!BM$9:BM$28))/(MAX('Cds 2018'!BM$9:BM$28)-MIN('Cds 2018'!BM$9:BM$28)))*100,((MAX('Cds 2018'!BM$9:BM$28)-'Cds 2018'!BM14)/(MIN('Cds 2018'!BM$9:BM$28)-MAX('Cds 2018'!BM$9:BM$28)))*(-100))</f>
        <v>2.49305002321009</v>
      </c>
      <c r="BN14" s="56" t="n">
        <f aca="false">IF(BN$1="Sí", (('Cds 2018'!BN14-MIN('Cds 2018'!BN$9:BN$28))/(MAX('Cds 2018'!BN$9:BN$28)-MIN('Cds 2018'!BN$9:BN$28)))*100,((MAX('Cds 2018'!BN$9:BN$28)-'Cds 2018'!BN14)/(MIN('Cds 2018'!BN$9:BN$28)-MAX('Cds 2018'!BN$9:BN$28)))*(-100))</f>
        <v>0</v>
      </c>
      <c r="BO14" s="56" t="n">
        <f aca="false">IF(BO$1="Sí", (('Cds 2018'!BO14-MIN('Cds 2018'!BO$9:BO$28))/(MAX('Cds 2018'!BO$9:BO$28)-MIN('Cds 2018'!BO$9:BO$28)))*100,((MAX('Cds 2018'!BO$9:BO$28)-'Cds 2018'!BO14)/(MIN('Cds 2018'!BO$9:BO$28)-MAX('Cds 2018'!BO$9:BO$28)))*(-100))</f>
        <v>0</v>
      </c>
      <c r="BP14" s="56" t="n">
        <f aca="false">IF(BP$1="Sí", (('Cds 2018'!BP14-MIN('Cds 2018'!BP$9:BP$28))/(MAX('Cds 2018'!BP$9:BP$28)-MIN('Cds 2018'!BP$9:BP$28)))*100,((MAX('Cds 2018'!BP$9:BP$28)-'Cds 2018'!BP14)/(MIN('Cds 2018'!BP$9:BP$28)-MAX('Cds 2018'!BP$9:BP$28)))*(-100))</f>
        <v>14.8621837757637</v>
      </c>
      <c r="BQ14" s="56" t="n">
        <f aca="false">IF(BQ$1="Sí", (('Cds 2018'!BQ14-MIN('Cds 2018'!BQ$9:BQ$28))/(MAX('Cds 2018'!BQ$9:BQ$28)-MIN('Cds 2018'!BQ$9:BQ$28)))*100,((MAX('Cds 2018'!BQ$9:BQ$28)-'Cds 2018'!BQ14)/(MIN('Cds 2018'!BQ$9:BQ$28)-MAX('Cds 2018'!BQ$9:BQ$28)))*(-100))</f>
        <v>51.5622957249314</v>
      </c>
      <c r="BR14" s="56" t="n">
        <f aca="false">IF(BR$1="Sí", (('Cds 2018'!BR14-MIN('Cds 2018'!BR$9:BR$28))/(MAX('Cds 2018'!BR$9:BR$28)-MIN('Cds 2018'!BR$9:BR$28)))*100,((MAX('Cds 2018'!BR$9:BR$28)-'Cds 2018'!BR14)/(MIN('Cds 2018'!BR$9:BR$28)-MAX('Cds 2018'!BR$9:BR$28)))*(-100))</f>
        <v>100</v>
      </c>
      <c r="BS14" s="56" t="n">
        <f aca="false">IF(BS$1="Sí", (('Cds 2018'!BS14-MIN('Cds 2018'!BS$9:BS$28))/(MAX('Cds 2018'!BS$9:BS$28)-MIN('Cds 2018'!BS$9:BS$28)))*100,((MAX('Cds 2018'!BS$9:BS$28)-'Cds 2018'!BS14)/(MIN('Cds 2018'!BS$9:BS$28)-MAX('Cds 2018'!BS$9:BS$28)))*(-100))</f>
        <v>100</v>
      </c>
      <c r="BT14" s="56" t="n">
        <f aca="false">IF(BT$1="Sí", (('Cds 2018'!BT14-MIN('Cds 2018'!BT$9:BT$28))/(MAX('Cds 2018'!BT$9:BT$28)-MIN('Cds 2018'!BT$9:BT$28)))*100,((MAX('Cds 2018'!BT$9:BT$28)-'Cds 2018'!BT14)/(MIN('Cds 2018'!BT$9:BT$28)-MAX('Cds 2018'!BT$9:BT$28)))*(-100))</f>
        <v>100</v>
      </c>
      <c r="BU14" s="56" t="n">
        <f aca="false">IF(BU$1="Sí", (('Cds 2018'!BU14-MIN('Cds 2018'!BU$9:BU$28))/(MAX('Cds 2018'!BU$9:BU$28)-MIN('Cds 2018'!BU$9:BU$28)))*100,((MAX('Cds 2018'!BU$9:BU$28)-'Cds 2018'!BU14)/(MIN('Cds 2018'!BU$9:BU$28)-MAX('Cds 2018'!BU$9:BU$28)))*(-100))</f>
        <v>100</v>
      </c>
      <c r="BV14" s="56" t="n">
        <f aca="false">IF(BV$1="Sí", (('Cds 2018'!BV14-MIN('Cds 2018'!BV$9:BV$28))/(MAX('Cds 2018'!BV$9:BV$28)-MIN('Cds 2018'!BV$9:BV$28)))*100,((MAX('Cds 2018'!BV$9:BV$28)-'Cds 2018'!BV14)/(MIN('Cds 2018'!BV$9:BV$28)-MAX('Cds 2018'!BV$9:BV$28)))*(-100))</f>
        <v>66.6666666666667</v>
      </c>
      <c r="BW14" s="56" t="n">
        <f aca="false">IF(BW$1="Sí", (('Cds 2018'!BW14-MIN('Cds 2018'!BW$9:BW$28))/(MAX('Cds 2018'!BW$9:BW$28)-MIN('Cds 2018'!BW$9:BW$28)))*100,((MAX('Cds 2018'!BW$9:BW$28)-'Cds 2018'!BW14)/(MIN('Cds 2018'!BW$9:BW$28)-MAX('Cds 2018'!BW$9:BW$28)))*(-100))</f>
        <v>100</v>
      </c>
      <c r="BX14" s="56" t="n">
        <f aca="false">IF(BX$1="Sí", (('Cds 2018'!BX14-MIN('Cds 2018'!BX$9:BX$28))/(MAX('Cds 2018'!BX$9:BX$28)-MIN('Cds 2018'!BX$9:BX$28)))*100,((MAX('Cds 2018'!BX$9:BX$28)-'Cds 2018'!BX14)/(MIN('Cds 2018'!BX$9:BX$28)-MAX('Cds 2018'!BX$9:BX$28)))*(-100))</f>
        <v>100</v>
      </c>
      <c r="BY14" s="56" t="n">
        <f aca="false">IF(BY$1="Sí", (('Cds 2018'!BY14-MIN('Cds 2018'!BY$9:BY$28))/(MAX('Cds 2018'!BY$9:BY$28)-MIN('Cds 2018'!BY$9:BY$28)))*100,((MAX('Cds 2018'!BY$9:BY$28)-'Cds 2018'!BY14)/(MIN('Cds 2018'!BY$9:BY$28)-MAX('Cds 2018'!BY$9:BY$28)))*(-100))</f>
        <v>100</v>
      </c>
      <c r="BZ14" s="56" t="n">
        <f aca="false">IF(BZ$1="Sí", (('Cds 2018'!BZ14-MIN('Cds 2018'!BZ$9:BZ$28))/(MAX('Cds 2018'!BZ$9:BZ$28)-MIN('Cds 2018'!BZ$9:BZ$28)))*100,((MAX('Cds 2018'!BZ$9:BZ$28)-'Cds 2018'!BZ14)/(MIN('Cds 2018'!BZ$9:BZ$28)-MAX('Cds 2018'!BZ$9:BZ$28)))*(-100))</f>
        <v>0</v>
      </c>
      <c r="CA14" s="56" t="n">
        <f aca="false">IF(CA$1="Sí", (('Cds 2018'!CA14-MIN('Cds 2018'!CA$9:CA$28))/(MAX('Cds 2018'!CA$9:CA$28)-MIN('Cds 2018'!CA$9:CA$28)))*100,((MAX('Cds 2018'!CA$9:CA$28)-'Cds 2018'!CA14)/(MIN('Cds 2018'!CA$9:CA$28)-MAX('Cds 2018'!CA$9:CA$28)))*(-100))</f>
        <v>100</v>
      </c>
      <c r="CB14" s="56" t="n">
        <f aca="false">IF(CB$1="Sí", (('Cds 2018'!CB14-MIN('Cds 2018'!CB$9:CB$28))/(MAX('Cds 2018'!CB$9:CB$28)-MIN('Cds 2018'!CB$9:CB$28)))*100,((MAX('Cds 2018'!CB$9:CB$28)-'Cds 2018'!CB14)/(MIN('Cds 2018'!CB$9:CB$28)-MAX('Cds 2018'!CB$9:CB$28)))*(-100))</f>
        <v>0</v>
      </c>
      <c r="CC14" s="56" t="n">
        <f aca="false">IF(CC$1="Sí", (('Cds 2018'!CC14-MIN('Cds 2018'!CC$9:CC$28))/(MAX('Cds 2018'!CC$9:CC$28)-MIN('Cds 2018'!CC$9:CC$28)))*100,((MAX('Cds 2018'!CC$9:CC$28)-'Cds 2018'!CC14)/(MIN('Cds 2018'!CC$9:CC$28)-MAX('Cds 2018'!CC$9:CC$28)))*(-100))</f>
        <v>0</v>
      </c>
      <c r="CD14" s="56" t="n">
        <f aca="false">IF(CD$1="Sí", (('Cds 2018'!CD14-MIN('Cds 2018'!CD$9:CD$28))/(MAX('Cds 2018'!CD$9:CD$28)-MIN('Cds 2018'!CD$9:CD$28)))*100,((MAX('Cds 2018'!CD$9:CD$28)-'Cds 2018'!CD14)/(MIN('Cds 2018'!CD$9:CD$28)-MAX('Cds 2018'!CD$9:CD$28)))*(-100))</f>
        <v>0</v>
      </c>
      <c r="CE14" s="56" t="n">
        <f aca="false">IF(CE$1="Sí", (('Cds 2018'!CE14-MIN('Cds 2018'!CE$9:CE$28))/(MAX('Cds 2018'!CE$9:CE$28)-MIN('Cds 2018'!CE$9:CE$28)))*100,((MAX('Cds 2018'!CE$9:CE$28)-'Cds 2018'!CE14)/(MIN('Cds 2018'!CE$9:CE$28)-MAX('Cds 2018'!CE$9:CE$28)))*(-100))</f>
        <v>100</v>
      </c>
      <c r="CF14" s="56" t="n">
        <f aca="false">IF(CF$1="Sí", (('Cds 2018'!CF14-MIN('Cds 2018'!CF$9:CF$28))/(MAX('Cds 2018'!CF$9:CF$28)-MIN('Cds 2018'!CF$9:CF$28)))*100,((MAX('Cds 2018'!CF$9:CF$28)-'Cds 2018'!CF14)/(MIN('Cds 2018'!CF$9:CF$28)-MAX('Cds 2018'!CF$9:CF$28)))*(-100))</f>
        <v>50</v>
      </c>
      <c r="CG14" s="56" t="n">
        <f aca="false">IF(CG$1="Sí", (('Cds 2018'!CG14-MIN('Cds 2018'!CG$9:CG$28))/(MAX('Cds 2018'!CG$9:CG$28)-MIN('Cds 2018'!CG$9:CG$28)))*100,((MAX('Cds 2018'!CG$9:CG$28)-'Cds 2018'!CG14)/(MIN('Cds 2018'!CG$9:CG$28)-MAX('Cds 2018'!CG$9:CG$28)))*(-100))</f>
        <v>100</v>
      </c>
      <c r="CH14" s="56" t="n">
        <f aca="false">IF(CH$1="Sí", (('Cds 2018'!CH14-MIN('Cds 2018'!CH$9:CH$28))/(MAX('Cds 2018'!CH$9:CH$28)-MIN('Cds 2018'!CH$9:CH$28)))*100,((MAX('Cds 2018'!CH$9:CH$28)-'Cds 2018'!CH14)/(MIN('Cds 2018'!CH$9:CH$28)-MAX('Cds 2018'!CH$9:CH$28)))*(-100))</f>
        <v>100</v>
      </c>
      <c r="CI14" s="56" t="n">
        <f aca="false">IF(CI$1="Sí", (('Cds 2018'!CI14-MIN('Cds 2018'!CI$9:CI$28))/(MAX('Cds 2018'!CI$9:CI$28)-MIN('Cds 2018'!CI$9:CI$28)))*100,((MAX('Cds 2018'!CI$9:CI$28)-'Cds 2018'!CI14)/(MIN('Cds 2018'!CI$9:CI$28)-MAX('Cds 2018'!CI$9:CI$28)))*(-100))</f>
        <v>0</v>
      </c>
      <c r="CJ14" s="56" t="n">
        <f aca="false">IF(CJ$1="Sí", (('Cds 2018'!CJ14-MIN('Cds 2018'!CJ$9:CJ$28))/(MAX('Cds 2018'!CJ$9:CJ$28)-MIN('Cds 2018'!CJ$9:CJ$28)))*100,((MAX('Cds 2018'!CJ$9:CJ$28)-'Cds 2018'!CJ14)/(MIN('Cds 2018'!CJ$9:CJ$28)-MAX('Cds 2018'!CJ$9:CJ$28)))*(-100))</f>
        <v>75</v>
      </c>
      <c r="CK14" s="56" t="n">
        <f aca="false">IF(CK$1="Sí", (('Cds 2018'!CK14-MIN('Cds 2018'!CK$9:CK$28))/(MAX('Cds 2018'!CK$9:CK$28)-MIN('Cds 2018'!CK$9:CK$28)))*100,((MAX('Cds 2018'!CK$9:CK$28)-'Cds 2018'!CK14)/(MIN('Cds 2018'!CK$9:CK$28)-MAX('Cds 2018'!CK$9:CK$28)))*(-100))</f>
        <v>100</v>
      </c>
      <c r="CL14" s="56" t="n">
        <f aca="false">IF(CL$1="Sí", (('Cds 2018'!CL14-MIN('Cds 2018'!CL$9:CL$28))/(MAX('Cds 2018'!CL$9:CL$28)-MIN('Cds 2018'!CL$9:CL$28)))*100,((MAX('Cds 2018'!CL$9:CL$28)-'Cds 2018'!CL14)/(MIN('Cds 2018'!CL$9:CL$28)-MAX('Cds 2018'!CL$9:CL$28)))*(-100))</f>
        <v>100</v>
      </c>
      <c r="CM14" s="56" t="n">
        <f aca="false">IF(CM$1="Sí", (('Cds 2018'!CM14-MIN('Cds 2018'!CM$9:CM$28))/(MAX('Cds 2018'!CM$9:CM$28)-MIN('Cds 2018'!CM$9:CM$28)))*100,((MAX('Cds 2018'!CM$9:CM$28)-'Cds 2018'!CM14)/(MIN('Cds 2018'!CM$9:CM$28)-MAX('Cds 2018'!CM$9:CM$28)))*(-100))</f>
        <v>0</v>
      </c>
      <c r="CN14" s="56" t="n">
        <f aca="false">IF(CN$1="Sí", (('Cds 2018'!CN14-MIN('Cds 2018'!CN$9:CN$28))/(MAX('Cds 2018'!CN$9:CN$28)-MIN('Cds 2018'!CN$9:CN$28)))*100,((MAX('Cds 2018'!CN$9:CN$28)-'Cds 2018'!CN14)/(MIN('Cds 2018'!CN$9:CN$28)-MAX('Cds 2018'!CN$9:CN$28)))*(-100))</f>
        <v>52.9618377809535</v>
      </c>
      <c r="CO14" s="56" t="n">
        <f aca="false">IF(CO$1="Sí", (('Cds 2018'!CO14-MIN('Cds 2018'!CO$9:CO$28))/(MAX('Cds 2018'!CO$9:CO$28)-MIN('Cds 2018'!CO$9:CO$28)))*100,((MAX('Cds 2018'!CO$9:CO$28)-'Cds 2018'!CO14)/(MIN('Cds 2018'!CO$9:CO$28)-MAX('Cds 2018'!CO$9:CO$28)))*(-100))</f>
        <v>0.489565953214443</v>
      </c>
      <c r="CP14" s="56" t="n">
        <f aca="false">IF(CP$1="Sí", (('Cds 2018'!CP14-MIN('Cds 2018'!CP$9:CP$28))/(MAX('Cds 2018'!CP$9:CP$28)-MIN('Cds 2018'!CP$9:CP$28)))*100,((MAX('Cds 2018'!CP$9:CP$28)-'Cds 2018'!CP14)/(MIN('Cds 2018'!CP$9:CP$28)-MAX('Cds 2018'!CP$9:CP$28)))*(-100))</f>
        <v>0</v>
      </c>
      <c r="CQ14" s="56" t="n">
        <f aca="false">IF(CQ$1="Sí", (('Cds 2018'!CQ14-MIN('Cds 2018'!CQ$9:CQ$28))/(MAX('Cds 2018'!CQ$9:CQ$28)-MIN('Cds 2018'!CQ$9:CQ$28)))*100,((MAX('Cds 2018'!CQ$9:CQ$28)-'Cds 2018'!CQ14)/(MIN('Cds 2018'!CQ$9:CQ$28)-MAX('Cds 2018'!CQ$9:CQ$28)))*(-100))</f>
        <v>32.4253735554841</v>
      </c>
      <c r="CR14" s="56" t="n">
        <f aca="false">IF(CR$1="Sí", (('Cds 2018'!CR14-MIN('Cds 2018'!CR$9:CR$28))/(MAX('Cds 2018'!CR$9:CR$28)-MIN('Cds 2018'!CR$9:CR$28)))*100,((MAX('Cds 2018'!CR$9:CR$28)-'Cds 2018'!CR14)/(MIN('Cds 2018'!CR$9:CR$28)-MAX('Cds 2018'!CR$9:CR$28)))*(-100))</f>
        <v>51.7993130296551</v>
      </c>
      <c r="CS14" s="56" t="n">
        <f aca="false">IF(CS$1="Sí", (('Cds 2018'!CS14-MIN('Cds 2018'!CS$9:CS$28))/(MAX('Cds 2018'!CS$9:CS$28)-MIN('Cds 2018'!CS$9:CS$28)))*100,((MAX('Cds 2018'!CS$9:CS$28)-'Cds 2018'!CS14)/(MIN('Cds 2018'!CS$9:CS$28)-MAX('Cds 2018'!CS$9:CS$28)))*(-100))</f>
        <v>50.2804836546197</v>
      </c>
      <c r="CT14" s="56" t="n">
        <f aca="false">IF(CT$1="Sí", (('Cds 2018'!CT14-MIN('Cds 2018'!CT$9:CT$28))/(MAX('Cds 2018'!CT$9:CT$28)-MIN('Cds 2018'!CT$9:CT$28)))*100,((MAX('Cds 2018'!CT$9:CT$28)-'Cds 2018'!CT14)/(MIN('Cds 2018'!CT$9:CT$28)-MAX('Cds 2018'!CT$9:CT$28)))*(-100))</f>
        <v>56.2829620244939</v>
      </c>
      <c r="CU14" s="56" t="n">
        <f aca="false">IF(CU$1="Sí", (('Cds 2018'!CU14-MIN('Cds 2018'!CU$9:CU$28))/(MAX('Cds 2018'!CU$9:CU$28)-MIN('Cds 2018'!CU$9:CU$28)))*100,((MAX('Cds 2018'!CU$9:CU$28)-'Cds 2018'!CU14)/(MIN('Cds 2018'!CU$9:CU$28)-MAX('Cds 2018'!CU$9:CU$28)))*(-100))</f>
        <v>49.2494211217888</v>
      </c>
      <c r="CV14" s="96" t="s">
        <v>335</v>
      </c>
      <c r="CW14" s="56" t="n">
        <f aca="false">IF(CW$1="Sí", (('Cds 2018'!CW14-MIN('Cds 2018'!CW$9:CW$28))/(MAX('Cds 2018'!CW$9:CW$28)-MIN('Cds 2018'!CW$9:CW$28)))*100,((MAX('Cds 2018'!CW$9:CW$28)-'Cds 2018'!CW14)/(MIN('Cds 2018'!CW$9:CW$28)-MAX('Cds 2018'!CW$9:CW$28)))*(-100))</f>
        <v>55.4632710578239</v>
      </c>
      <c r="CX14" s="56" t="n">
        <f aca="false">IF(CX$1="Sí", (('Cds 2018'!CX14-MIN('Cds 2018'!CX$9:CX$28))/(MAX('Cds 2018'!CX$9:CX$28)-MIN('Cds 2018'!CX$9:CX$28)))*100,((MAX('Cds 2018'!CX$9:CX$28)-'Cds 2018'!CX14)/(MIN('Cds 2018'!CX$9:CX$28)-MAX('Cds 2018'!CX$9:CX$28)))*(-100))</f>
        <v>0</v>
      </c>
      <c r="CY14" s="56" t="n">
        <f aca="false">IF(CY$1="Sí", (('Cds 2018'!CY14-MIN('Cds 2018'!CY$9:CY$28))/(MAX('Cds 2018'!CY$9:CY$28)-MIN('Cds 2018'!CY$9:CY$28)))*100,((MAX('Cds 2018'!CY$9:CY$28)-'Cds 2018'!CY14)/(MIN('Cds 2018'!CY$9:CY$28)-MAX('Cds 2018'!CY$9:CY$28)))*(-100))</f>
        <v>62.0342949671457</v>
      </c>
      <c r="CZ14" s="56" t="n">
        <f aca="false">IF(CZ$1="Sí", (('Cds 2018'!CZ14-MIN('Cds 2018'!CZ$9:CZ$28))/(MAX('Cds 2018'!CZ$9:CZ$28)-MIN('Cds 2018'!CZ$9:CZ$28)))*100,((MAX('Cds 2018'!CZ$9:CZ$28)-'Cds 2018'!CZ14)/(MIN('Cds 2018'!CZ$9:CZ$28)-MAX('Cds 2018'!CZ$9:CZ$28)))*(-100))</f>
        <v>73.5563210439816</v>
      </c>
      <c r="DA14" s="56" t="n">
        <f aca="false">IF(DA$1="Sí", (('Cds 2018'!DA14-MIN('Cds 2018'!DA$9:DA$28))/(MAX('Cds 2018'!DA$9:DA$28)-MIN('Cds 2018'!DA$9:DA$28)))*100,((MAX('Cds 2018'!DA$9:DA$28)-'Cds 2018'!DA14)/(MIN('Cds 2018'!DA$9:DA$28)-MAX('Cds 2018'!DA$9:DA$28)))*(-100))</f>
        <v>81.8496876016437</v>
      </c>
    </row>
    <row r="15" customFormat="false" ht="15" hidden="false" customHeight="false" outlineLevel="0" collapsed="false">
      <c r="A15" s="80" t="s">
        <v>340</v>
      </c>
      <c r="B15" s="81" t="n">
        <v>16</v>
      </c>
      <c r="C15" s="80" t="s">
        <v>339</v>
      </c>
      <c r="E15" s="56" t="n">
        <f aca="false">IF(E$1="Sí", (('Cds 2018'!E15-MIN('Cds 2018'!E$9:E$28))/(MAX('Cds 2018'!E$9:E$28)-MIN('Cds 2018'!E$9:E$28)))*100,((MAX('Cds 2018'!E$9:E$28)-'Cds 2018'!E15)/(MIN('Cds 2018'!E$9:E$28)-MAX('Cds 2018'!E$9:E$28)))*(-100))</f>
        <v>13.1508368408108</v>
      </c>
      <c r="F15" s="56" t="n">
        <f aca="false">IF(F$1="Sí", (('Cds 2018'!F15-MIN('Cds 2018'!F$9:F$28))/(MAX('Cds 2018'!F$9:F$28)-MIN('Cds 2018'!F$9:F$28)))*100,((MAX('Cds 2018'!F$9:F$28)-'Cds 2018'!F15)/(MIN('Cds 2018'!F$9:F$28)-MAX('Cds 2018'!F$9:F$28)))*(-100))</f>
        <v>22.2649458509332</v>
      </c>
      <c r="G15" s="56" t="n">
        <f aca="false">IF(G$1="Sí", (('Cds 2018'!G15-MIN('Cds 2018'!G$9:G$28))/(MAX('Cds 2018'!G$9:G$28)-MIN('Cds 2018'!G$9:G$28)))*100,((MAX('Cds 2018'!G$9:G$28)-'Cds 2018'!G15)/(MIN('Cds 2018'!G$9:G$28)-MAX('Cds 2018'!G$9:G$28)))*(-100))</f>
        <v>15.5007145748373</v>
      </c>
      <c r="H15" s="56" t="n">
        <f aca="false">IF(H$1="Sí", (('Cds 2018'!H15-MIN('Cds 2018'!H$9:H$28))/(MAX('Cds 2018'!H$9:H$28)-MIN('Cds 2018'!H$9:H$28)))*100,((MAX('Cds 2018'!H$9:H$28)-'Cds 2018'!H15)/(MIN('Cds 2018'!H$9:H$28)-MAX('Cds 2018'!H$9:H$28)))*(-100))</f>
        <v>29.4977686563256</v>
      </c>
      <c r="I15" s="56" t="n">
        <f aca="false">IF(I$1="Sí", (('Cds 2018'!I15-MIN('Cds 2018'!I$9:I$28))/(MAX('Cds 2018'!I$9:I$28)-MIN('Cds 2018'!I$9:I$28)))*100,((MAX('Cds 2018'!I$9:I$28)-'Cds 2018'!I15)/(MIN('Cds 2018'!I$9:I$28)-MAX('Cds 2018'!I$9:I$28)))*(-100))</f>
        <v>23.6707797174822</v>
      </c>
      <c r="J15" s="56" t="n">
        <f aca="false">IF(J$1="Sí", (('Cds 2018'!J15-MIN('Cds 2018'!J$9:J$28))/(MAX('Cds 2018'!J$9:J$28)-MIN('Cds 2018'!J$9:J$28)))*100,((MAX('Cds 2018'!J$9:J$28)-'Cds 2018'!J15)/(MIN('Cds 2018'!J$9:J$28)-MAX('Cds 2018'!J$9:J$28)))*(-100))</f>
        <v>32.2579323658084</v>
      </c>
      <c r="K15" s="56" t="n">
        <f aca="false">IF(K$1="Sí", (('Cds 2018'!K15-MIN('Cds 2018'!K$9:K$28))/(MAX('Cds 2018'!K$9:K$28)-MIN('Cds 2018'!K$9:K$28)))*100,((MAX('Cds 2018'!K$9:K$28)-'Cds 2018'!K15)/(MIN('Cds 2018'!K$9:K$28)-MAX('Cds 2018'!K$9:K$28)))*(-100))</f>
        <v>91.0078759733715</v>
      </c>
      <c r="L15" s="56" t="n">
        <f aca="false">IF(L$1="Sí", (('Cds 2018'!L15-MIN('Cds 2018'!L$9:L$28))/(MAX('Cds 2018'!L$9:L$28)-MIN('Cds 2018'!L$9:L$28)))*100,((MAX('Cds 2018'!L$9:L$28)-'Cds 2018'!L15)/(MIN('Cds 2018'!L$9:L$28)-MAX('Cds 2018'!L$9:L$28)))*(-100))</f>
        <v>68.9954717532441</v>
      </c>
      <c r="M15" s="56" t="n">
        <f aca="false">IF(M$1="Sí", (('Cds 2018'!M15-MIN('Cds 2018'!M$9:M$28))/(MAX('Cds 2018'!M$9:M$28)-MIN('Cds 2018'!M$9:M$28)))*100,((MAX('Cds 2018'!M$9:M$28)-'Cds 2018'!M15)/(MIN('Cds 2018'!M$9:M$28)-MAX('Cds 2018'!M$9:M$28)))*(-100))</f>
        <v>98.7858804903231</v>
      </c>
      <c r="N15" s="56" t="n">
        <f aca="false">IF(N$1="Sí", (('Cds 2018'!N15-MIN('Cds 2018'!N$9:N$28))/(MAX('Cds 2018'!N$9:N$28)-MIN('Cds 2018'!N$9:N$28)))*100,((MAX('Cds 2018'!N$9:N$28)-'Cds 2018'!N15)/(MIN('Cds 2018'!N$9:N$28)-MAX('Cds 2018'!N$9:N$28)))*(-100))</f>
        <v>8.9946048206413</v>
      </c>
      <c r="O15" s="56" t="n">
        <f aca="false">IF(O$1="Sí", (('Cds 2018'!O15-MIN('Cds 2018'!O$9:O$28))/(MAX('Cds 2018'!O$9:O$28)-MIN('Cds 2018'!O$9:O$28)))*100,((MAX('Cds 2018'!O$9:O$28)-'Cds 2018'!O15)/(MIN('Cds 2018'!O$9:O$28)-MAX('Cds 2018'!O$9:O$28)))*(-100))</f>
        <v>27.6998861905444</v>
      </c>
      <c r="P15" s="56" t="n">
        <f aca="false">IF(P$1="Sí", (('Cds 2018'!P15-MIN('Cds 2018'!P$9:P$28))/(MAX('Cds 2018'!P$9:P$28)-MIN('Cds 2018'!P$9:P$28)))*100,((MAX('Cds 2018'!P$9:P$28)-'Cds 2018'!P15)/(MIN('Cds 2018'!P$9:P$28)-MAX('Cds 2018'!P$9:P$28)))*(-100))</f>
        <v>84.1436891424162</v>
      </c>
      <c r="Q15" s="56" t="n">
        <f aca="false">IF(Q$1="Sí", (('Cds 2018'!Q15-MIN('Cds 2018'!Q$9:Q$28))/(MAX('Cds 2018'!Q$9:Q$28)-MIN('Cds 2018'!Q$9:Q$28)))*100,((MAX('Cds 2018'!Q$9:Q$28)-'Cds 2018'!Q15)/(MIN('Cds 2018'!Q$9:Q$28)-MAX('Cds 2018'!Q$9:Q$28)))*(-100))</f>
        <v>5.4041033013761</v>
      </c>
      <c r="R15" s="56" t="n">
        <f aca="false">IF(R$1="Sí", (('Cds 2018'!R15-MIN('Cds 2018'!R$9:R$28))/(MAX('Cds 2018'!R$9:R$28)-MIN('Cds 2018'!R$9:R$28)))*100,((MAX('Cds 2018'!R$9:R$28)-'Cds 2018'!R15)/(MIN('Cds 2018'!R$9:R$28)-MAX('Cds 2018'!R$9:R$28)))*(-100))</f>
        <v>9.19080264122573</v>
      </c>
      <c r="S15" s="56" t="n">
        <f aca="false">IF(S$1="Sí", (('Cds 2018'!S15-MIN('Cds 2018'!S$9:S$28))/(MAX('Cds 2018'!S$9:S$28)-MIN('Cds 2018'!S$9:S$28)))*100,((MAX('Cds 2018'!S$9:S$28)-'Cds 2018'!S15)/(MIN('Cds 2018'!S$9:S$28)-MAX('Cds 2018'!S$9:S$28)))*(-100))</f>
        <v>0</v>
      </c>
      <c r="T15" s="56" t="n">
        <f aca="false">IF(T$1="Sí", (('Cds 2018'!T15-MIN('Cds 2018'!T$9:T$28))/(MAX('Cds 2018'!T$9:T$28)-MIN('Cds 2018'!T$9:T$28)))*100,((MAX('Cds 2018'!T$9:T$28)-'Cds 2018'!T15)/(MIN('Cds 2018'!T$9:T$28)-MAX('Cds 2018'!T$9:T$28)))*(-100))</f>
        <v>71.5669581948201</v>
      </c>
      <c r="U15" s="56" t="n">
        <f aca="false">IF(U$1="Sí", (('Cds 2018'!U15-MIN('Cds 2018'!U$9:U$28))/(MAX('Cds 2018'!U$9:U$28)-MIN('Cds 2018'!U$9:U$28)))*100,((MAX('Cds 2018'!U$9:U$28)-'Cds 2018'!U15)/(MIN('Cds 2018'!U$9:U$28)-MAX('Cds 2018'!U$9:U$28)))*(-100))</f>
        <v>68.0911806863239</v>
      </c>
      <c r="V15" s="56" t="n">
        <f aca="false">IF(V$1="Sí", (('Cds 2018'!V15-MIN('Cds 2018'!V$9:V$28))/(MAX('Cds 2018'!V$9:V$28)-MIN('Cds 2018'!V$9:V$28)))*100,((MAX('Cds 2018'!V$9:V$28)-'Cds 2018'!V15)/(MIN('Cds 2018'!V$9:V$28)-MAX('Cds 2018'!V$9:V$28)))*(-100))</f>
        <v>25.0390671266528</v>
      </c>
      <c r="W15" s="56" t="n">
        <f aca="false">IF(W$1="Sí", (('Cds 2018'!W15-MIN('Cds 2018'!W$9:W$28))/(MAX('Cds 2018'!W$9:W$28)-MIN('Cds 2018'!W$9:W$28)))*100,((MAX('Cds 2018'!W$9:W$28)-'Cds 2018'!W15)/(MIN('Cds 2018'!W$9:W$28)-MAX('Cds 2018'!W$9:W$28)))*(-100))</f>
        <v>66.6927996657374</v>
      </c>
      <c r="X15" s="56" t="n">
        <f aca="false">IF(X$1="Sí", (('Cds 2018'!X15-MIN('Cds 2018'!X$9:X$28))/(MAX('Cds 2018'!X$9:X$28)-MIN('Cds 2018'!X$9:X$28)))*100,((MAX('Cds 2018'!X$9:X$28)-'Cds 2018'!X15)/(MIN('Cds 2018'!X$9:X$28)-MAX('Cds 2018'!X$9:X$28)))*(-100))</f>
        <v>100</v>
      </c>
      <c r="Y15" s="56" t="n">
        <f aca="false">IF(Y$1="Sí", (('Cds 2018'!Y15-MIN('Cds 2018'!Y$9:Y$28))/(MAX('Cds 2018'!Y$9:Y$28)-MIN('Cds 2018'!Y$9:Y$28)))*100,((MAX('Cds 2018'!Y$9:Y$28)-'Cds 2018'!Y15)/(MIN('Cds 2018'!Y$9:Y$28)-MAX('Cds 2018'!Y$9:Y$28)))*(-100))</f>
        <v>0</v>
      </c>
      <c r="Z15" s="56" t="n">
        <f aca="false">IF(Z$1="Sí", (('Cds 2018'!Z15-MIN('Cds 2018'!Z$9:Z$28))/(MAX('Cds 2018'!Z$9:Z$28)-MIN('Cds 2018'!Z$9:Z$28)))*100,((MAX('Cds 2018'!Z$9:Z$28)-'Cds 2018'!Z15)/(MIN('Cds 2018'!Z$9:Z$28)-MAX('Cds 2018'!Z$9:Z$28)))*(-100))</f>
        <v>0</v>
      </c>
      <c r="AA15" s="56" t="n">
        <f aca="false">IF(AA$1="Sí", (('Cds 2018'!AA15-MIN('Cds 2018'!AA$9:AA$28))/(MAX('Cds 2018'!AA$9:AA$28)-MIN('Cds 2018'!AA$9:AA$28)))*100,((MAX('Cds 2018'!AA$9:AA$28)-'Cds 2018'!AA15)/(MIN('Cds 2018'!AA$9:AA$28)-MAX('Cds 2018'!AA$9:AA$28)))*(-100))</f>
        <v>0</v>
      </c>
      <c r="AB15" s="56" t="n">
        <f aca="false">IF(AB$1="Sí", (('Cds 2018'!AB15-MIN('Cds 2018'!AB$9:AB$28))/(MAX('Cds 2018'!AB$9:AB$28)-MIN('Cds 2018'!AB$9:AB$28)))*100,((MAX('Cds 2018'!AB$9:AB$28)-'Cds 2018'!AB15)/(MIN('Cds 2018'!AB$9:AB$28)-MAX('Cds 2018'!AB$9:AB$28)))*(-100))</f>
        <v>0</v>
      </c>
      <c r="AC15" s="56" t="n">
        <f aca="false">IF(AC$1="Sí", (('Cds 2018'!AC15-MIN('Cds 2018'!AC$9:AC$28))/(MAX('Cds 2018'!AC$9:AC$28)-MIN('Cds 2018'!AC$9:AC$28)))*100,((MAX('Cds 2018'!AC$9:AC$28)-'Cds 2018'!AC15)/(MIN('Cds 2018'!AC$9:AC$28)-MAX('Cds 2018'!AC$9:AC$28)))*(-100))</f>
        <v>88.3313055727328</v>
      </c>
      <c r="AD15" s="56" t="n">
        <f aca="false">IF(AD$1="Sí", (('Cds 2018'!AD15-MIN('Cds 2018'!AD$9:AD$28))/(MAX('Cds 2018'!AD$9:AD$28)-MIN('Cds 2018'!AD$9:AD$28)))*100,((MAX('Cds 2018'!AD$9:AD$28)-'Cds 2018'!AD15)/(MIN('Cds 2018'!AD$9:AD$28)-MAX('Cds 2018'!AD$9:AD$28)))*(-100))</f>
        <v>0</v>
      </c>
      <c r="AE15" s="56" t="n">
        <f aca="false">IF(AE$1="Sí", (('Cds 2018'!AE15-MIN('Cds 2018'!AE$9:AE$28))/(MAX('Cds 2018'!AE$9:AE$28)-MIN('Cds 2018'!AE$9:AE$28)))*100,((MAX('Cds 2018'!AE$9:AE$28)-'Cds 2018'!AE15)/(MIN('Cds 2018'!AE$9:AE$28)-MAX('Cds 2018'!AE$9:AE$28)))*(-100))</f>
        <v>0</v>
      </c>
      <c r="AF15" s="56" t="n">
        <f aca="false">IF(AF$1="Sí", (('Cds 2018'!AF15-MIN('Cds 2018'!AF$9:AF$28))/(MAX('Cds 2018'!AF$9:AF$28)-MIN('Cds 2018'!AF$9:AF$28)))*100,((MAX('Cds 2018'!AF$9:AF$28)-'Cds 2018'!AF15)/(MIN('Cds 2018'!AF$9:AF$28)-MAX('Cds 2018'!AF$9:AF$28)))*(-100))</f>
        <v>60.7813739527453</v>
      </c>
      <c r="AG15" s="56" t="n">
        <f aca="false">IF(AG$1="Sí", (('Cds 2018'!AG15-MIN('Cds 2018'!AG$9:AG$28))/(MAX('Cds 2018'!AG$9:AG$28)-MIN('Cds 2018'!AG$9:AG$28)))*100,((MAX('Cds 2018'!AG$9:AG$28)-'Cds 2018'!AG15)/(MIN('Cds 2018'!AG$9:AG$28)-MAX('Cds 2018'!AG$9:AG$28)))*(-100))</f>
        <v>100</v>
      </c>
      <c r="AH15" s="56" t="n">
        <f aca="false">IF(AH$1="Sí", (('Cds 2018'!AH15-MIN('Cds 2018'!AH$9:AH$28))/(MAX('Cds 2018'!AH$9:AH$28)-MIN('Cds 2018'!AH$9:AH$28)))*100,((MAX('Cds 2018'!AH$9:AH$28)-'Cds 2018'!AH15)/(MIN('Cds 2018'!AH$9:AH$28)-MAX('Cds 2018'!AH$9:AH$28)))*(-100))</f>
        <v>18.6440677966102</v>
      </c>
      <c r="AI15" s="56" t="n">
        <f aca="false">IF(AI$1="Sí", (('Cds 2018'!AI15-MIN('Cds 2018'!AI$9:AI$28))/(MAX('Cds 2018'!AI$9:AI$28)-MIN('Cds 2018'!AI$9:AI$28)))*100,((MAX('Cds 2018'!AI$9:AI$28)-'Cds 2018'!AI15)/(MIN('Cds 2018'!AI$9:AI$28)-MAX('Cds 2018'!AI$9:AI$28)))*(-100))</f>
        <v>45.5041626696666</v>
      </c>
      <c r="AJ15" s="56" t="n">
        <f aca="false">IF(AJ$1="Sí", (('Cds 2018'!AJ15-MIN('Cds 2018'!AJ$9:AJ$28))/(MAX('Cds 2018'!AJ$9:AJ$28)-MIN('Cds 2018'!AJ$9:AJ$28)))*100,((MAX('Cds 2018'!AJ$9:AJ$28)-'Cds 2018'!AJ15)/(MIN('Cds 2018'!AJ$9:AJ$28)-MAX('Cds 2018'!AJ$9:AJ$28)))*(-100))</f>
        <v>26.6677374806065</v>
      </c>
      <c r="AK15" s="56" t="n">
        <f aca="false">IF(AK$1="Sí", (('Cds 2018'!AK15-MIN('Cds 2018'!AK$9:AK$28))/(MAX('Cds 2018'!AK$9:AK$28)-MIN('Cds 2018'!AK$9:AK$28)))*100,((MAX('Cds 2018'!AK$9:AK$28)-'Cds 2018'!AK15)/(MIN('Cds 2018'!AK$9:AK$28)-MAX('Cds 2018'!AK$9:AK$28)))*(-100))</f>
        <v>57.0984563807608</v>
      </c>
      <c r="AL15" s="56" t="n">
        <f aca="false">IF(AL$1="Sí", (('Cds 2018'!AL15-MIN('Cds 2018'!AL$9:AL$28))/(MAX('Cds 2018'!AL$9:AL$28)-MIN('Cds 2018'!AL$9:AL$28)))*100,((MAX('Cds 2018'!AL$9:AL$28)-'Cds 2018'!AL15)/(MIN('Cds 2018'!AL$9:AL$28)-MAX('Cds 2018'!AL$9:AL$28)))*(-100))</f>
        <v>98.5569403495963</v>
      </c>
      <c r="AM15" s="56" t="n">
        <f aca="false">IF(AM$1="Sí", (('Cds 2018'!AM15-MIN('Cds 2018'!AM$9:AM$28))/(MAX('Cds 2018'!AM$9:AM$28)-MIN('Cds 2018'!AM$9:AM$28)))*100,((MAX('Cds 2018'!AM$9:AM$28)-'Cds 2018'!AM15)/(MIN('Cds 2018'!AM$9:AM$28)-MAX('Cds 2018'!AM$9:AM$28)))*(-100))</f>
        <v>100</v>
      </c>
      <c r="AN15" s="56" t="n">
        <f aca="false">IF(AN$1="Sí", (('Cds 2018'!AN15-MIN('Cds 2018'!AN$9:AN$28))/(MAX('Cds 2018'!AN$9:AN$28)-MIN('Cds 2018'!AN$9:AN$28)))*100,((MAX('Cds 2018'!AN$9:AN$28)-'Cds 2018'!AN15)/(MIN('Cds 2018'!AN$9:AN$28)-MAX('Cds 2018'!AN$9:AN$28)))*(-100))</f>
        <v>100</v>
      </c>
      <c r="AO15" s="56" t="n">
        <f aca="false">IF(AO$1="Sí", (('Cds 2018'!AO15-MIN('Cds 2018'!AO$9:AO$28))/(MAX('Cds 2018'!AO$9:AO$28)-MIN('Cds 2018'!AO$9:AO$28)))*100,((MAX('Cds 2018'!AO$9:AO$28)-'Cds 2018'!AO15)/(MIN('Cds 2018'!AO$9:AO$28)-MAX('Cds 2018'!AO$9:AO$28)))*(-100))</f>
        <v>100</v>
      </c>
      <c r="AP15" s="56" t="n">
        <f aca="false">IF(AP$1="Sí", (('Cds 2018'!AP15-MIN('Cds 2018'!AP$9:AP$28))/(MAX('Cds 2018'!AP$9:AP$28)-MIN('Cds 2018'!AP$9:AP$28)))*100,((MAX('Cds 2018'!AP$9:AP$28)-'Cds 2018'!AP15)/(MIN('Cds 2018'!AP$9:AP$28)-MAX('Cds 2018'!AP$9:AP$28)))*(-100))</f>
        <v>0</v>
      </c>
      <c r="AQ15" s="56" t="n">
        <f aca="false">IF(AQ$1="Sí", (('Cds 2018'!AQ15-MIN('Cds 2018'!AQ$9:AQ$28))/(MAX('Cds 2018'!AQ$9:AQ$28)-MIN('Cds 2018'!AQ$9:AQ$28)))*100,((MAX('Cds 2018'!AQ$9:AQ$28)-'Cds 2018'!AQ15)/(MIN('Cds 2018'!AQ$9:AQ$28)-MAX('Cds 2018'!AQ$9:AQ$28)))*(-100))</f>
        <v>96.6361079855042</v>
      </c>
      <c r="AR15" s="56" t="n">
        <f aca="false">IF(AR$1="Sí", (('Cds 2018'!AR15-MIN('Cds 2018'!AR$9:AR$28))/(MAX('Cds 2018'!AR$9:AR$28)-MIN('Cds 2018'!AR$9:AR$28)))*100,((MAX('Cds 2018'!AR$9:AR$28)-'Cds 2018'!AR15)/(MIN('Cds 2018'!AR$9:AR$28)-MAX('Cds 2018'!AR$9:AR$28)))*(-100))</f>
        <v>54.8598400907313</v>
      </c>
      <c r="AS15" s="56" t="n">
        <f aca="false">IF(AS$1="Sí", (('Cds 2018'!AS15-MIN('Cds 2018'!AS$9:AS$28))/(MAX('Cds 2018'!AS$9:AS$28)-MIN('Cds 2018'!AS$9:AS$28)))*100,((MAX('Cds 2018'!AS$9:AS$28)-'Cds 2018'!AS15)/(MIN('Cds 2018'!AS$9:AS$28)-MAX('Cds 2018'!AS$9:AS$28)))*(-100))</f>
        <v>53.211919404185</v>
      </c>
      <c r="AT15" s="56" t="n">
        <f aca="false">IF(AT$1="Sí", (('Cds 2018'!AT15-MIN('Cds 2018'!AT$9:AT$28))/(MAX('Cds 2018'!AT$9:AT$28)-MIN('Cds 2018'!AT$9:AT$28)))*100,((MAX('Cds 2018'!AT$9:AT$28)-'Cds 2018'!AT15)/(MIN('Cds 2018'!AT$9:AT$28)-MAX('Cds 2018'!AT$9:AT$28)))*(-100))</f>
        <v>100</v>
      </c>
      <c r="AU15" s="56" t="n">
        <f aca="false">IF(AU$1="Sí", (('Cds 2018'!AU15-MIN('Cds 2018'!AU$9:AU$28))/(MAX('Cds 2018'!AU$9:AU$28)-MIN('Cds 2018'!AU$9:AU$28)))*100,((MAX('Cds 2018'!AU$9:AU$28)-'Cds 2018'!AU15)/(MIN('Cds 2018'!AU$9:AU$28)-MAX('Cds 2018'!AU$9:AU$28)))*(-100))</f>
        <v>70.3316685488669</v>
      </c>
      <c r="AV15" s="56" t="n">
        <f aca="false">IF(AV$1="Sí", (('Cds 2018'!AV15-MIN('Cds 2018'!AV$9:AV$28))/(MAX('Cds 2018'!AV$9:AV$28)-MIN('Cds 2018'!AV$9:AV$28)))*100,((MAX('Cds 2018'!AV$9:AV$28)-'Cds 2018'!AV15)/(MIN('Cds 2018'!AV$9:AV$28)-MAX('Cds 2018'!AV$9:AV$28)))*(-100))</f>
        <v>0</v>
      </c>
      <c r="AW15" s="56" t="n">
        <f aca="false">IF(AW$1="Sí", (('Cds 2018'!AW15-MIN('Cds 2018'!AW$9:AW$28))/(MAX('Cds 2018'!AW$9:AW$28)-MIN('Cds 2018'!AW$9:AW$28)))*100,((MAX('Cds 2018'!AW$9:AW$28)-'Cds 2018'!AW15)/(MIN('Cds 2018'!AW$9:AW$28)-MAX('Cds 2018'!AW$9:AW$28)))*(-100))</f>
        <v>0</v>
      </c>
      <c r="AX15" s="56" t="n">
        <f aca="false">IF(AX$1="Sí", (('Cds 2018'!AX15-MIN('Cds 2018'!AX$9:AX$28))/(MAX('Cds 2018'!AX$9:AX$28)-MIN('Cds 2018'!AX$9:AX$28)))*100,((MAX('Cds 2018'!AX$9:AX$28)-'Cds 2018'!AX15)/(MIN('Cds 2018'!AX$9:AX$28)-MAX('Cds 2018'!AX$9:AX$28)))*(-100))</f>
        <v>0</v>
      </c>
      <c r="AY15" s="56" t="n">
        <f aca="false">IF(AY$1="Sí", (('Cds 2018'!AY15-MIN('Cds 2018'!AY$9:AY$28))/(MAX('Cds 2018'!AY$9:AY$28)-MIN('Cds 2018'!AY$9:AY$28)))*100,((MAX('Cds 2018'!AY$9:AY$28)-'Cds 2018'!AY15)/(MIN('Cds 2018'!AY$9:AY$28)-MAX('Cds 2018'!AY$9:AY$28)))*(-100))</f>
        <v>0</v>
      </c>
      <c r="AZ15" s="56" t="n">
        <f aca="false">IF(AZ$1="Sí", (('Cds 2018'!AZ15-MIN('Cds 2018'!AZ$9:AZ$28))/(MAX('Cds 2018'!AZ$9:AZ$28)-MIN('Cds 2018'!AZ$9:AZ$28)))*100,((MAX('Cds 2018'!AZ$9:AZ$28)-'Cds 2018'!AZ15)/(MIN('Cds 2018'!AZ$9:AZ$28)-MAX('Cds 2018'!AZ$9:AZ$28)))*(-100))</f>
        <v>0</v>
      </c>
      <c r="BA15" s="56" t="n">
        <f aca="false">IF(BA$1="Sí", (('Cds 2018'!BA15-MIN('Cds 2018'!BA$9:BA$28))/(MAX('Cds 2018'!BA$9:BA$28)-MIN('Cds 2018'!BA$9:BA$28)))*100,((MAX('Cds 2018'!BA$9:BA$28)-'Cds 2018'!BA15)/(MIN('Cds 2018'!BA$9:BA$28)-MAX('Cds 2018'!BA$9:BA$28)))*(-100))</f>
        <v>0</v>
      </c>
      <c r="BB15" s="56" t="n">
        <v>0</v>
      </c>
      <c r="BC15" s="56" t="n">
        <f aca="false">IF(BC$1="Sí", (('Cds 2018'!BC15-MIN('Cds 2018'!BC$9:BC$28))/(MAX('Cds 2018'!BC$9:BC$28)-MIN('Cds 2018'!BC$9:BC$28)))*100,((MAX('Cds 2018'!BC$9:BC$28)-'Cds 2018'!BC15)/(MIN('Cds 2018'!BC$9:BC$28)-MAX('Cds 2018'!BC$9:BC$28)))*(-100))</f>
        <v>91.4730042249458</v>
      </c>
      <c r="BD15" s="56" t="n">
        <f aca="false">IF(BD$1="Sí", (('Cds 2018'!BD15-MIN('Cds 2018'!BD$9:BD$28))/(MAX('Cds 2018'!BD$9:BD$28)-MIN('Cds 2018'!BD$9:BD$28)))*100,((MAX('Cds 2018'!BD$9:BD$28)-'Cds 2018'!BD15)/(MIN('Cds 2018'!BD$9:BD$28)-MAX('Cds 2018'!BD$9:BD$28)))*(-100))</f>
        <v>91.6484503841051</v>
      </c>
      <c r="BE15" s="56" t="n">
        <f aca="false">IF(BE$1="Sí", (('Cds 2018'!BE15-MIN('Cds 2018'!BE$9:BE$28))/(MAX('Cds 2018'!BE$9:BE$28)-MIN('Cds 2018'!BE$9:BE$28)))*100,((MAX('Cds 2018'!BE$9:BE$28)-'Cds 2018'!BE15)/(MIN('Cds 2018'!BE$9:BE$28)-MAX('Cds 2018'!BE$9:BE$28)))*(-100))</f>
        <v>86.0503352934038</v>
      </c>
      <c r="BF15" s="56" t="n">
        <f aca="false">IF(BF$1="Sí", (('Cds 2018'!BF15-MIN('Cds 2018'!BF$9:BF$28))/(MAX('Cds 2018'!BF$9:BF$28)-MIN('Cds 2018'!BF$9:BF$28)))*100,((MAX('Cds 2018'!BF$9:BF$28)-'Cds 2018'!BF15)/(MIN('Cds 2018'!BF$9:BF$28)-MAX('Cds 2018'!BF$9:BF$28)))*(-100))</f>
        <v>100</v>
      </c>
      <c r="BG15" s="56" t="n">
        <f aca="false">IF(BG$1="Sí", (('Cds 2018'!BG15-MIN('Cds 2018'!BG$9:BG$28))/(MAX('Cds 2018'!BG$9:BG$28)-MIN('Cds 2018'!BG$9:BG$28)))*100,((MAX('Cds 2018'!BG$9:BG$28)-'Cds 2018'!BG15)/(MIN('Cds 2018'!BG$9:BG$28)-MAX('Cds 2018'!BG$9:BG$28)))*(-100))</f>
        <v>72.09432773637</v>
      </c>
      <c r="BH15" s="56" t="n">
        <f aca="false">IF(BH$1="Sí", (('Cds 2018'!BH15-MIN('Cds 2018'!BH$9:BH$28))/(MAX('Cds 2018'!BH$9:BH$28)-MIN('Cds 2018'!BH$9:BH$28)))*100,((MAX('Cds 2018'!BH$9:BH$28)-'Cds 2018'!BH15)/(MIN('Cds 2018'!BH$9:BH$28)-MAX('Cds 2018'!BH$9:BH$28)))*(-100))</f>
        <v>100</v>
      </c>
      <c r="BI15" s="56" t="n">
        <f aca="false">IF(BI$1="Sí", (('Cds 2018'!BI15-MIN('Cds 2018'!BI$9:BI$28))/(MAX('Cds 2018'!BI$9:BI$28)-MIN('Cds 2018'!BI$9:BI$28)))*100,((MAX('Cds 2018'!BI$9:BI$28)-'Cds 2018'!BI15)/(MIN('Cds 2018'!BI$9:BI$28)-MAX('Cds 2018'!BI$9:BI$28)))*(-100))</f>
        <v>87.3028790629006</v>
      </c>
      <c r="BJ15" s="56" t="n">
        <f aca="false">IF(BJ$1="Sí", (('Cds 2018'!BJ15-MIN('Cds 2018'!BJ$9:BJ$28))/(MAX('Cds 2018'!BJ$9:BJ$28)-MIN('Cds 2018'!BJ$9:BJ$28)))*100,((MAX('Cds 2018'!BJ$9:BJ$28)-'Cds 2018'!BJ15)/(MIN('Cds 2018'!BJ$9:BJ$28)-MAX('Cds 2018'!BJ$9:BJ$28)))*(-100))</f>
        <v>0</v>
      </c>
      <c r="BK15" s="56" t="n">
        <f aca="false">IF(BK$1="Sí", (('Cds 2018'!BK15-MIN('Cds 2018'!BK$9:BK$28))/(MAX('Cds 2018'!BK$9:BK$28)-MIN('Cds 2018'!BK$9:BK$28)))*100,((MAX('Cds 2018'!BK$9:BK$28)-'Cds 2018'!BK15)/(MIN('Cds 2018'!BK$9:BK$28)-MAX('Cds 2018'!BK$9:BK$28)))*(-100))</f>
        <v>40.8163265306122</v>
      </c>
      <c r="BL15" s="56" t="n">
        <f aca="false">IF(BL$1="Sí", (('Cds 2018'!BL15-MIN('Cds 2018'!BL$9:BL$28))/(MAX('Cds 2018'!BL$9:BL$28)-MIN('Cds 2018'!BL$9:BL$28)))*100,((MAX('Cds 2018'!BL$9:BL$28)-'Cds 2018'!BL15)/(MIN('Cds 2018'!BL$9:BL$28)-MAX('Cds 2018'!BL$9:BL$28)))*(-100))</f>
        <v>0</v>
      </c>
      <c r="BM15" s="56" t="n">
        <f aca="false">IF(BM$1="Sí", (('Cds 2018'!BM15-MIN('Cds 2018'!BM$9:BM$28))/(MAX('Cds 2018'!BM$9:BM$28)-MIN('Cds 2018'!BM$9:BM$28)))*100,((MAX('Cds 2018'!BM$9:BM$28)-'Cds 2018'!BM15)/(MIN('Cds 2018'!BM$9:BM$28)-MAX('Cds 2018'!BM$9:BM$28)))*(-100))</f>
        <v>2.62101590875415</v>
      </c>
      <c r="BN15" s="56" t="n">
        <f aca="false">IF(BN$1="Sí", (('Cds 2018'!BN15-MIN('Cds 2018'!BN$9:BN$28))/(MAX('Cds 2018'!BN$9:BN$28)-MIN('Cds 2018'!BN$9:BN$28)))*100,((MAX('Cds 2018'!BN$9:BN$28)-'Cds 2018'!BN15)/(MIN('Cds 2018'!BN$9:BN$28)-MAX('Cds 2018'!BN$9:BN$28)))*(-100))</f>
        <v>0</v>
      </c>
      <c r="BO15" s="56" t="n">
        <f aca="false">IF(BO$1="Sí", (('Cds 2018'!BO15-MIN('Cds 2018'!BO$9:BO$28))/(MAX('Cds 2018'!BO$9:BO$28)-MIN('Cds 2018'!BO$9:BO$28)))*100,((MAX('Cds 2018'!BO$9:BO$28)-'Cds 2018'!BO15)/(MIN('Cds 2018'!BO$9:BO$28)-MAX('Cds 2018'!BO$9:BO$28)))*(-100))</f>
        <v>31.3807712708939</v>
      </c>
      <c r="BP15" s="56" t="n">
        <f aca="false">IF(BP$1="Sí", (('Cds 2018'!BP15-MIN('Cds 2018'!BP$9:BP$28))/(MAX('Cds 2018'!BP$9:BP$28)-MIN('Cds 2018'!BP$9:BP$28)))*100,((MAX('Cds 2018'!BP$9:BP$28)-'Cds 2018'!BP15)/(MIN('Cds 2018'!BP$9:BP$28)-MAX('Cds 2018'!BP$9:BP$28)))*(-100))</f>
        <v>49.1505132918127</v>
      </c>
      <c r="BQ15" s="56" t="n">
        <f aca="false">IF(BQ$1="Sí", (('Cds 2018'!BQ15-MIN('Cds 2018'!BQ$9:BQ$28))/(MAX('Cds 2018'!BQ$9:BQ$28)-MIN('Cds 2018'!BQ$9:BQ$28)))*100,((MAX('Cds 2018'!BQ$9:BQ$28)-'Cds 2018'!BQ15)/(MIN('Cds 2018'!BQ$9:BQ$28)-MAX('Cds 2018'!BQ$9:BQ$28)))*(-100))</f>
        <v>6.85056870179108</v>
      </c>
      <c r="BR15" s="56" t="n">
        <f aca="false">IF(BR$1="Sí", (('Cds 2018'!BR15-MIN('Cds 2018'!BR$9:BR$28))/(MAX('Cds 2018'!BR$9:BR$28)-MIN('Cds 2018'!BR$9:BR$28)))*100,((MAX('Cds 2018'!BR$9:BR$28)-'Cds 2018'!BR15)/(MIN('Cds 2018'!BR$9:BR$28)-MAX('Cds 2018'!BR$9:BR$28)))*(-100))</f>
        <v>0</v>
      </c>
      <c r="BS15" s="56" t="n">
        <f aca="false">IF(BS$1="Sí", (('Cds 2018'!BS15-MIN('Cds 2018'!BS$9:BS$28))/(MAX('Cds 2018'!BS$9:BS$28)-MIN('Cds 2018'!BS$9:BS$28)))*100,((MAX('Cds 2018'!BS$9:BS$28)-'Cds 2018'!BS15)/(MIN('Cds 2018'!BS$9:BS$28)-MAX('Cds 2018'!BS$9:BS$28)))*(-100))</f>
        <v>0</v>
      </c>
      <c r="BT15" s="56" t="n">
        <f aca="false">IF(BT$1="Sí", (('Cds 2018'!BT15-MIN('Cds 2018'!BT$9:BT$28))/(MAX('Cds 2018'!BT$9:BT$28)-MIN('Cds 2018'!BT$9:BT$28)))*100,((MAX('Cds 2018'!BT$9:BT$28)-'Cds 2018'!BT15)/(MIN('Cds 2018'!BT$9:BT$28)-MAX('Cds 2018'!BT$9:BT$28)))*(-100))</f>
        <v>0</v>
      </c>
      <c r="BU15" s="56" t="n">
        <f aca="false">IF(BU$1="Sí", (('Cds 2018'!BU15-MIN('Cds 2018'!BU$9:BU$28))/(MAX('Cds 2018'!BU$9:BU$28)-MIN('Cds 2018'!BU$9:BU$28)))*100,((MAX('Cds 2018'!BU$9:BU$28)-'Cds 2018'!BU15)/(MIN('Cds 2018'!BU$9:BU$28)-MAX('Cds 2018'!BU$9:BU$28)))*(-100))</f>
        <v>0</v>
      </c>
      <c r="BV15" s="56" t="n">
        <f aca="false">IF(BV$1="Sí", (('Cds 2018'!BV15-MIN('Cds 2018'!BV$9:BV$28))/(MAX('Cds 2018'!BV$9:BV$28)-MIN('Cds 2018'!BV$9:BV$28)))*100,((MAX('Cds 2018'!BV$9:BV$28)-'Cds 2018'!BV15)/(MIN('Cds 2018'!BV$9:BV$28)-MAX('Cds 2018'!BV$9:BV$28)))*(-100))</f>
        <v>0</v>
      </c>
      <c r="BW15" s="56" t="n">
        <f aca="false">IF(BW$1="Sí", (('Cds 2018'!BW15-MIN('Cds 2018'!BW$9:BW$28))/(MAX('Cds 2018'!BW$9:BW$28)-MIN('Cds 2018'!BW$9:BW$28)))*100,((MAX('Cds 2018'!BW$9:BW$28)-'Cds 2018'!BW15)/(MIN('Cds 2018'!BW$9:BW$28)-MAX('Cds 2018'!BW$9:BW$28)))*(-100))</f>
        <v>0</v>
      </c>
      <c r="BX15" s="56" t="n">
        <f aca="false">IF(BX$1="Sí", (('Cds 2018'!BX15-MIN('Cds 2018'!BX$9:BX$28))/(MAX('Cds 2018'!BX$9:BX$28)-MIN('Cds 2018'!BX$9:BX$28)))*100,((MAX('Cds 2018'!BX$9:BX$28)-'Cds 2018'!BX15)/(MIN('Cds 2018'!BX$9:BX$28)-MAX('Cds 2018'!BX$9:BX$28)))*(-100))</f>
        <v>0</v>
      </c>
      <c r="BY15" s="56" t="n">
        <f aca="false">IF(BY$1="Sí", (('Cds 2018'!BY15-MIN('Cds 2018'!BY$9:BY$28))/(MAX('Cds 2018'!BY$9:BY$28)-MIN('Cds 2018'!BY$9:BY$28)))*100,((MAX('Cds 2018'!BY$9:BY$28)-'Cds 2018'!BY15)/(MIN('Cds 2018'!BY$9:BY$28)-MAX('Cds 2018'!BY$9:BY$28)))*(-100))</f>
        <v>0</v>
      </c>
      <c r="BZ15" s="56" t="n">
        <f aca="false">IF(BZ$1="Sí", (('Cds 2018'!BZ15-MIN('Cds 2018'!BZ$9:BZ$28))/(MAX('Cds 2018'!BZ$9:BZ$28)-MIN('Cds 2018'!BZ$9:BZ$28)))*100,((MAX('Cds 2018'!BZ$9:BZ$28)-'Cds 2018'!BZ15)/(MIN('Cds 2018'!BZ$9:BZ$28)-MAX('Cds 2018'!BZ$9:BZ$28)))*(-100))</f>
        <v>0</v>
      </c>
      <c r="CA15" s="56" t="n">
        <f aca="false">IF(CA$1="Sí", (('Cds 2018'!CA15-MIN('Cds 2018'!CA$9:CA$28))/(MAX('Cds 2018'!CA$9:CA$28)-MIN('Cds 2018'!CA$9:CA$28)))*100,((MAX('Cds 2018'!CA$9:CA$28)-'Cds 2018'!CA15)/(MIN('Cds 2018'!CA$9:CA$28)-MAX('Cds 2018'!CA$9:CA$28)))*(-100))</f>
        <v>0</v>
      </c>
      <c r="CB15" s="56" t="n">
        <f aca="false">IF(CB$1="Sí", (('Cds 2018'!CB15-MIN('Cds 2018'!CB$9:CB$28))/(MAX('Cds 2018'!CB$9:CB$28)-MIN('Cds 2018'!CB$9:CB$28)))*100,((MAX('Cds 2018'!CB$9:CB$28)-'Cds 2018'!CB15)/(MIN('Cds 2018'!CB$9:CB$28)-MAX('Cds 2018'!CB$9:CB$28)))*(-100))</f>
        <v>0</v>
      </c>
      <c r="CC15" s="56" t="n">
        <f aca="false">IF(CC$1="Sí", (('Cds 2018'!CC15-MIN('Cds 2018'!CC$9:CC$28))/(MAX('Cds 2018'!CC$9:CC$28)-MIN('Cds 2018'!CC$9:CC$28)))*100,((MAX('Cds 2018'!CC$9:CC$28)-'Cds 2018'!CC15)/(MIN('Cds 2018'!CC$9:CC$28)-MAX('Cds 2018'!CC$9:CC$28)))*(-100))</f>
        <v>0</v>
      </c>
      <c r="CD15" s="56" t="n">
        <f aca="false">IF(CD$1="Sí", (('Cds 2018'!CD15-MIN('Cds 2018'!CD$9:CD$28))/(MAX('Cds 2018'!CD$9:CD$28)-MIN('Cds 2018'!CD$9:CD$28)))*100,((MAX('Cds 2018'!CD$9:CD$28)-'Cds 2018'!CD15)/(MIN('Cds 2018'!CD$9:CD$28)-MAX('Cds 2018'!CD$9:CD$28)))*(-100))</f>
        <v>0</v>
      </c>
      <c r="CE15" s="56" t="n">
        <f aca="false">IF(CE$1="Sí", (('Cds 2018'!CE15-MIN('Cds 2018'!CE$9:CE$28))/(MAX('Cds 2018'!CE$9:CE$28)-MIN('Cds 2018'!CE$9:CE$28)))*100,((MAX('Cds 2018'!CE$9:CE$28)-'Cds 2018'!CE15)/(MIN('Cds 2018'!CE$9:CE$28)-MAX('Cds 2018'!CE$9:CE$28)))*(-100))</f>
        <v>100</v>
      </c>
      <c r="CF15" s="56" t="n">
        <f aca="false">IF(CF$1="Sí", (('Cds 2018'!CF15-MIN('Cds 2018'!CF$9:CF$28))/(MAX('Cds 2018'!CF$9:CF$28)-MIN('Cds 2018'!CF$9:CF$28)))*100,((MAX('Cds 2018'!CF$9:CF$28)-'Cds 2018'!CF15)/(MIN('Cds 2018'!CF$9:CF$28)-MAX('Cds 2018'!CF$9:CF$28)))*(-100))</f>
        <v>0</v>
      </c>
      <c r="CG15" s="56" t="n">
        <f aca="false">IF(CG$1="Sí", (('Cds 2018'!CG15-MIN('Cds 2018'!CG$9:CG$28))/(MAX('Cds 2018'!CG$9:CG$28)-MIN('Cds 2018'!CG$9:CG$28)))*100,((MAX('Cds 2018'!CG$9:CG$28)-'Cds 2018'!CG15)/(MIN('Cds 2018'!CG$9:CG$28)-MAX('Cds 2018'!CG$9:CG$28)))*(-100))</f>
        <v>0</v>
      </c>
      <c r="CH15" s="56" t="n">
        <f aca="false">IF(CH$1="Sí", (('Cds 2018'!CH15-MIN('Cds 2018'!CH$9:CH$28))/(MAX('Cds 2018'!CH$9:CH$28)-MIN('Cds 2018'!CH$9:CH$28)))*100,((MAX('Cds 2018'!CH$9:CH$28)-'Cds 2018'!CH15)/(MIN('Cds 2018'!CH$9:CH$28)-MAX('Cds 2018'!CH$9:CH$28)))*(-100))</f>
        <v>0</v>
      </c>
      <c r="CI15" s="56" t="n">
        <f aca="false">IF(CI$1="Sí", (('Cds 2018'!CI15-MIN('Cds 2018'!CI$9:CI$28))/(MAX('Cds 2018'!CI$9:CI$28)-MIN('Cds 2018'!CI$9:CI$28)))*100,((MAX('Cds 2018'!CI$9:CI$28)-'Cds 2018'!CI15)/(MIN('Cds 2018'!CI$9:CI$28)-MAX('Cds 2018'!CI$9:CI$28)))*(-100))</f>
        <v>0</v>
      </c>
      <c r="CJ15" s="56" t="n">
        <f aca="false">IF(CJ$1="Sí", (('Cds 2018'!CJ15-MIN('Cds 2018'!CJ$9:CJ$28))/(MAX('Cds 2018'!CJ$9:CJ$28)-MIN('Cds 2018'!CJ$9:CJ$28)))*100,((MAX('Cds 2018'!CJ$9:CJ$28)-'Cds 2018'!CJ15)/(MIN('Cds 2018'!CJ$9:CJ$28)-MAX('Cds 2018'!CJ$9:CJ$28)))*(-100))</f>
        <v>0</v>
      </c>
      <c r="CK15" s="56" t="n">
        <f aca="false">IF(CK$1="Sí", (('Cds 2018'!CK15-MIN('Cds 2018'!CK$9:CK$28))/(MAX('Cds 2018'!CK$9:CK$28)-MIN('Cds 2018'!CK$9:CK$28)))*100,((MAX('Cds 2018'!CK$9:CK$28)-'Cds 2018'!CK15)/(MIN('Cds 2018'!CK$9:CK$28)-MAX('Cds 2018'!CK$9:CK$28)))*(-100))</f>
        <v>0</v>
      </c>
      <c r="CL15" s="56" t="n">
        <f aca="false">IF(CL$1="Sí", (('Cds 2018'!CL15-MIN('Cds 2018'!CL$9:CL$28))/(MAX('Cds 2018'!CL$9:CL$28)-MIN('Cds 2018'!CL$9:CL$28)))*100,((MAX('Cds 2018'!CL$9:CL$28)-'Cds 2018'!CL15)/(MIN('Cds 2018'!CL$9:CL$28)-MAX('Cds 2018'!CL$9:CL$28)))*(-100))</f>
        <v>91.4755186673587</v>
      </c>
      <c r="CM15" s="56" t="n">
        <f aca="false">IF(CM$1="Sí", (('Cds 2018'!CM15-MIN('Cds 2018'!CM$9:CM$28))/(MAX('Cds 2018'!CM$9:CM$28)-MIN('Cds 2018'!CM$9:CM$28)))*100,((MAX('Cds 2018'!CM$9:CM$28)-'Cds 2018'!CM15)/(MIN('Cds 2018'!CM$9:CM$28)-MAX('Cds 2018'!CM$9:CM$28)))*(-100))</f>
        <v>15.1307514563761</v>
      </c>
      <c r="CN15" s="56" t="n">
        <f aca="false">IF(CN$1="Sí", (('Cds 2018'!CN15-MIN('Cds 2018'!CN$9:CN$28))/(MAX('Cds 2018'!CN$9:CN$28)-MIN('Cds 2018'!CN$9:CN$28)))*100,((MAX('Cds 2018'!CN$9:CN$28)-'Cds 2018'!CN15)/(MIN('Cds 2018'!CN$9:CN$28)-MAX('Cds 2018'!CN$9:CN$28)))*(-100))</f>
        <v>48.4560547976955</v>
      </c>
      <c r="CO15" s="56" t="n">
        <f aca="false">IF(CO$1="Sí", (('Cds 2018'!CO15-MIN('Cds 2018'!CO$9:CO$28))/(MAX('Cds 2018'!CO$9:CO$28)-MIN('Cds 2018'!CO$9:CO$28)))*100,((MAX('Cds 2018'!CO$9:CO$28)-'Cds 2018'!CO15)/(MIN('Cds 2018'!CO$9:CO$28)-MAX('Cds 2018'!CO$9:CO$28)))*(-100))</f>
        <v>0</v>
      </c>
      <c r="CP15" s="56" t="n">
        <f aca="false">IF(CP$1="Sí", (('Cds 2018'!CP15-MIN('Cds 2018'!CP$9:CP$28))/(MAX('Cds 2018'!CP$9:CP$28)-MIN('Cds 2018'!CP$9:CP$28)))*100,((MAX('Cds 2018'!CP$9:CP$28)-'Cds 2018'!CP15)/(MIN('Cds 2018'!CP$9:CP$28)-MAX('Cds 2018'!CP$9:CP$28)))*(-100))</f>
        <v>47.0397106401243</v>
      </c>
      <c r="CQ15" s="56" t="n">
        <f aca="false">IF(CQ$1="Sí", (('Cds 2018'!CQ15-MIN('Cds 2018'!CQ$9:CQ$28))/(MAX('Cds 2018'!CQ$9:CQ$28)-MIN('Cds 2018'!CQ$9:CQ$28)))*100,((MAX('Cds 2018'!CQ$9:CQ$28)-'Cds 2018'!CQ15)/(MIN('Cds 2018'!CQ$9:CQ$28)-MAX('Cds 2018'!CQ$9:CQ$28)))*(-100))</f>
        <v>17.3787078909236</v>
      </c>
      <c r="CR15" s="56" t="n">
        <f aca="false">IF(CR$1="Sí", (('Cds 2018'!CR15-MIN('Cds 2018'!CR$9:CR$28))/(MAX('Cds 2018'!CR$9:CR$28)-MIN('Cds 2018'!CR$9:CR$28)))*100,((MAX('Cds 2018'!CR$9:CR$28)-'Cds 2018'!CR15)/(MIN('Cds 2018'!CR$9:CR$28)-MAX('Cds 2018'!CR$9:CR$28)))*(-100))</f>
        <v>0</v>
      </c>
      <c r="CS15" s="56" t="n">
        <f aca="false">IF(CS$1="Sí", (('Cds 2018'!CS15-MIN('Cds 2018'!CS$9:CS$28))/(MAX('Cds 2018'!CS$9:CS$28)-MIN('Cds 2018'!CS$9:CS$28)))*100,((MAX('Cds 2018'!CS$9:CS$28)-'Cds 2018'!CS15)/(MIN('Cds 2018'!CS$9:CS$28)-MAX('Cds 2018'!CS$9:CS$28)))*(-100))</f>
        <v>63.0438076165086</v>
      </c>
      <c r="CT15" s="56" t="n">
        <f aca="false">IF(CT$1="Sí", (('Cds 2018'!CT15-MIN('Cds 2018'!CT$9:CT$28))/(MAX('Cds 2018'!CT$9:CT$28)-MIN('Cds 2018'!CT$9:CT$28)))*100,((MAX('Cds 2018'!CT$9:CT$28)-'Cds 2018'!CT15)/(MIN('Cds 2018'!CT$9:CT$28)-MAX('Cds 2018'!CT$9:CT$28)))*(-100))</f>
        <v>100</v>
      </c>
      <c r="CU15" s="56" t="n">
        <f aca="false">IF(CU$1="Sí", (('Cds 2018'!CU15-MIN('Cds 2018'!CU$9:CU$28))/(MAX('Cds 2018'!CU$9:CU$28)-MIN('Cds 2018'!CU$9:CU$28)))*100,((MAX('Cds 2018'!CU$9:CU$28)-'Cds 2018'!CU15)/(MIN('Cds 2018'!CU$9:CU$28)-MAX('Cds 2018'!CU$9:CU$28)))*(-100))</f>
        <v>0</v>
      </c>
      <c r="CV15" s="96" t="s">
        <v>340</v>
      </c>
      <c r="CW15" s="56" t="n">
        <f aca="false">IF(CW$1="Sí", (('Cds 2018'!CW15-MIN('Cds 2018'!CW$9:CW$28))/(MAX('Cds 2018'!CW$9:CW$28)-MIN('Cds 2018'!CW$9:CW$28)))*100,((MAX('Cds 2018'!CW$9:CW$28)-'Cds 2018'!CW15)/(MIN('Cds 2018'!CW$9:CW$28)-MAX('Cds 2018'!CW$9:CW$28)))*(-100))</f>
        <v>37.8741984939199</v>
      </c>
      <c r="CX15" s="56" t="n">
        <f aca="false">IF(CX$1="Sí", (('Cds 2018'!CX15-MIN('Cds 2018'!CX$9:CX$28))/(MAX('Cds 2018'!CX$9:CX$28)-MIN('Cds 2018'!CX$9:CX$28)))*100,((MAX('Cds 2018'!CX$9:CX$28)-'Cds 2018'!CX15)/(MIN('Cds 2018'!CX$9:CX$28)-MAX('Cds 2018'!CX$9:CX$28)))*(-100))</f>
        <v>46.5451190472552</v>
      </c>
      <c r="CY15" s="56" t="n">
        <f aca="false">IF(CY$1="Sí", (('Cds 2018'!CY15-MIN('Cds 2018'!CY$9:CY$28))/(MAX('Cds 2018'!CY$9:CY$28)-MIN('Cds 2018'!CY$9:CY$28)))*100,((MAX('Cds 2018'!CY$9:CY$28)-'Cds 2018'!CY15)/(MIN('Cds 2018'!CY$9:CY$28)-MAX('Cds 2018'!CY$9:CY$28)))*(-100))</f>
        <v>37.4021326605808</v>
      </c>
      <c r="CZ15" s="56" t="n">
        <f aca="false">IF(CZ$1="Sí", (('Cds 2018'!CZ15-MIN('Cds 2018'!CZ$9:CZ$28))/(MAX('Cds 2018'!CZ$9:CZ$28)-MIN('Cds 2018'!CZ$9:CZ$28)))*100,((MAX('Cds 2018'!CZ$9:CZ$28)-'Cds 2018'!CZ15)/(MIN('Cds 2018'!CZ$9:CZ$28)-MAX('Cds 2018'!CZ$9:CZ$28)))*(-100))</f>
        <v>0</v>
      </c>
      <c r="DA15" s="56" t="n">
        <f aca="false">IF(DA$1="Sí", (('Cds 2018'!DA15-MIN('Cds 2018'!DA$9:DA$28))/(MAX('Cds 2018'!DA$9:DA$28)-MIN('Cds 2018'!DA$9:DA$28)))*100,((MAX('Cds 2018'!DA$9:DA$28)-'Cds 2018'!DA15)/(MIN('Cds 2018'!DA$9:DA$28)-MAX('Cds 2018'!DA$9:DA$28)))*(-100))</f>
        <v>66.5751821377063</v>
      </c>
    </row>
    <row r="16" customFormat="false" ht="15" hidden="false" customHeight="false" outlineLevel="0" collapsed="false">
      <c r="A16" s="80" t="s">
        <v>345</v>
      </c>
      <c r="B16" s="81" t="n">
        <v>20</v>
      </c>
      <c r="C16" s="80" t="s">
        <v>346</v>
      </c>
      <c r="E16" s="56" t="n">
        <f aca="false">IF(E$1="Sí", (('Cds 2018'!E16-MIN('Cds 2018'!E$9:E$28))/(MAX('Cds 2018'!E$9:E$28)-MIN('Cds 2018'!E$9:E$28)))*100,((MAX('Cds 2018'!E$9:E$28)-'Cds 2018'!E16)/(MIN('Cds 2018'!E$9:E$28)-MAX('Cds 2018'!E$9:E$28)))*(-100))</f>
        <v>30.3691190514349</v>
      </c>
      <c r="F16" s="56" t="n">
        <f aca="false">IF(F$1="Sí", (('Cds 2018'!F16-MIN('Cds 2018'!F$9:F$28))/(MAX('Cds 2018'!F$9:F$28)-MIN('Cds 2018'!F$9:F$28)))*100,((MAX('Cds 2018'!F$9:F$28)-'Cds 2018'!F16)/(MIN('Cds 2018'!F$9:F$28)-MAX('Cds 2018'!F$9:F$28)))*(-100))</f>
        <v>37.9391775737718</v>
      </c>
      <c r="G16" s="56" t="n">
        <f aca="false">IF(G$1="Sí", (('Cds 2018'!G16-MIN('Cds 2018'!G$9:G$28))/(MAX('Cds 2018'!G$9:G$28)-MIN('Cds 2018'!G$9:G$28)))*100,((MAX('Cds 2018'!G$9:G$28)-'Cds 2018'!G16)/(MIN('Cds 2018'!G$9:G$28)-MAX('Cds 2018'!G$9:G$28)))*(-100))</f>
        <v>26.9821702448981</v>
      </c>
      <c r="H16" s="56" t="n">
        <f aca="false">IF(H$1="Sí", (('Cds 2018'!H16-MIN('Cds 2018'!H$9:H$28))/(MAX('Cds 2018'!H$9:H$28)-MIN('Cds 2018'!H$9:H$28)))*100,((MAX('Cds 2018'!H$9:H$28)-'Cds 2018'!H16)/(MIN('Cds 2018'!H$9:H$28)-MAX('Cds 2018'!H$9:H$28)))*(-100))</f>
        <v>26.2381185722417</v>
      </c>
      <c r="I16" s="56" t="n">
        <f aca="false">IF(I$1="Sí", (('Cds 2018'!I16-MIN('Cds 2018'!I$9:I$28))/(MAX('Cds 2018'!I$9:I$28)-MIN('Cds 2018'!I$9:I$28)))*100,((MAX('Cds 2018'!I$9:I$28)-'Cds 2018'!I16)/(MIN('Cds 2018'!I$9:I$28)-MAX('Cds 2018'!I$9:I$28)))*(-100))</f>
        <v>59.6892626630117</v>
      </c>
      <c r="J16" s="56" t="n">
        <f aca="false">IF(J$1="Sí", (('Cds 2018'!J16-MIN('Cds 2018'!J$9:J$28))/(MAX('Cds 2018'!J$9:J$28)-MIN('Cds 2018'!J$9:J$28)))*100,((MAX('Cds 2018'!J$9:J$28)-'Cds 2018'!J16)/(MIN('Cds 2018'!J$9:J$28)-MAX('Cds 2018'!J$9:J$28)))*(-100))</f>
        <v>70.160593449619</v>
      </c>
      <c r="K16" s="56" t="n">
        <f aca="false">IF(K$1="Sí", (('Cds 2018'!K16-MIN('Cds 2018'!K$9:K$28))/(MAX('Cds 2018'!K$9:K$28)-MIN('Cds 2018'!K$9:K$28)))*100,((MAX('Cds 2018'!K$9:K$28)-'Cds 2018'!K16)/(MIN('Cds 2018'!K$9:K$28)-MAX('Cds 2018'!K$9:K$28)))*(-100))</f>
        <v>93.9250597611667</v>
      </c>
      <c r="L16" s="56" t="n">
        <f aca="false">IF(L$1="Sí", (('Cds 2018'!L16-MIN('Cds 2018'!L$9:L$28))/(MAX('Cds 2018'!L$9:L$28)-MIN('Cds 2018'!L$9:L$28)))*100,((MAX('Cds 2018'!L$9:L$28)-'Cds 2018'!L16)/(MIN('Cds 2018'!L$9:L$28)-MAX('Cds 2018'!L$9:L$28)))*(-100))</f>
        <v>56.7807400422641</v>
      </c>
      <c r="M16" s="56" t="n">
        <f aca="false">IF(M$1="Sí", (('Cds 2018'!M16-MIN('Cds 2018'!M$9:M$28))/(MAX('Cds 2018'!M$9:M$28)-MIN('Cds 2018'!M$9:M$28)))*100,((MAX('Cds 2018'!M$9:M$28)-'Cds 2018'!M16)/(MIN('Cds 2018'!M$9:M$28)-MAX('Cds 2018'!M$9:M$28)))*(-100))</f>
        <v>88.2490159451847</v>
      </c>
      <c r="N16" s="56" t="n">
        <f aca="false">IF(N$1="Sí", (('Cds 2018'!N16-MIN('Cds 2018'!N$9:N$28))/(MAX('Cds 2018'!N$9:N$28)-MIN('Cds 2018'!N$9:N$28)))*100,((MAX('Cds 2018'!N$9:N$28)-'Cds 2018'!N16)/(MIN('Cds 2018'!N$9:N$28)-MAX('Cds 2018'!N$9:N$28)))*(-100))</f>
        <v>62.7284194580757</v>
      </c>
      <c r="O16" s="56" t="n">
        <f aca="false">IF(O$1="Sí", (('Cds 2018'!O16-MIN('Cds 2018'!O$9:O$28))/(MAX('Cds 2018'!O$9:O$28)-MIN('Cds 2018'!O$9:O$28)))*100,((MAX('Cds 2018'!O$9:O$28)-'Cds 2018'!O16)/(MIN('Cds 2018'!O$9:O$28)-MAX('Cds 2018'!O$9:O$28)))*(-100))</f>
        <v>49.6275365793579</v>
      </c>
      <c r="P16" s="56" t="n">
        <f aca="false">IF(P$1="Sí", (('Cds 2018'!P16-MIN('Cds 2018'!P$9:P$28))/(MAX('Cds 2018'!P$9:P$28)-MIN('Cds 2018'!P$9:P$28)))*100,((MAX('Cds 2018'!P$9:P$28)-'Cds 2018'!P16)/(MIN('Cds 2018'!P$9:P$28)-MAX('Cds 2018'!P$9:P$28)))*(-100))</f>
        <v>66.6474512899709</v>
      </c>
      <c r="Q16" s="56" t="n">
        <f aca="false">IF(Q$1="Sí", (('Cds 2018'!Q16-MIN('Cds 2018'!Q$9:Q$28))/(MAX('Cds 2018'!Q$9:Q$28)-MIN('Cds 2018'!Q$9:Q$28)))*100,((MAX('Cds 2018'!Q$9:Q$28)-'Cds 2018'!Q16)/(MIN('Cds 2018'!Q$9:Q$28)-MAX('Cds 2018'!Q$9:Q$28)))*(-100))</f>
        <v>51.2376987636194</v>
      </c>
      <c r="R16" s="56" t="n">
        <f aca="false">IF(R$1="Sí", (('Cds 2018'!R16-MIN('Cds 2018'!R$9:R$28))/(MAX('Cds 2018'!R$9:R$28)-MIN('Cds 2018'!R$9:R$28)))*100,((MAX('Cds 2018'!R$9:R$28)-'Cds 2018'!R16)/(MIN('Cds 2018'!R$9:R$28)-MAX('Cds 2018'!R$9:R$28)))*(-100))</f>
        <v>100</v>
      </c>
      <c r="S16" s="56" t="n">
        <f aca="false">IF(S$1="Sí", (('Cds 2018'!S16-MIN('Cds 2018'!S$9:S$28))/(MAX('Cds 2018'!S$9:S$28)-MIN('Cds 2018'!S$9:S$28)))*100,((MAX('Cds 2018'!S$9:S$28)-'Cds 2018'!S16)/(MIN('Cds 2018'!S$9:S$28)-MAX('Cds 2018'!S$9:S$28)))*(-100))</f>
        <v>59.3109719183087</v>
      </c>
      <c r="T16" s="56" t="n">
        <f aca="false">IF(T$1="Sí", (('Cds 2018'!T16-MIN('Cds 2018'!T$9:T$28))/(MAX('Cds 2018'!T$9:T$28)-MIN('Cds 2018'!T$9:T$28)))*100,((MAX('Cds 2018'!T$9:T$28)-'Cds 2018'!T16)/(MIN('Cds 2018'!T$9:T$28)-MAX('Cds 2018'!T$9:T$28)))*(-100))</f>
        <v>73.081498253448</v>
      </c>
      <c r="U16" s="56" t="n">
        <f aca="false">IF(U$1="Sí", (('Cds 2018'!U16-MIN('Cds 2018'!U$9:U$28))/(MAX('Cds 2018'!U$9:U$28)-MIN('Cds 2018'!U$9:U$28)))*100,((MAX('Cds 2018'!U$9:U$28)-'Cds 2018'!U16)/(MIN('Cds 2018'!U$9:U$28)-MAX('Cds 2018'!U$9:U$28)))*(-100))</f>
        <v>73.0157905606283</v>
      </c>
      <c r="V16" s="56" t="n">
        <f aca="false">IF(V$1="Sí", (('Cds 2018'!V16-MIN('Cds 2018'!V$9:V$28))/(MAX('Cds 2018'!V$9:V$28)-MIN('Cds 2018'!V$9:V$28)))*100,((MAX('Cds 2018'!V$9:V$28)-'Cds 2018'!V16)/(MIN('Cds 2018'!V$9:V$28)-MAX('Cds 2018'!V$9:V$28)))*(-100))</f>
        <v>86.7919977058527</v>
      </c>
      <c r="W16" s="56" t="n">
        <f aca="false">IF(W$1="Sí", (('Cds 2018'!W16-MIN('Cds 2018'!W$9:W$28))/(MAX('Cds 2018'!W$9:W$28)-MIN('Cds 2018'!W$9:W$28)))*100,((MAX('Cds 2018'!W$9:W$28)-'Cds 2018'!W16)/(MIN('Cds 2018'!W$9:W$28)-MAX('Cds 2018'!W$9:W$28)))*(-100))</f>
        <v>12.4378605072199</v>
      </c>
      <c r="X16" s="56" t="n">
        <f aca="false">IF(X$1="Sí", (('Cds 2018'!X16-MIN('Cds 2018'!X$9:X$28))/(MAX('Cds 2018'!X$9:X$28)-MIN('Cds 2018'!X$9:X$28)))*100,((MAX('Cds 2018'!X$9:X$28)-'Cds 2018'!X16)/(MIN('Cds 2018'!X$9:X$28)-MAX('Cds 2018'!X$9:X$28)))*(-100))</f>
        <v>99.7973459776478</v>
      </c>
      <c r="Y16" s="56" t="n">
        <f aca="false">IF(Y$1="Sí", (('Cds 2018'!Y16-MIN('Cds 2018'!Y$9:Y$28))/(MAX('Cds 2018'!Y$9:Y$28)-MIN('Cds 2018'!Y$9:Y$28)))*100,((MAX('Cds 2018'!Y$9:Y$28)-'Cds 2018'!Y16)/(MIN('Cds 2018'!Y$9:Y$28)-MAX('Cds 2018'!Y$9:Y$28)))*(-100))</f>
        <v>66.6952059648016</v>
      </c>
      <c r="Z16" s="56" t="n">
        <f aca="false">IF(Z$1="Sí", (('Cds 2018'!Z16-MIN('Cds 2018'!Z$9:Z$28))/(MAX('Cds 2018'!Z$9:Z$28)-MIN('Cds 2018'!Z$9:Z$28)))*100,((MAX('Cds 2018'!Z$9:Z$28)-'Cds 2018'!Z16)/(MIN('Cds 2018'!Z$9:Z$28)-MAX('Cds 2018'!Z$9:Z$28)))*(-100))</f>
        <v>71.4245949290354</v>
      </c>
      <c r="AA16" s="56" t="n">
        <f aca="false">IF(AA$1="Sí", (('Cds 2018'!AA16-MIN('Cds 2018'!AA$9:AA$28))/(MAX('Cds 2018'!AA$9:AA$28)-MIN('Cds 2018'!AA$9:AA$28)))*100,((MAX('Cds 2018'!AA$9:AA$28)-'Cds 2018'!AA16)/(MIN('Cds 2018'!AA$9:AA$28)-MAX('Cds 2018'!AA$9:AA$28)))*(-100))</f>
        <v>70.2362825744818</v>
      </c>
      <c r="AB16" s="56" t="n">
        <f aca="false">IF(AB$1="Sí", (('Cds 2018'!AB16-MIN('Cds 2018'!AB$9:AB$28))/(MAX('Cds 2018'!AB$9:AB$28)-MIN('Cds 2018'!AB$9:AB$28)))*100,((MAX('Cds 2018'!AB$9:AB$28)-'Cds 2018'!AB16)/(MIN('Cds 2018'!AB$9:AB$28)-MAX('Cds 2018'!AB$9:AB$28)))*(-100))</f>
        <v>81.715014662237</v>
      </c>
      <c r="AC16" s="56" t="n">
        <f aca="false">IF(AC$1="Sí", (('Cds 2018'!AC16-MIN('Cds 2018'!AC$9:AC$28))/(MAX('Cds 2018'!AC$9:AC$28)-MIN('Cds 2018'!AC$9:AC$28)))*100,((MAX('Cds 2018'!AC$9:AC$28)-'Cds 2018'!AC16)/(MIN('Cds 2018'!AC$9:AC$28)-MAX('Cds 2018'!AC$9:AC$28)))*(-100))</f>
        <v>67.7765010232627</v>
      </c>
      <c r="AD16" s="56" t="n">
        <f aca="false">IF(AD$1="Sí", (('Cds 2018'!AD16-MIN('Cds 2018'!AD$9:AD$28))/(MAX('Cds 2018'!AD$9:AD$28)-MIN('Cds 2018'!AD$9:AD$28)))*100,((MAX('Cds 2018'!AD$9:AD$28)-'Cds 2018'!AD16)/(MIN('Cds 2018'!AD$9:AD$28)-MAX('Cds 2018'!AD$9:AD$28)))*(-100))</f>
        <v>71.9135445481505</v>
      </c>
      <c r="AE16" s="56" t="n">
        <f aca="false">IF(AE$1="Sí", (('Cds 2018'!AE16-MIN('Cds 2018'!AE$9:AE$28))/(MAX('Cds 2018'!AE$9:AE$28)-MIN('Cds 2018'!AE$9:AE$28)))*100,((MAX('Cds 2018'!AE$9:AE$28)-'Cds 2018'!AE16)/(MIN('Cds 2018'!AE$9:AE$28)-MAX('Cds 2018'!AE$9:AE$28)))*(-100))</f>
        <v>25.8577679622124</v>
      </c>
      <c r="AF16" s="56" t="n">
        <f aca="false">IF(AF$1="Sí", (('Cds 2018'!AF16-MIN('Cds 2018'!AF$9:AF$28))/(MAX('Cds 2018'!AF$9:AF$28)-MIN('Cds 2018'!AF$9:AF$28)))*100,((MAX('Cds 2018'!AF$9:AF$28)-'Cds 2018'!AF16)/(MIN('Cds 2018'!AF$9:AF$28)-MAX('Cds 2018'!AF$9:AF$28)))*(-100))</f>
        <v>16.649632484407</v>
      </c>
      <c r="AG16" s="56" t="n">
        <f aca="false">IF(AG$1="Sí", (('Cds 2018'!AG16-MIN('Cds 2018'!AG$9:AG$28))/(MAX('Cds 2018'!AG$9:AG$28)-MIN('Cds 2018'!AG$9:AG$28)))*100,((MAX('Cds 2018'!AG$9:AG$28)-'Cds 2018'!AG16)/(MIN('Cds 2018'!AG$9:AG$28)-MAX('Cds 2018'!AG$9:AG$28)))*(-100))</f>
        <v>100</v>
      </c>
      <c r="AH16" s="56" t="n">
        <f aca="false">IF(AH$1="Sí", (('Cds 2018'!AH16-MIN('Cds 2018'!AH$9:AH$28))/(MAX('Cds 2018'!AH$9:AH$28)-MIN('Cds 2018'!AH$9:AH$28)))*100,((MAX('Cds 2018'!AH$9:AH$28)-'Cds 2018'!AH16)/(MIN('Cds 2018'!AH$9:AH$28)-MAX('Cds 2018'!AH$9:AH$28)))*(-100))</f>
        <v>100</v>
      </c>
      <c r="AI16" s="56" t="n">
        <f aca="false">IF(AI$1="Sí", (('Cds 2018'!AI16-MIN('Cds 2018'!AI$9:AI$28))/(MAX('Cds 2018'!AI$9:AI$28)-MIN('Cds 2018'!AI$9:AI$28)))*100,((MAX('Cds 2018'!AI$9:AI$28)-'Cds 2018'!AI16)/(MIN('Cds 2018'!AI$9:AI$28)-MAX('Cds 2018'!AI$9:AI$28)))*(-100))</f>
        <v>69.4303475456801</v>
      </c>
      <c r="AJ16" s="56" t="n">
        <f aca="false">IF(AJ$1="Sí", (('Cds 2018'!AJ16-MIN('Cds 2018'!AJ$9:AJ$28))/(MAX('Cds 2018'!AJ$9:AJ$28)-MIN('Cds 2018'!AJ$9:AJ$28)))*100,((MAX('Cds 2018'!AJ$9:AJ$28)-'Cds 2018'!AJ16)/(MIN('Cds 2018'!AJ$9:AJ$28)-MAX('Cds 2018'!AJ$9:AJ$28)))*(-100))</f>
        <v>17.1106201128114</v>
      </c>
      <c r="AK16" s="56" t="n">
        <f aca="false">IF(AK$1="Sí", (('Cds 2018'!AK16-MIN('Cds 2018'!AK$9:AK$28))/(MAX('Cds 2018'!AK$9:AK$28)-MIN('Cds 2018'!AK$9:AK$28)))*100,((MAX('Cds 2018'!AK$9:AK$28)-'Cds 2018'!AK16)/(MIN('Cds 2018'!AK$9:AK$28)-MAX('Cds 2018'!AK$9:AK$28)))*(-100))</f>
        <v>65.8352619175832</v>
      </c>
      <c r="AL16" s="56" t="n">
        <f aca="false">IF(AL$1="Sí", (('Cds 2018'!AL16-MIN('Cds 2018'!AL$9:AL$28))/(MAX('Cds 2018'!AL$9:AL$28)-MIN('Cds 2018'!AL$9:AL$28)))*100,((MAX('Cds 2018'!AL$9:AL$28)-'Cds 2018'!AL16)/(MIN('Cds 2018'!AL$9:AL$28)-MAX('Cds 2018'!AL$9:AL$28)))*(-100))</f>
        <v>60.9784924284113</v>
      </c>
      <c r="AM16" s="56" t="n">
        <f aca="false">IF(AM$1="Sí", (('Cds 2018'!AM16-MIN('Cds 2018'!AM$9:AM$28))/(MAX('Cds 2018'!AM$9:AM$28)-MIN('Cds 2018'!AM$9:AM$28)))*100,((MAX('Cds 2018'!AM$9:AM$28)-'Cds 2018'!AM16)/(MIN('Cds 2018'!AM$9:AM$28)-MAX('Cds 2018'!AM$9:AM$28)))*(-100))</f>
        <v>58.1339353766035</v>
      </c>
      <c r="AN16" s="56" t="n">
        <f aca="false">IF(AN$1="Sí", (('Cds 2018'!AN16-MIN('Cds 2018'!AN$9:AN$28))/(MAX('Cds 2018'!AN$9:AN$28)-MIN('Cds 2018'!AN$9:AN$28)))*100,((MAX('Cds 2018'!AN$9:AN$28)-'Cds 2018'!AN16)/(MIN('Cds 2018'!AN$9:AN$28)-MAX('Cds 2018'!AN$9:AN$28)))*(-100))</f>
        <v>53.8844420132613</v>
      </c>
      <c r="AO16" s="56" t="n">
        <f aca="false">IF(AO$1="Sí", (('Cds 2018'!AO16-MIN('Cds 2018'!AO$9:AO$28))/(MAX('Cds 2018'!AO$9:AO$28)-MIN('Cds 2018'!AO$9:AO$28)))*100,((MAX('Cds 2018'!AO$9:AO$28)-'Cds 2018'!AO16)/(MIN('Cds 2018'!AO$9:AO$28)-MAX('Cds 2018'!AO$9:AO$28)))*(-100))</f>
        <v>75</v>
      </c>
      <c r="AP16" s="56" t="n">
        <f aca="false">IF(AP$1="Sí", (('Cds 2018'!AP16-MIN('Cds 2018'!AP$9:AP$28))/(MAX('Cds 2018'!AP$9:AP$28)-MIN('Cds 2018'!AP$9:AP$28)))*100,((MAX('Cds 2018'!AP$9:AP$28)-'Cds 2018'!AP16)/(MIN('Cds 2018'!AP$9:AP$28)-MAX('Cds 2018'!AP$9:AP$28)))*(-100))</f>
        <v>74.1366175704636</v>
      </c>
      <c r="AQ16" s="56" t="n">
        <f aca="false">IF(AQ$1="Sí", (('Cds 2018'!AQ16-MIN('Cds 2018'!AQ$9:AQ$28))/(MAX('Cds 2018'!AQ$9:AQ$28)-MIN('Cds 2018'!AQ$9:AQ$28)))*100,((MAX('Cds 2018'!AQ$9:AQ$28)-'Cds 2018'!AQ16)/(MIN('Cds 2018'!AQ$9:AQ$28)-MAX('Cds 2018'!AQ$9:AQ$28)))*(-100))</f>
        <v>75.362600658023</v>
      </c>
      <c r="AR16" s="56" t="n">
        <f aca="false">IF(AR$1="Sí", (('Cds 2018'!AR16-MIN('Cds 2018'!AR$9:AR$28))/(MAX('Cds 2018'!AR$9:AR$28)-MIN('Cds 2018'!AR$9:AR$28)))*100,((MAX('Cds 2018'!AR$9:AR$28)-'Cds 2018'!AR16)/(MIN('Cds 2018'!AR$9:AR$28)-MAX('Cds 2018'!AR$9:AR$28)))*(-100))</f>
        <v>29.7799979246627</v>
      </c>
      <c r="AS16" s="56" t="n">
        <f aca="false">IF(AS$1="Sí", (('Cds 2018'!AS16-MIN('Cds 2018'!AS$9:AS$28))/(MAX('Cds 2018'!AS$9:AS$28)-MIN('Cds 2018'!AS$9:AS$28)))*100,((MAX('Cds 2018'!AS$9:AS$28)-'Cds 2018'!AS16)/(MIN('Cds 2018'!AS$9:AS$28)-MAX('Cds 2018'!AS$9:AS$28)))*(-100))</f>
        <v>34.6594955212758</v>
      </c>
      <c r="AT16" s="56" t="n">
        <f aca="false">IF(AT$1="Sí", (('Cds 2018'!AT16-MIN('Cds 2018'!AT$9:AT$28))/(MAX('Cds 2018'!AT$9:AT$28)-MIN('Cds 2018'!AT$9:AT$28)))*100,((MAX('Cds 2018'!AT$9:AT$28)-'Cds 2018'!AT16)/(MIN('Cds 2018'!AT$9:AT$28)-MAX('Cds 2018'!AT$9:AT$28)))*(-100))</f>
        <v>65.7483819843922</v>
      </c>
      <c r="AU16" s="56" t="n">
        <f aca="false">IF(AU$1="Sí", (('Cds 2018'!AU16-MIN('Cds 2018'!AU$9:AU$28))/(MAX('Cds 2018'!AU$9:AU$28)-MIN('Cds 2018'!AU$9:AU$28)))*100,((MAX('Cds 2018'!AU$9:AU$28)-'Cds 2018'!AU16)/(MIN('Cds 2018'!AU$9:AU$28)-MAX('Cds 2018'!AU$9:AU$28)))*(-100))</f>
        <v>65.6960973493455</v>
      </c>
      <c r="AV16" s="56" t="n">
        <f aca="false">IF(AV$1="Sí", (('Cds 2018'!AV16-MIN('Cds 2018'!AV$9:AV$28))/(MAX('Cds 2018'!AV$9:AV$28)-MIN('Cds 2018'!AV$9:AV$28)))*100,((MAX('Cds 2018'!AV$9:AV$28)-'Cds 2018'!AV16)/(MIN('Cds 2018'!AV$9:AV$28)-MAX('Cds 2018'!AV$9:AV$28)))*(-100))</f>
        <v>45.3681526450652</v>
      </c>
      <c r="AW16" s="56" t="n">
        <f aca="false">IF(AW$1="Sí", (('Cds 2018'!AW16-MIN('Cds 2018'!AW$9:AW$28))/(MAX('Cds 2018'!AW$9:AW$28)-MIN('Cds 2018'!AW$9:AW$28)))*100,((MAX('Cds 2018'!AW$9:AW$28)-'Cds 2018'!AW16)/(MIN('Cds 2018'!AW$9:AW$28)-MAX('Cds 2018'!AW$9:AW$28)))*(-100))</f>
        <v>24.8603351955307</v>
      </c>
      <c r="AX16" s="56" t="n">
        <f aca="false">IF(AX$1="Sí", (('Cds 2018'!AX16-MIN('Cds 2018'!AX$9:AX$28))/(MAX('Cds 2018'!AX$9:AX$28)-MIN('Cds 2018'!AX$9:AX$28)))*100,((MAX('Cds 2018'!AX$9:AX$28)-'Cds 2018'!AX16)/(MIN('Cds 2018'!AX$9:AX$28)-MAX('Cds 2018'!AX$9:AX$28)))*(-100))</f>
        <v>4.06091370558376</v>
      </c>
      <c r="AY16" s="56" t="n">
        <f aca="false">IF(AY$1="Sí", (('Cds 2018'!AY16-MIN('Cds 2018'!AY$9:AY$28))/(MAX('Cds 2018'!AY$9:AY$28)-MIN('Cds 2018'!AY$9:AY$28)))*100,((MAX('Cds 2018'!AY$9:AY$28)-'Cds 2018'!AY16)/(MIN('Cds 2018'!AY$9:AY$28)-MAX('Cds 2018'!AY$9:AY$28)))*(-100))</f>
        <v>65.4275092936803</v>
      </c>
      <c r="AZ16" s="56" t="n">
        <f aca="false">IF(AZ$1="Sí", (('Cds 2018'!AZ16-MIN('Cds 2018'!AZ$9:AZ$28))/(MAX('Cds 2018'!AZ$9:AZ$28)-MIN('Cds 2018'!AZ$9:AZ$28)))*100,((MAX('Cds 2018'!AZ$9:AZ$28)-'Cds 2018'!AZ16)/(MIN('Cds 2018'!AZ$9:AZ$28)-MAX('Cds 2018'!AZ$9:AZ$28)))*(-100))</f>
        <v>0</v>
      </c>
      <c r="BA16" s="56" t="n">
        <f aca="false">IF(BA$1="Sí", (('Cds 2018'!BA16-MIN('Cds 2018'!BA$9:BA$28))/(MAX('Cds 2018'!BA$9:BA$28)-MIN('Cds 2018'!BA$9:BA$28)))*100,((MAX('Cds 2018'!BA$9:BA$28)-'Cds 2018'!BA16)/(MIN('Cds 2018'!BA$9:BA$28)-MAX('Cds 2018'!BA$9:BA$28)))*(-100))</f>
        <v>0</v>
      </c>
      <c r="BB16" s="56" t="n">
        <v>0</v>
      </c>
      <c r="BC16" s="56" t="n">
        <f aca="false">IF(BC$1="Sí", (('Cds 2018'!BC16-MIN('Cds 2018'!BC$9:BC$28))/(MAX('Cds 2018'!BC$9:BC$28)-MIN('Cds 2018'!BC$9:BC$28)))*100,((MAX('Cds 2018'!BC$9:BC$28)-'Cds 2018'!BC16)/(MIN('Cds 2018'!BC$9:BC$28)-MAX('Cds 2018'!BC$9:BC$28)))*(-100))</f>
        <v>91.4972004612099</v>
      </c>
      <c r="BD16" s="56" t="n">
        <f aca="false">IF(BD$1="Sí", (('Cds 2018'!BD16-MIN('Cds 2018'!BD$9:BD$28))/(MAX('Cds 2018'!BD$9:BD$28)-MIN('Cds 2018'!BD$9:BD$28)))*100,((MAX('Cds 2018'!BD$9:BD$28)-'Cds 2018'!BD16)/(MIN('Cds 2018'!BD$9:BD$28)-MAX('Cds 2018'!BD$9:BD$28)))*(-100))</f>
        <v>90.2703220127834</v>
      </c>
      <c r="BE16" s="56" t="n">
        <f aca="false">IF(BE$1="Sí", (('Cds 2018'!BE16-MIN('Cds 2018'!BE$9:BE$28))/(MAX('Cds 2018'!BE$9:BE$28)-MIN('Cds 2018'!BE$9:BE$28)))*100,((MAX('Cds 2018'!BE$9:BE$28)-'Cds 2018'!BE16)/(MIN('Cds 2018'!BE$9:BE$28)-MAX('Cds 2018'!BE$9:BE$28)))*(-100))</f>
        <v>89.555678781325</v>
      </c>
      <c r="BF16" s="56" t="n">
        <f aca="false">IF(BF$1="Sí", (('Cds 2018'!BF16-MIN('Cds 2018'!BF$9:BF$28))/(MAX('Cds 2018'!BF$9:BF$28)-MIN('Cds 2018'!BF$9:BF$28)))*100,((MAX('Cds 2018'!BF$9:BF$28)-'Cds 2018'!BF16)/(MIN('Cds 2018'!BF$9:BF$28)-MAX('Cds 2018'!BF$9:BF$28)))*(-100))</f>
        <v>49.7161350458744</v>
      </c>
      <c r="BG16" s="56" t="n">
        <f aca="false">IF(BG$1="Sí", (('Cds 2018'!BG16-MIN('Cds 2018'!BG$9:BG$28))/(MAX('Cds 2018'!BG$9:BG$28)-MIN('Cds 2018'!BG$9:BG$28)))*100,((MAX('Cds 2018'!BG$9:BG$28)-'Cds 2018'!BG16)/(MIN('Cds 2018'!BG$9:BG$28)-MAX('Cds 2018'!BG$9:BG$28)))*(-100))</f>
        <v>61.9414587756233</v>
      </c>
      <c r="BH16" s="56" t="n">
        <f aca="false">IF(BH$1="Sí", (('Cds 2018'!BH16-MIN('Cds 2018'!BH$9:BH$28))/(MAX('Cds 2018'!BH$9:BH$28)-MIN('Cds 2018'!BH$9:BH$28)))*100,((MAX('Cds 2018'!BH$9:BH$28)-'Cds 2018'!BH16)/(MIN('Cds 2018'!BH$9:BH$28)-MAX('Cds 2018'!BH$9:BH$28)))*(-100))</f>
        <v>41.5216060542382</v>
      </c>
      <c r="BI16" s="56" t="n">
        <f aca="false">IF(BI$1="Sí", (('Cds 2018'!BI16-MIN('Cds 2018'!BI$9:BI$28))/(MAX('Cds 2018'!BI$9:BI$28)-MIN('Cds 2018'!BI$9:BI$28)))*100,((MAX('Cds 2018'!BI$9:BI$28)-'Cds 2018'!BI16)/(MIN('Cds 2018'!BI$9:BI$28)-MAX('Cds 2018'!BI$9:BI$28)))*(-100))</f>
        <v>0</v>
      </c>
      <c r="BJ16" s="56" t="n">
        <f aca="false">IF(BJ$1="Sí", (('Cds 2018'!BJ16-MIN('Cds 2018'!BJ$9:BJ$28))/(MAX('Cds 2018'!BJ$9:BJ$28)-MIN('Cds 2018'!BJ$9:BJ$28)))*100,((MAX('Cds 2018'!BJ$9:BJ$28)-'Cds 2018'!BJ16)/(MIN('Cds 2018'!BJ$9:BJ$28)-MAX('Cds 2018'!BJ$9:BJ$28)))*(-100))</f>
        <v>24.2399357280215</v>
      </c>
      <c r="BK16" s="56" t="n">
        <f aca="false">IF(BK$1="Sí", (('Cds 2018'!BK16-MIN('Cds 2018'!BK$9:BK$28))/(MAX('Cds 2018'!BK$9:BK$28)-MIN('Cds 2018'!BK$9:BK$28)))*100,((MAX('Cds 2018'!BK$9:BK$28)-'Cds 2018'!BK16)/(MIN('Cds 2018'!BK$9:BK$28)-MAX('Cds 2018'!BK$9:BK$28)))*(-100))</f>
        <v>71.4285714285714</v>
      </c>
      <c r="BL16" s="56" t="n">
        <f aca="false">IF(BL$1="Sí", (('Cds 2018'!BL16-MIN('Cds 2018'!BL$9:BL$28))/(MAX('Cds 2018'!BL$9:BL$28)-MIN('Cds 2018'!BL$9:BL$28)))*100,((MAX('Cds 2018'!BL$9:BL$28)-'Cds 2018'!BL16)/(MIN('Cds 2018'!BL$9:BL$28)-MAX('Cds 2018'!BL$9:BL$28)))*(-100))</f>
        <v>65.4532587558587</v>
      </c>
      <c r="BM16" s="56" t="n">
        <f aca="false">IF(BM$1="Sí", (('Cds 2018'!BM16-MIN('Cds 2018'!BM$9:BM$28))/(MAX('Cds 2018'!BM$9:BM$28)-MIN('Cds 2018'!BM$9:BM$28)))*100,((MAX('Cds 2018'!BM$9:BM$28)-'Cds 2018'!BM16)/(MIN('Cds 2018'!BM$9:BM$28)-MAX('Cds 2018'!BM$9:BM$28)))*(-100))</f>
        <v>54.2364955429315</v>
      </c>
      <c r="BN16" s="56" t="n">
        <f aca="false">IF(BN$1="Sí", (('Cds 2018'!BN16-MIN('Cds 2018'!BN$9:BN$28))/(MAX('Cds 2018'!BN$9:BN$28)-MIN('Cds 2018'!BN$9:BN$28)))*100,((MAX('Cds 2018'!BN$9:BN$28)-'Cds 2018'!BN16)/(MIN('Cds 2018'!BN$9:BN$28)-MAX('Cds 2018'!BN$9:BN$28)))*(-100))</f>
        <v>0</v>
      </c>
      <c r="BO16" s="56" t="n">
        <f aca="false">IF(BO$1="Sí", (('Cds 2018'!BO16-MIN('Cds 2018'!BO$9:BO$28))/(MAX('Cds 2018'!BO$9:BO$28)-MIN('Cds 2018'!BO$9:BO$28)))*100,((MAX('Cds 2018'!BO$9:BO$28)-'Cds 2018'!BO16)/(MIN('Cds 2018'!BO$9:BO$28)-MAX('Cds 2018'!BO$9:BO$28)))*(-100))</f>
        <v>50.1681816739581</v>
      </c>
      <c r="BP16" s="56" t="n">
        <f aca="false">IF(BP$1="Sí", (('Cds 2018'!BP16-MIN('Cds 2018'!BP$9:BP$28))/(MAX('Cds 2018'!BP$9:BP$28)-MIN('Cds 2018'!BP$9:BP$28)))*100,((MAX('Cds 2018'!BP$9:BP$28)-'Cds 2018'!BP16)/(MIN('Cds 2018'!BP$9:BP$28)-MAX('Cds 2018'!BP$9:BP$28)))*(-100))</f>
        <v>44.2730631811064</v>
      </c>
      <c r="BQ16" s="56" t="n">
        <f aca="false">IF(BQ$1="Sí", (('Cds 2018'!BQ16-MIN('Cds 2018'!BQ$9:BQ$28))/(MAX('Cds 2018'!BQ$9:BQ$28)-MIN('Cds 2018'!BQ$9:BQ$28)))*100,((MAX('Cds 2018'!BQ$9:BQ$28)-'Cds 2018'!BQ16)/(MIN('Cds 2018'!BQ$9:BQ$28)-MAX('Cds 2018'!BQ$9:BQ$28)))*(-100))</f>
        <v>28.0886390377827</v>
      </c>
      <c r="BR16" s="56" t="n">
        <f aca="false">IF(BR$1="Sí", (('Cds 2018'!BR16-MIN('Cds 2018'!BR$9:BR$28))/(MAX('Cds 2018'!BR$9:BR$28)-MIN('Cds 2018'!BR$9:BR$28)))*100,((MAX('Cds 2018'!BR$9:BR$28)-'Cds 2018'!BR16)/(MIN('Cds 2018'!BR$9:BR$28)-MAX('Cds 2018'!BR$9:BR$28)))*(-100))</f>
        <v>100</v>
      </c>
      <c r="BS16" s="56" t="n">
        <f aca="false">IF(BS$1="Sí", (('Cds 2018'!BS16-MIN('Cds 2018'!BS$9:BS$28))/(MAX('Cds 2018'!BS$9:BS$28)-MIN('Cds 2018'!BS$9:BS$28)))*100,((MAX('Cds 2018'!BS$9:BS$28)-'Cds 2018'!BS16)/(MIN('Cds 2018'!BS$9:BS$28)-MAX('Cds 2018'!BS$9:BS$28)))*(-100))</f>
        <v>0</v>
      </c>
      <c r="BT16" s="56" t="n">
        <f aca="false">IF(BT$1="Sí", (('Cds 2018'!BT16-MIN('Cds 2018'!BT$9:BT$28))/(MAX('Cds 2018'!BT$9:BT$28)-MIN('Cds 2018'!BT$9:BT$28)))*100,((MAX('Cds 2018'!BT$9:BT$28)-'Cds 2018'!BT16)/(MIN('Cds 2018'!BT$9:BT$28)-MAX('Cds 2018'!BT$9:BT$28)))*(-100))</f>
        <v>100</v>
      </c>
      <c r="BU16" s="56" t="n">
        <f aca="false">IF(BU$1="Sí", (('Cds 2018'!BU16-MIN('Cds 2018'!BU$9:BU$28))/(MAX('Cds 2018'!BU$9:BU$28)-MIN('Cds 2018'!BU$9:BU$28)))*100,((MAX('Cds 2018'!BU$9:BU$28)-'Cds 2018'!BU16)/(MIN('Cds 2018'!BU$9:BU$28)-MAX('Cds 2018'!BU$9:BU$28)))*(-100))</f>
        <v>100</v>
      </c>
      <c r="BV16" s="56" t="n">
        <f aca="false">IF(BV$1="Sí", (('Cds 2018'!BV16-MIN('Cds 2018'!BV$9:BV$28))/(MAX('Cds 2018'!BV$9:BV$28)-MIN('Cds 2018'!BV$9:BV$28)))*100,((MAX('Cds 2018'!BV$9:BV$28)-'Cds 2018'!BV16)/(MIN('Cds 2018'!BV$9:BV$28)-MAX('Cds 2018'!BV$9:BV$28)))*(-100))</f>
        <v>33.3333333333333</v>
      </c>
      <c r="BW16" s="56" t="n">
        <f aca="false">IF(BW$1="Sí", (('Cds 2018'!BW16-MIN('Cds 2018'!BW$9:BW$28))/(MAX('Cds 2018'!BW$9:BW$28)-MIN('Cds 2018'!BW$9:BW$28)))*100,((MAX('Cds 2018'!BW$9:BW$28)-'Cds 2018'!BW16)/(MIN('Cds 2018'!BW$9:BW$28)-MAX('Cds 2018'!BW$9:BW$28)))*(-100))</f>
        <v>0</v>
      </c>
      <c r="BX16" s="56" t="n">
        <f aca="false">IF(BX$1="Sí", (('Cds 2018'!BX16-MIN('Cds 2018'!BX$9:BX$28))/(MAX('Cds 2018'!BX$9:BX$28)-MIN('Cds 2018'!BX$9:BX$28)))*100,((MAX('Cds 2018'!BX$9:BX$28)-'Cds 2018'!BX16)/(MIN('Cds 2018'!BX$9:BX$28)-MAX('Cds 2018'!BX$9:BX$28)))*(-100))</f>
        <v>100</v>
      </c>
      <c r="BY16" s="56" t="n">
        <f aca="false">IF(BY$1="Sí", (('Cds 2018'!BY16-MIN('Cds 2018'!BY$9:BY$28))/(MAX('Cds 2018'!BY$9:BY$28)-MIN('Cds 2018'!BY$9:BY$28)))*100,((MAX('Cds 2018'!BY$9:BY$28)-'Cds 2018'!BY16)/(MIN('Cds 2018'!BY$9:BY$28)-MAX('Cds 2018'!BY$9:BY$28)))*(-100))</f>
        <v>100</v>
      </c>
      <c r="BZ16" s="56" t="n">
        <f aca="false">IF(BZ$1="Sí", (('Cds 2018'!BZ16-MIN('Cds 2018'!BZ$9:BZ$28))/(MAX('Cds 2018'!BZ$9:BZ$28)-MIN('Cds 2018'!BZ$9:BZ$28)))*100,((MAX('Cds 2018'!BZ$9:BZ$28)-'Cds 2018'!BZ16)/(MIN('Cds 2018'!BZ$9:BZ$28)-MAX('Cds 2018'!BZ$9:BZ$28)))*(-100))</f>
        <v>0</v>
      </c>
      <c r="CA16" s="56" t="n">
        <f aca="false">IF(CA$1="Sí", (('Cds 2018'!CA16-MIN('Cds 2018'!CA$9:CA$28))/(MAX('Cds 2018'!CA$9:CA$28)-MIN('Cds 2018'!CA$9:CA$28)))*100,((MAX('Cds 2018'!CA$9:CA$28)-'Cds 2018'!CA16)/(MIN('Cds 2018'!CA$9:CA$28)-MAX('Cds 2018'!CA$9:CA$28)))*(-100))</f>
        <v>100</v>
      </c>
      <c r="CB16" s="56" t="n">
        <f aca="false">IF(CB$1="Sí", (('Cds 2018'!CB16-MIN('Cds 2018'!CB$9:CB$28))/(MAX('Cds 2018'!CB$9:CB$28)-MIN('Cds 2018'!CB$9:CB$28)))*100,((MAX('Cds 2018'!CB$9:CB$28)-'Cds 2018'!CB16)/(MIN('Cds 2018'!CB$9:CB$28)-MAX('Cds 2018'!CB$9:CB$28)))*(-100))</f>
        <v>100</v>
      </c>
      <c r="CC16" s="56" t="n">
        <f aca="false">IF(CC$1="Sí", (('Cds 2018'!CC16-MIN('Cds 2018'!CC$9:CC$28))/(MAX('Cds 2018'!CC$9:CC$28)-MIN('Cds 2018'!CC$9:CC$28)))*100,((MAX('Cds 2018'!CC$9:CC$28)-'Cds 2018'!CC16)/(MIN('Cds 2018'!CC$9:CC$28)-MAX('Cds 2018'!CC$9:CC$28)))*(-100))</f>
        <v>100</v>
      </c>
      <c r="CD16" s="56" t="n">
        <f aca="false">IF(CD$1="Sí", (('Cds 2018'!CD16-MIN('Cds 2018'!CD$9:CD$28))/(MAX('Cds 2018'!CD$9:CD$28)-MIN('Cds 2018'!CD$9:CD$28)))*100,((MAX('Cds 2018'!CD$9:CD$28)-'Cds 2018'!CD16)/(MIN('Cds 2018'!CD$9:CD$28)-MAX('Cds 2018'!CD$9:CD$28)))*(-100))</f>
        <v>0</v>
      </c>
      <c r="CE16" s="56" t="n">
        <f aca="false">IF(CE$1="Sí", (('Cds 2018'!CE16-MIN('Cds 2018'!CE$9:CE$28))/(MAX('Cds 2018'!CE$9:CE$28)-MIN('Cds 2018'!CE$9:CE$28)))*100,((MAX('Cds 2018'!CE$9:CE$28)-'Cds 2018'!CE16)/(MIN('Cds 2018'!CE$9:CE$28)-MAX('Cds 2018'!CE$9:CE$28)))*(-100))</f>
        <v>100</v>
      </c>
      <c r="CF16" s="56" t="n">
        <f aca="false">IF(CF$1="Sí", (('Cds 2018'!CF16-MIN('Cds 2018'!CF$9:CF$28))/(MAX('Cds 2018'!CF$9:CF$28)-MIN('Cds 2018'!CF$9:CF$28)))*100,((MAX('Cds 2018'!CF$9:CF$28)-'Cds 2018'!CF16)/(MIN('Cds 2018'!CF$9:CF$28)-MAX('Cds 2018'!CF$9:CF$28)))*(-100))</f>
        <v>100</v>
      </c>
      <c r="CG16" s="56" t="n">
        <f aca="false">IF(CG$1="Sí", (('Cds 2018'!CG16-MIN('Cds 2018'!CG$9:CG$28))/(MAX('Cds 2018'!CG$9:CG$28)-MIN('Cds 2018'!CG$9:CG$28)))*100,((MAX('Cds 2018'!CG$9:CG$28)-'Cds 2018'!CG16)/(MIN('Cds 2018'!CG$9:CG$28)-MAX('Cds 2018'!CG$9:CG$28)))*(-100))</f>
        <v>100</v>
      </c>
      <c r="CH16" s="56" t="n">
        <f aca="false">IF(CH$1="Sí", (('Cds 2018'!CH16-MIN('Cds 2018'!CH$9:CH$28))/(MAX('Cds 2018'!CH$9:CH$28)-MIN('Cds 2018'!CH$9:CH$28)))*100,((MAX('Cds 2018'!CH$9:CH$28)-'Cds 2018'!CH16)/(MIN('Cds 2018'!CH$9:CH$28)-MAX('Cds 2018'!CH$9:CH$28)))*(-100))</f>
        <v>100</v>
      </c>
      <c r="CI16" s="56" t="n">
        <f aca="false">IF(CI$1="Sí", (('Cds 2018'!CI16-MIN('Cds 2018'!CI$9:CI$28))/(MAX('Cds 2018'!CI$9:CI$28)-MIN('Cds 2018'!CI$9:CI$28)))*100,((MAX('Cds 2018'!CI$9:CI$28)-'Cds 2018'!CI16)/(MIN('Cds 2018'!CI$9:CI$28)-MAX('Cds 2018'!CI$9:CI$28)))*(-100))</f>
        <v>0</v>
      </c>
      <c r="CJ16" s="56" t="n">
        <f aca="false">IF(CJ$1="Sí", (('Cds 2018'!CJ16-MIN('Cds 2018'!CJ$9:CJ$28))/(MAX('Cds 2018'!CJ$9:CJ$28)-MIN('Cds 2018'!CJ$9:CJ$28)))*100,((MAX('Cds 2018'!CJ$9:CJ$28)-'Cds 2018'!CJ16)/(MIN('Cds 2018'!CJ$9:CJ$28)-MAX('Cds 2018'!CJ$9:CJ$28)))*(-100))</f>
        <v>100</v>
      </c>
      <c r="CK16" s="56" t="n">
        <f aca="false">IF(CK$1="Sí", (('Cds 2018'!CK16-MIN('Cds 2018'!CK$9:CK$28))/(MAX('Cds 2018'!CK$9:CK$28)-MIN('Cds 2018'!CK$9:CK$28)))*100,((MAX('Cds 2018'!CK$9:CK$28)-'Cds 2018'!CK16)/(MIN('Cds 2018'!CK$9:CK$28)-MAX('Cds 2018'!CK$9:CK$28)))*(-100))</f>
        <v>100</v>
      </c>
      <c r="CL16" s="56" t="n">
        <f aca="false">IF(CL$1="Sí", (('Cds 2018'!CL16-MIN('Cds 2018'!CL$9:CL$28))/(MAX('Cds 2018'!CL$9:CL$28)-MIN('Cds 2018'!CL$9:CL$28)))*100,((MAX('Cds 2018'!CL$9:CL$28)-'Cds 2018'!CL16)/(MIN('Cds 2018'!CL$9:CL$28)-MAX('Cds 2018'!CL$9:CL$28)))*(-100))</f>
        <v>16.8979418460531</v>
      </c>
      <c r="CM16" s="56" t="n">
        <f aca="false">IF(CM$1="Sí", (('Cds 2018'!CM16-MIN('Cds 2018'!CM$9:CM$28))/(MAX('Cds 2018'!CM$9:CM$28)-MIN('Cds 2018'!CM$9:CM$28)))*100,((MAX('Cds 2018'!CM$9:CM$28)-'Cds 2018'!CM16)/(MIN('Cds 2018'!CM$9:CM$28)-MAX('Cds 2018'!CM$9:CM$28)))*(-100))</f>
        <v>57.2043062624909</v>
      </c>
      <c r="CN16" s="56" t="n">
        <f aca="false">IF(CN$1="Sí", (('Cds 2018'!CN16-MIN('Cds 2018'!CN$9:CN$28))/(MAX('Cds 2018'!CN$9:CN$28)-MIN('Cds 2018'!CN$9:CN$28)))*100,((MAX('Cds 2018'!CN$9:CN$28)-'Cds 2018'!CN16)/(MIN('Cds 2018'!CN$9:CN$28)-MAX('Cds 2018'!CN$9:CN$28)))*(-100))</f>
        <v>30.0966470982611</v>
      </c>
      <c r="CO16" s="56" t="n">
        <f aca="false">IF(CO$1="Sí", (('Cds 2018'!CO16-MIN('Cds 2018'!CO$9:CO$28))/(MAX('Cds 2018'!CO$9:CO$28)-MIN('Cds 2018'!CO$9:CO$28)))*100,((MAX('Cds 2018'!CO$9:CO$28)-'Cds 2018'!CO16)/(MIN('Cds 2018'!CO$9:CO$28)-MAX('Cds 2018'!CO$9:CO$28)))*(-100))</f>
        <v>7.89625519934431</v>
      </c>
      <c r="CP16" s="56" t="n">
        <f aca="false">IF(CP$1="Sí", (('Cds 2018'!CP16-MIN('Cds 2018'!CP$9:CP$28))/(MAX('Cds 2018'!CP$9:CP$28)-MIN('Cds 2018'!CP$9:CP$28)))*100,((MAX('Cds 2018'!CP$9:CP$28)-'Cds 2018'!CP16)/(MIN('Cds 2018'!CP$9:CP$28)-MAX('Cds 2018'!CP$9:CP$28)))*(-100))</f>
        <v>100</v>
      </c>
      <c r="CQ16" s="56" t="n">
        <f aca="false">IF(CQ$1="Sí", (('Cds 2018'!CQ16-MIN('Cds 2018'!CQ$9:CQ$28))/(MAX('Cds 2018'!CQ$9:CQ$28)-MIN('Cds 2018'!CQ$9:CQ$28)))*100,((MAX('Cds 2018'!CQ$9:CQ$28)-'Cds 2018'!CQ16)/(MIN('Cds 2018'!CQ$9:CQ$28)-MAX('Cds 2018'!CQ$9:CQ$28)))*(-100))</f>
        <v>41.4450608853364</v>
      </c>
      <c r="CR16" s="56" t="n">
        <f aca="false">IF(CR$1="Sí", (('Cds 2018'!CR16-MIN('Cds 2018'!CR$9:CR$28))/(MAX('Cds 2018'!CR$9:CR$28)-MIN('Cds 2018'!CR$9:CR$28)))*100,((MAX('Cds 2018'!CR$9:CR$28)-'Cds 2018'!CR16)/(MIN('Cds 2018'!CR$9:CR$28)-MAX('Cds 2018'!CR$9:CR$28)))*(-100))</f>
        <v>74.1978364570488</v>
      </c>
      <c r="CS16" s="56" t="n">
        <f aca="false">IF(CS$1="Sí", (('Cds 2018'!CS16-MIN('Cds 2018'!CS$9:CS$28))/(MAX('Cds 2018'!CS$9:CS$28)-MIN('Cds 2018'!CS$9:CS$28)))*100,((MAX('Cds 2018'!CS$9:CS$28)-'Cds 2018'!CS16)/(MIN('Cds 2018'!CS$9:CS$28)-MAX('Cds 2018'!CS$9:CS$28)))*(-100))</f>
        <v>46.8927925579699</v>
      </c>
      <c r="CT16" s="56" t="n">
        <f aca="false">IF(CT$1="Sí", (('Cds 2018'!CT16-MIN('Cds 2018'!CT$9:CT$28))/(MAX('Cds 2018'!CT$9:CT$28)-MIN('Cds 2018'!CT$9:CT$28)))*100,((MAX('Cds 2018'!CT$9:CT$28)-'Cds 2018'!CT16)/(MIN('Cds 2018'!CT$9:CT$28)-MAX('Cds 2018'!CT$9:CT$28)))*(-100))</f>
        <v>55.5169552363684</v>
      </c>
      <c r="CU16" s="56" t="n">
        <f aca="false">IF(CU$1="Sí", (('Cds 2018'!CU16-MIN('Cds 2018'!CU$9:CU$28))/(MAX('Cds 2018'!CU$9:CU$28)-MIN('Cds 2018'!CU$9:CU$28)))*100,((MAX('Cds 2018'!CU$9:CU$28)-'Cds 2018'!CU16)/(MIN('Cds 2018'!CU$9:CU$28)-MAX('Cds 2018'!CU$9:CU$28)))*(-100))</f>
        <v>63.1507401293642</v>
      </c>
      <c r="CV16" s="96" t="s">
        <v>345</v>
      </c>
      <c r="CW16" s="56" t="n">
        <f aca="false">IF(CW$1="Sí", (('Cds 2018'!CW16-MIN('Cds 2018'!CW$9:CW$28))/(MAX('Cds 2018'!CW$9:CW$28)-MIN('Cds 2018'!CW$9:CW$28)))*100,((MAX('Cds 2018'!CW$9:CW$28)-'Cds 2018'!CW16)/(MIN('Cds 2018'!CW$9:CW$28)-MAX('Cds 2018'!CW$9:CW$28)))*(-100))</f>
        <v>48.1765556660697</v>
      </c>
      <c r="CX16" s="56" t="n">
        <f aca="false">IF(CX$1="Sí", (('Cds 2018'!CX16-MIN('Cds 2018'!CX$9:CX$28))/(MAX('Cds 2018'!CX$9:CX$28)-MIN('Cds 2018'!CX$9:CX$28)))*100,((MAX('Cds 2018'!CX$9:CX$28)-'Cds 2018'!CX16)/(MIN('Cds 2018'!CX$9:CX$28)-MAX('Cds 2018'!CX$9:CX$28)))*(-100))</f>
        <v>13.0897500406626</v>
      </c>
      <c r="CY16" s="56" t="n">
        <f aca="false">IF(CY$1="Sí", (('Cds 2018'!CY16-MIN('Cds 2018'!CY$9:CY$28))/(MAX('Cds 2018'!CY$9:CY$28)-MIN('Cds 2018'!CY$9:CY$28)))*100,((MAX('Cds 2018'!CY$9:CY$28)-'Cds 2018'!CY16)/(MIN('Cds 2018'!CY$9:CY$28)-MAX('Cds 2018'!CY$9:CY$28)))*(-100))</f>
        <v>53.5743875359959</v>
      </c>
      <c r="CZ16" s="56" t="n">
        <f aca="false">IF(CZ$1="Sí", (('Cds 2018'!CZ16-MIN('Cds 2018'!CZ$9:CZ$28))/(MAX('Cds 2018'!CZ$9:CZ$28)-MIN('Cds 2018'!CZ$9:CZ$28)))*100,((MAX('Cds 2018'!CZ$9:CZ$28)-'Cds 2018'!CZ16)/(MIN('Cds 2018'!CZ$9:CZ$28)-MAX('Cds 2018'!CZ$9:CZ$28)))*(-100))</f>
        <v>93.8944524891613</v>
      </c>
      <c r="DA16" s="56" t="n">
        <f aca="false">IF(DA$1="Sí", (('Cds 2018'!DA16-MIN('Cds 2018'!DA$9:DA$28))/(MAX('Cds 2018'!DA$9:DA$28)-MIN('Cds 2018'!DA$9:DA$28)))*100,((MAX('Cds 2018'!DA$9:DA$28)-'Cds 2018'!DA16)/(MIN('Cds 2018'!DA$9:DA$28)-MAX('Cds 2018'!DA$9:DA$28)))*(-100))</f>
        <v>80.4568282500523</v>
      </c>
    </row>
    <row r="17" customFormat="false" ht="15" hidden="false" customHeight="false" outlineLevel="0" collapsed="false">
      <c r="A17" s="80" t="s">
        <v>357</v>
      </c>
      <c r="B17" s="81" t="n">
        <v>23</v>
      </c>
      <c r="C17" s="80" t="s">
        <v>355</v>
      </c>
      <c r="E17" s="56" t="n">
        <f aca="false">IF(E$1="Sí", (('Cds 2018'!E17-MIN('Cds 2018'!E$9:E$28))/(MAX('Cds 2018'!E$9:E$28)-MIN('Cds 2018'!E$9:E$28)))*100,((MAX('Cds 2018'!E$9:E$28)-'Cds 2018'!E17)/(MIN('Cds 2018'!E$9:E$28)-MAX('Cds 2018'!E$9:E$28)))*(-100))</f>
        <v>6.86503729099731</v>
      </c>
      <c r="F17" s="56" t="n">
        <f aca="false">IF(F$1="Sí", (('Cds 2018'!F17-MIN('Cds 2018'!F$9:F$28))/(MAX('Cds 2018'!F$9:F$28)-MIN('Cds 2018'!F$9:F$28)))*100,((MAX('Cds 2018'!F$9:F$28)-'Cds 2018'!F17)/(MIN('Cds 2018'!F$9:F$28)-MAX('Cds 2018'!F$9:F$28)))*(-100))</f>
        <v>5.47363942627773</v>
      </c>
      <c r="G17" s="56" t="n">
        <f aca="false">IF(G$1="Sí", (('Cds 2018'!G17-MIN('Cds 2018'!G$9:G$28))/(MAX('Cds 2018'!G$9:G$28)-MIN('Cds 2018'!G$9:G$28)))*100,((MAX('Cds 2018'!G$9:G$28)-'Cds 2018'!G17)/(MIN('Cds 2018'!G$9:G$28)-MAX('Cds 2018'!G$9:G$28)))*(-100))</f>
        <v>28.0957707279455</v>
      </c>
      <c r="H17" s="56" t="n">
        <f aca="false">IF(H$1="Sí", (('Cds 2018'!H17-MIN('Cds 2018'!H$9:H$28))/(MAX('Cds 2018'!H$9:H$28)-MIN('Cds 2018'!H$9:H$28)))*100,((MAX('Cds 2018'!H$9:H$28)-'Cds 2018'!H17)/(MIN('Cds 2018'!H$9:H$28)-MAX('Cds 2018'!H$9:H$28)))*(-100))</f>
        <v>2.24822468074549</v>
      </c>
      <c r="I17" s="56" t="n">
        <f aca="false">IF(I$1="Sí", (('Cds 2018'!I17-MIN('Cds 2018'!I$9:I$28))/(MAX('Cds 2018'!I$9:I$28)-MIN('Cds 2018'!I$9:I$28)))*100,((MAX('Cds 2018'!I$9:I$28)-'Cds 2018'!I17)/(MIN('Cds 2018'!I$9:I$28)-MAX('Cds 2018'!I$9:I$28)))*(-100))</f>
        <v>0</v>
      </c>
      <c r="J17" s="56" t="n">
        <f aca="false">IF(J$1="Sí", (('Cds 2018'!J17-MIN('Cds 2018'!J$9:J$28))/(MAX('Cds 2018'!J$9:J$28)-MIN('Cds 2018'!J$9:J$28)))*100,((MAX('Cds 2018'!J$9:J$28)-'Cds 2018'!J17)/(MIN('Cds 2018'!J$9:J$28)-MAX('Cds 2018'!J$9:J$28)))*(-100))</f>
        <v>0</v>
      </c>
      <c r="K17" s="56" t="n">
        <f aca="false">IF(K$1="Sí", (('Cds 2018'!K17-MIN('Cds 2018'!K$9:K$28))/(MAX('Cds 2018'!K$9:K$28)-MIN('Cds 2018'!K$9:K$28)))*100,((MAX('Cds 2018'!K$9:K$28)-'Cds 2018'!K17)/(MIN('Cds 2018'!K$9:K$28)-MAX('Cds 2018'!K$9:K$28)))*(-100))</f>
        <v>92.2314021247831</v>
      </c>
      <c r="L17" s="56" t="n">
        <f aca="false">IF(L$1="Sí", (('Cds 2018'!L17-MIN('Cds 2018'!L$9:L$28))/(MAX('Cds 2018'!L$9:L$28)-MIN('Cds 2018'!L$9:L$28)))*100,((MAX('Cds 2018'!L$9:L$28)-'Cds 2018'!L17)/(MIN('Cds 2018'!L$9:L$28)-MAX('Cds 2018'!L$9:L$28)))*(-100))</f>
        <v>90.9153483304152</v>
      </c>
      <c r="M17" s="56" t="n">
        <f aca="false">IF(M$1="Sí", (('Cds 2018'!M17-MIN('Cds 2018'!M$9:M$28))/(MAX('Cds 2018'!M$9:M$28)-MIN('Cds 2018'!M$9:M$28)))*100,((MAX('Cds 2018'!M$9:M$28)-'Cds 2018'!M17)/(MIN('Cds 2018'!M$9:M$28)-MAX('Cds 2018'!M$9:M$28)))*(-100))</f>
        <v>100</v>
      </c>
      <c r="N17" s="56" t="n">
        <f aca="false">IF(N$1="Sí", (('Cds 2018'!N17-MIN('Cds 2018'!N$9:N$28))/(MAX('Cds 2018'!N$9:N$28)-MIN('Cds 2018'!N$9:N$28)))*100,((MAX('Cds 2018'!N$9:N$28)-'Cds 2018'!N17)/(MIN('Cds 2018'!N$9:N$28)-MAX('Cds 2018'!N$9:N$28)))*(-100))</f>
        <v>16.3761324836405</v>
      </c>
      <c r="O17" s="56" t="n">
        <f aca="false">IF(O$1="Sí", (('Cds 2018'!O17-MIN('Cds 2018'!O$9:O$28))/(MAX('Cds 2018'!O$9:O$28)-MIN('Cds 2018'!O$9:O$28)))*100,((MAX('Cds 2018'!O$9:O$28)-'Cds 2018'!O17)/(MIN('Cds 2018'!O$9:O$28)-MAX('Cds 2018'!O$9:O$28)))*(-100))</f>
        <v>18.3754903042339</v>
      </c>
      <c r="P17" s="56" t="n">
        <f aca="false">IF(P$1="Sí", (('Cds 2018'!P17-MIN('Cds 2018'!P$9:P$28))/(MAX('Cds 2018'!P$9:P$28)-MIN('Cds 2018'!P$9:P$28)))*100,((MAX('Cds 2018'!P$9:P$28)-'Cds 2018'!P17)/(MIN('Cds 2018'!P$9:P$28)-MAX('Cds 2018'!P$9:P$28)))*(-100))</f>
        <v>67.0166100517436</v>
      </c>
      <c r="Q17" s="56" t="n">
        <f aca="false">IF(Q$1="Sí", (('Cds 2018'!Q17-MIN('Cds 2018'!Q$9:Q$28))/(MAX('Cds 2018'!Q$9:Q$28)-MIN('Cds 2018'!Q$9:Q$28)))*100,((MAX('Cds 2018'!Q$9:Q$28)-'Cds 2018'!Q17)/(MIN('Cds 2018'!Q$9:Q$28)-MAX('Cds 2018'!Q$9:Q$28)))*(-100))</f>
        <v>20.4215790310197</v>
      </c>
      <c r="R17" s="56" t="n">
        <f aca="false">IF(R$1="Sí", (('Cds 2018'!R17-MIN('Cds 2018'!R$9:R$28))/(MAX('Cds 2018'!R$9:R$28)-MIN('Cds 2018'!R$9:R$28)))*100,((MAX('Cds 2018'!R$9:R$28)-'Cds 2018'!R17)/(MIN('Cds 2018'!R$9:R$28)-MAX('Cds 2018'!R$9:R$28)))*(-100))</f>
        <v>85.9523082527036</v>
      </c>
      <c r="S17" s="56" t="n">
        <f aca="false">IF(S$1="Sí", (('Cds 2018'!S17-MIN('Cds 2018'!S$9:S$28))/(MAX('Cds 2018'!S$9:S$28)-MIN('Cds 2018'!S$9:S$28)))*100,((MAX('Cds 2018'!S$9:S$28)-'Cds 2018'!S17)/(MIN('Cds 2018'!S$9:S$28)-MAX('Cds 2018'!S$9:S$28)))*(-100))</f>
        <v>15.9722148935673</v>
      </c>
      <c r="T17" s="56" t="n">
        <f aca="false">IF(T$1="Sí", (('Cds 2018'!T17-MIN('Cds 2018'!T$9:T$28))/(MAX('Cds 2018'!T$9:T$28)-MIN('Cds 2018'!T$9:T$28)))*100,((MAX('Cds 2018'!T$9:T$28)-'Cds 2018'!T17)/(MIN('Cds 2018'!T$9:T$28)-MAX('Cds 2018'!T$9:T$28)))*(-100))</f>
        <v>77.0035329103309</v>
      </c>
      <c r="U17" s="56" t="n">
        <f aca="false">IF(U$1="Sí", (('Cds 2018'!U17-MIN('Cds 2018'!U$9:U$28))/(MAX('Cds 2018'!U$9:U$28)-MIN('Cds 2018'!U$9:U$28)))*100,((MAX('Cds 2018'!U$9:U$28)-'Cds 2018'!U17)/(MIN('Cds 2018'!U$9:U$28)-MAX('Cds 2018'!U$9:U$28)))*(-100))</f>
        <v>100</v>
      </c>
      <c r="V17" s="56" t="n">
        <f aca="false">IF(V$1="Sí", (('Cds 2018'!V17-MIN('Cds 2018'!V$9:V$28))/(MAX('Cds 2018'!V$9:V$28)-MIN('Cds 2018'!V$9:V$28)))*100,((MAX('Cds 2018'!V$9:V$28)-'Cds 2018'!V17)/(MIN('Cds 2018'!V$9:V$28)-MAX('Cds 2018'!V$9:V$28)))*(-100))</f>
        <v>32.2194199919232</v>
      </c>
      <c r="W17" s="56" t="n">
        <f aca="false">IF(W$1="Sí", (('Cds 2018'!W17-MIN('Cds 2018'!W$9:W$28))/(MAX('Cds 2018'!W$9:W$28)-MIN('Cds 2018'!W$9:W$28)))*100,((MAX('Cds 2018'!W$9:W$28)-'Cds 2018'!W17)/(MIN('Cds 2018'!W$9:W$28)-MAX('Cds 2018'!W$9:W$28)))*(-100))</f>
        <v>68.7505050443984</v>
      </c>
      <c r="X17" s="56" t="n">
        <f aca="false">IF(X$1="Sí", (('Cds 2018'!X17-MIN('Cds 2018'!X$9:X$28))/(MAX('Cds 2018'!X$9:X$28)-MIN('Cds 2018'!X$9:X$28)))*100,((MAX('Cds 2018'!X$9:X$28)-'Cds 2018'!X17)/(MIN('Cds 2018'!X$9:X$28)-MAX('Cds 2018'!X$9:X$28)))*(-100))</f>
        <v>100</v>
      </c>
      <c r="Y17" s="56" t="n">
        <f aca="false">IF(Y$1="Sí", (('Cds 2018'!Y17-MIN('Cds 2018'!Y$9:Y$28))/(MAX('Cds 2018'!Y$9:Y$28)-MIN('Cds 2018'!Y$9:Y$28)))*100,((MAX('Cds 2018'!Y$9:Y$28)-'Cds 2018'!Y17)/(MIN('Cds 2018'!Y$9:Y$28)-MAX('Cds 2018'!Y$9:Y$28)))*(-100))</f>
        <v>34.1653993487962</v>
      </c>
      <c r="Z17" s="56" t="n">
        <f aca="false">IF(Z$1="Sí", (('Cds 2018'!Z17-MIN('Cds 2018'!Z$9:Z$28))/(MAX('Cds 2018'!Z$9:Z$28)-MIN('Cds 2018'!Z$9:Z$28)))*100,((MAX('Cds 2018'!Z$9:Z$28)-'Cds 2018'!Z17)/(MIN('Cds 2018'!Z$9:Z$28)-MAX('Cds 2018'!Z$9:Z$28)))*(-100))</f>
        <v>42.2030956803761</v>
      </c>
      <c r="AA17" s="56" t="n">
        <f aca="false">IF(AA$1="Sí", (('Cds 2018'!AA17-MIN('Cds 2018'!AA$9:AA$28))/(MAX('Cds 2018'!AA$9:AA$28)-MIN('Cds 2018'!AA$9:AA$28)))*100,((MAX('Cds 2018'!AA$9:AA$28)-'Cds 2018'!AA17)/(MIN('Cds 2018'!AA$9:AA$28)-MAX('Cds 2018'!AA$9:AA$28)))*(-100))</f>
        <v>5.86942977478403</v>
      </c>
      <c r="AB17" s="56" t="n">
        <f aca="false">IF(AB$1="Sí", (('Cds 2018'!AB17-MIN('Cds 2018'!AB$9:AB$28))/(MAX('Cds 2018'!AB$9:AB$28)-MIN('Cds 2018'!AB$9:AB$28)))*100,((MAX('Cds 2018'!AB$9:AB$28)-'Cds 2018'!AB17)/(MIN('Cds 2018'!AB$9:AB$28)-MAX('Cds 2018'!AB$9:AB$28)))*(-100))</f>
        <v>9.15498343111318</v>
      </c>
      <c r="AC17" s="56" t="n">
        <f aca="false">IF(AC$1="Sí", (('Cds 2018'!AC17-MIN('Cds 2018'!AC$9:AC$28))/(MAX('Cds 2018'!AC$9:AC$28)-MIN('Cds 2018'!AC$9:AC$28)))*100,((MAX('Cds 2018'!AC$9:AC$28)-'Cds 2018'!AC17)/(MIN('Cds 2018'!AC$9:AC$28)-MAX('Cds 2018'!AC$9:AC$28)))*(-100))</f>
        <v>47.5611572859607</v>
      </c>
      <c r="AD17" s="56" t="n">
        <f aca="false">IF(AD$1="Sí", (('Cds 2018'!AD17-MIN('Cds 2018'!AD$9:AD$28))/(MAX('Cds 2018'!AD$9:AD$28)-MIN('Cds 2018'!AD$9:AD$28)))*100,((MAX('Cds 2018'!AD$9:AD$28)-'Cds 2018'!AD17)/(MIN('Cds 2018'!AD$9:AD$28)-MAX('Cds 2018'!AD$9:AD$28)))*(-100))</f>
        <v>46.6213100109419</v>
      </c>
      <c r="AE17" s="56" t="n">
        <f aca="false">IF(AE$1="Sí", (('Cds 2018'!AE17-MIN('Cds 2018'!AE$9:AE$28))/(MAX('Cds 2018'!AE$9:AE$28)-MIN('Cds 2018'!AE$9:AE$28)))*100,((MAX('Cds 2018'!AE$9:AE$28)-'Cds 2018'!AE17)/(MIN('Cds 2018'!AE$9:AE$28)-MAX('Cds 2018'!AE$9:AE$28)))*(-100))</f>
        <v>25.1528788493448</v>
      </c>
      <c r="AF17" s="56" t="n">
        <f aca="false">IF(AF$1="Sí", (('Cds 2018'!AF17-MIN('Cds 2018'!AF$9:AF$28))/(MAX('Cds 2018'!AF$9:AF$28)-MIN('Cds 2018'!AF$9:AF$28)))*100,((MAX('Cds 2018'!AF$9:AF$28)-'Cds 2018'!AF17)/(MIN('Cds 2018'!AF$9:AF$28)-MAX('Cds 2018'!AF$9:AF$28)))*(-100))</f>
        <v>67.9681014080864</v>
      </c>
      <c r="AG17" s="56" t="n">
        <f aca="false">IF(AG$1="Sí", (('Cds 2018'!AG17-MIN('Cds 2018'!AG$9:AG$28))/(MAX('Cds 2018'!AG$9:AG$28)-MIN('Cds 2018'!AG$9:AG$28)))*100,((MAX('Cds 2018'!AG$9:AG$28)-'Cds 2018'!AG17)/(MIN('Cds 2018'!AG$9:AG$28)-MAX('Cds 2018'!AG$9:AG$28)))*(-100))</f>
        <v>0</v>
      </c>
      <c r="AH17" s="56" t="n">
        <f aca="false">IF(AH$1="Sí", (('Cds 2018'!AH17-MIN('Cds 2018'!AH$9:AH$28))/(MAX('Cds 2018'!AH$9:AH$28)-MIN('Cds 2018'!AH$9:AH$28)))*100,((MAX('Cds 2018'!AH$9:AH$28)-'Cds 2018'!AH17)/(MIN('Cds 2018'!AH$9:AH$28)-MAX('Cds 2018'!AH$9:AH$28)))*(-100))</f>
        <v>35.593220338983</v>
      </c>
      <c r="AI17" s="56" t="n">
        <f aca="false">IF(AI$1="Sí", (('Cds 2018'!AI17-MIN('Cds 2018'!AI$9:AI$28))/(MAX('Cds 2018'!AI$9:AI$28)-MIN('Cds 2018'!AI$9:AI$28)))*100,((MAX('Cds 2018'!AI$9:AI$28)-'Cds 2018'!AI17)/(MIN('Cds 2018'!AI$9:AI$28)-MAX('Cds 2018'!AI$9:AI$28)))*(-100))</f>
        <v>36.0805271363616</v>
      </c>
      <c r="AJ17" s="56" t="n">
        <f aca="false">IF(AJ$1="Sí", (('Cds 2018'!AJ17-MIN('Cds 2018'!AJ$9:AJ$28))/(MAX('Cds 2018'!AJ$9:AJ$28)-MIN('Cds 2018'!AJ$9:AJ$28)))*100,((MAX('Cds 2018'!AJ$9:AJ$28)-'Cds 2018'!AJ17)/(MIN('Cds 2018'!AJ$9:AJ$28)-MAX('Cds 2018'!AJ$9:AJ$28)))*(-100))</f>
        <v>63.8088480372398</v>
      </c>
      <c r="AK17" s="56" t="n">
        <f aca="false">IF(AK$1="Sí", (('Cds 2018'!AK17-MIN('Cds 2018'!AK$9:AK$28))/(MAX('Cds 2018'!AK$9:AK$28)-MIN('Cds 2018'!AK$9:AK$28)))*100,((MAX('Cds 2018'!AK$9:AK$28)-'Cds 2018'!AK17)/(MIN('Cds 2018'!AK$9:AK$28)-MAX('Cds 2018'!AK$9:AK$28)))*(-100))</f>
        <v>33.1459203292423</v>
      </c>
      <c r="AL17" s="56" t="n">
        <f aca="false">IF(AL$1="Sí", (('Cds 2018'!AL17-MIN('Cds 2018'!AL$9:AL$28))/(MAX('Cds 2018'!AL$9:AL$28)-MIN('Cds 2018'!AL$9:AL$28)))*100,((MAX('Cds 2018'!AL$9:AL$28)-'Cds 2018'!AL17)/(MIN('Cds 2018'!AL$9:AL$28)-MAX('Cds 2018'!AL$9:AL$28)))*(-100))</f>
        <v>70.5993890345661</v>
      </c>
      <c r="AM17" s="56" t="n">
        <f aca="false">IF(AM$1="Sí", (('Cds 2018'!AM17-MIN('Cds 2018'!AM$9:AM$28))/(MAX('Cds 2018'!AM$9:AM$28)-MIN('Cds 2018'!AM$9:AM$28)))*100,((MAX('Cds 2018'!AM$9:AM$28)-'Cds 2018'!AM17)/(MIN('Cds 2018'!AM$9:AM$28)-MAX('Cds 2018'!AM$9:AM$28)))*(-100))</f>
        <v>85.1890459727928</v>
      </c>
      <c r="AN17" s="56" t="n">
        <f aca="false">IF(AN$1="Sí", (('Cds 2018'!AN17-MIN('Cds 2018'!AN$9:AN$28))/(MAX('Cds 2018'!AN$9:AN$28)-MIN('Cds 2018'!AN$9:AN$28)))*100,((MAX('Cds 2018'!AN$9:AN$28)-'Cds 2018'!AN17)/(MIN('Cds 2018'!AN$9:AN$28)-MAX('Cds 2018'!AN$9:AN$28)))*(-100))</f>
        <v>75.0635307476585</v>
      </c>
      <c r="AO17" s="56" t="n">
        <f aca="false">IF(AO$1="Sí", (('Cds 2018'!AO17-MIN('Cds 2018'!AO$9:AO$28))/(MAX('Cds 2018'!AO$9:AO$28)-MIN('Cds 2018'!AO$9:AO$28)))*100,((MAX('Cds 2018'!AO$9:AO$28)-'Cds 2018'!AO17)/(MIN('Cds 2018'!AO$9:AO$28)-MAX('Cds 2018'!AO$9:AO$28)))*(-100))</f>
        <v>100</v>
      </c>
      <c r="AP17" s="56" t="n">
        <f aca="false">IF(AP$1="Sí", (('Cds 2018'!AP17-MIN('Cds 2018'!AP$9:AP$28))/(MAX('Cds 2018'!AP$9:AP$28)-MIN('Cds 2018'!AP$9:AP$28)))*100,((MAX('Cds 2018'!AP$9:AP$28)-'Cds 2018'!AP17)/(MIN('Cds 2018'!AP$9:AP$28)-MAX('Cds 2018'!AP$9:AP$28)))*(-100))</f>
        <v>59.9072289731656</v>
      </c>
      <c r="AQ17" s="56" t="n">
        <f aca="false">IF(AQ$1="Sí", (('Cds 2018'!AQ17-MIN('Cds 2018'!AQ$9:AQ$28))/(MAX('Cds 2018'!AQ$9:AQ$28)-MIN('Cds 2018'!AQ$9:AQ$28)))*100,((MAX('Cds 2018'!AQ$9:AQ$28)-'Cds 2018'!AQ17)/(MIN('Cds 2018'!AQ$9:AQ$28)-MAX('Cds 2018'!AQ$9:AQ$28)))*(-100))</f>
        <v>58.0395039442167</v>
      </c>
      <c r="AR17" s="56" t="n">
        <f aca="false">IF(AR$1="Sí", (('Cds 2018'!AR17-MIN('Cds 2018'!AR$9:AR$28))/(MAX('Cds 2018'!AR$9:AR$28)-MIN('Cds 2018'!AR$9:AR$28)))*100,((MAX('Cds 2018'!AR$9:AR$28)-'Cds 2018'!AR17)/(MIN('Cds 2018'!AR$9:AR$28)-MAX('Cds 2018'!AR$9:AR$28)))*(-100))</f>
        <v>41.7279105700653</v>
      </c>
      <c r="AS17" s="56" t="n">
        <f aca="false">IF(AS$1="Sí", (('Cds 2018'!AS17-MIN('Cds 2018'!AS$9:AS$28))/(MAX('Cds 2018'!AS$9:AS$28)-MIN('Cds 2018'!AS$9:AS$28)))*100,((MAX('Cds 2018'!AS$9:AS$28)-'Cds 2018'!AS17)/(MIN('Cds 2018'!AS$9:AS$28)-MAX('Cds 2018'!AS$9:AS$28)))*(-100))</f>
        <v>6.70811985797442</v>
      </c>
      <c r="AT17" s="56" t="n">
        <f aca="false">IF(AT$1="Sí", (('Cds 2018'!AT17-MIN('Cds 2018'!AT$9:AT$28))/(MAX('Cds 2018'!AT$9:AT$28)-MIN('Cds 2018'!AT$9:AT$28)))*100,((MAX('Cds 2018'!AT$9:AT$28)-'Cds 2018'!AT17)/(MIN('Cds 2018'!AT$9:AT$28)-MAX('Cds 2018'!AT$9:AT$28)))*(-100))</f>
        <v>68.3622252771063</v>
      </c>
      <c r="AU17" s="56" t="n">
        <f aca="false">IF(AU$1="Sí", (('Cds 2018'!AU17-MIN('Cds 2018'!AU$9:AU$28))/(MAX('Cds 2018'!AU$9:AU$28)-MIN('Cds 2018'!AU$9:AU$28)))*100,((MAX('Cds 2018'!AU$9:AU$28)-'Cds 2018'!AU17)/(MIN('Cds 2018'!AU$9:AU$28)-MAX('Cds 2018'!AU$9:AU$28)))*(-100))</f>
        <v>37.9147014636642</v>
      </c>
      <c r="AV17" s="56" t="n">
        <f aca="false">IF(AV$1="Sí", (('Cds 2018'!AV17-MIN('Cds 2018'!AV$9:AV$28))/(MAX('Cds 2018'!AV$9:AV$28)-MIN('Cds 2018'!AV$9:AV$28)))*100,((MAX('Cds 2018'!AV$9:AV$28)-'Cds 2018'!AV17)/(MIN('Cds 2018'!AV$9:AV$28)-MAX('Cds 2018'!AV$9:AV$28)))*(-100))</f>
        <v>7.70277046180948</v>
      </c>
      <c r="AW17" s="56" t="n">
        <f aca="false">IF(AW$1="Sí", (('Cds 2018'!AW17-MIN('Cds 2018'!AW$9:AW$28))/(MAX('Cds 2018'!AW$9:AW$28)-MIN('Cds 2018'!AW$9:AW$28)))*100,((MAX('Cds 2018'!AW$9:AW$28)-'Cds 2018'!AW17)/(MIN('Cds 2018'!AW$9:AW$28)-MAX('Cds 2018'!AW$9:AW$28)))*(-100))</f>
        <v>19.8324022346369</v>
      </c>
      <c r="AX17" s="56" t="n">
        <f aca="false">IF(AX$1="Sí", (('Cds 2018'!AX17-MIN('Cds 2018'!AX$9:AX$28))/(MAX('Cds 2018'!AX$9:AX$28)-MIN('Cds 2018'!AX$9:AX$28)))*100,((MAX('Cds 2018'!AX$9:AX$28)-'Cds 2018'!AX17)/(MIN('Cds 2018'!AX$9:AX$28)-MAX('Cds 2018'!AX$9:AX$28)))*(-100))</f>
        <v>4.56852791878173</v>
      </c>
      <c r="AY17" s="56" t="n">
        <f aca="false">IF(AY$1="Sí", (('Cds 2018'!AY17-MIN('Cds 2018'!AY$9:AY$28))/(MAX('Cds 2018'!AY$9:AY$28)-MIN('Cds 2018'!AY$9:AY$28)))*100,((MAX('Cds 2018'!AY$9:AY$28)-'Cds 2018'!AY17)/(MIN('Cds 2018'!AY$9:AY$28)-MAX('Cds 2018'!AY$9:AY$28)))*(-100))</f>
        <v>4.46096654275093</v>
      </c>
      <c r="AZ17" s="56" t="n">
        <f aca="false">IF(AZ$1="Sí", (('Cds 2018'!AZ17-MIN('Cds 2018'!AZ$9:AZ$28))/(MAX('Cds 2018'!AZ$9:AZ$28)-MIN('Cds 2018'!AZ$9:AZ$28)))*100,((MAX('Cds 2018'!AZ$9:AZ$28)-'Cds 2018'!AZ17)/(MIN('Cds 2018'!AZ$9:AZ$28)-MAX('Cds 2018'!AZ$9:AZ$28)))*(-100))</f>
        <v>0</v>
      </c>
      <c r="BA17" s="56" t="n">
        <f aca="false">IF(BA$1="Sí", (('Cds 2018'!BA17-MIN('Cds 2018'!BA$9:BA$28))/(MAX('Cds 2018'!BA$9:BA$28)-MIN('Cds 2018'!BA$9:BA$28)))*100,((MAX('Cds 2018'!BA$9:BA$28)-'Cds 2018'!BA17)/(MIN('Cds 2018'!BA$9:BA$28)-MAX('Cds 2018'!BA$9:BA$28)))*(-100))</f>
        <v>0</v>
      </c>
      <c r="BB17" s="56" t="n">
        <v>0</v>
      </c>
      <c r="BC17" s="56" t="n">
        <f aca="false">IF(BC$1="Sí", (('Cds 2018'!BC17-MIN('Cds 2018'!BC$9:BC$28))/(MAX('Cds 2018'!BC$9:BC$28)-MIN('Cds 2018'!BC$9:BC$28)))*100,((MAX('Cds 2018'!BC$9:BC$28)-'Cds 2018'!BC17)/(MIN('Cds 2018'!BC$9:BC$28)-MAX('Cds 2018'!BC$9:BC$28)))*(-100))</f>
        <v>65.8296304834178</v>
      </c>
      <c r="BD17" s="56" t="n">
        <f aca="false">IF(BD$1="Sí", (('Cds 2018'!BD17-MIN('Cds 2018'!BD$9:BD$28))/(MAX('Cds 2018'!BD$9:BD$28)-MIN('Cds 2018'!BD$9:BD$28)))*100,((MAX('Cds 2018'!BD$9:BD$28)-'Cds 2018'!BD17)/(MIN('Cds 2018'!BD$9:BD$28)-MAX('Cds 2018'!BD$9:BD$28)))*(-100))</f>
        <v>66.1714361833272</v>
      </c>
      <c r="BE17" s="56" t="n">
        <f aca="false">IF(BE$1="Sí", (('Cds 2018'!BE17-MIN('Cds 2018'!BE$9:BE$28))/(MAX('Cds 2018'!BE$9:BE$28)-MIN('Cds 2018'!BE$9:BE$28)))*100,((MAX('Cds 2018'!BE$9:BE$28)-'Cds 2018'!BE17)/(MIN('Cds 2018'!BE$9:BE$28)-MAX('Cds 2018'!BE$9:BE$28)))*(-100))</f>
        <v>0</v>
      </c>
      <c r="BF17" s="56" t="n">
        <f aca="false">IF(BF$1="Sí", (('Cds 2018'!BF17-MIN('Cds 2018'!BF$9:BF$28))/(MAX('Cds 2018'!BF$9:BF$28)-MIN('Cds 2018'!BF$9:BF$28)))*100,((MAX('Cds 2018'!BF$9:BF$28)-'Cds 2018'!BF17)/(MIN('Cds 2018'!BF$9:BF$28)-MAX('Cds 2018'!BF$9:BF$28)))*(-100))</f>
        <v>27.0311663872816</v>
      </c>
      <c r="BG17" s="56" t="n">
        <f aca="false">IF(BG$1="Sí", (('Cds 2018'!BG17-MIN('Cds 2018'!BG$9:BG$28))/(MAX('Cds 2018'!BG$9:BG$28)-MIN('Cds 2018'!BG$9:BG$28)))*100,((MAX('Cds 2018'!BG$9:BG$28)-'Cds 2018'!BG17)/(MIN('Cds 2018'!BG$9:BG$28)-MAX('Cds 2018'!BG$9:BG$28)))*(-100))</f>
        <v>0</v>
      </c>
      <c r="BH17" s="56" t="n">
        <f aca="false">IF(BH$1="Sí", (('Cds 2018'!BH17-MIN('Cds 2018'!BH$9:BH$28))/(MAX('Cds 2018'!BH$9:BH$28)-MIN('Cds 2018'!BH$9:BH$28)))*100,((MAX('Cds 2018'!BH$9:BH$28)-'Cds 2018'!BH17)/(MIN('Cds 2018'!BH$9:BH$28)-MAX('Cds 2018'!BH$9:BH$28)))*(-100))</f>
        <v>38.1377344694084</v>
      </c>
      <c r="BI17" s="56" t="n">
        <f aca="false">IF(BI$1="Sí", (('Cds 2018'!BI17-MIN('Cds 2018'!BI$9:BI$28))/(MAX('Cds 2018'!BI$9:BI$28)-MIN('Cds 2018'!BI$9:BI$28)))*100,((MAX('Cds 2018'!BI$9:BI$28)-'Cds 2018'!BI17)/(MIN('Cds 2018'!BI$9:BI$28)-MAX('Cds 2018'!BI$9:BI$28)))*(-100))</f>
        <v>60.0999523958698</v>
      </c>
      <c r="BJ17" s="56" t="n">
        <f aca="false">IF(BJ$1="Sí", (('Cds 2018'!BJ17-MIN('Cds 2018'!BJ$9:BJ$28))/(MAX('Cds 2018'!BJ$9:BJ$28)-MIN('Cds 2018'!BJ$9:BJ$28)))*100,((MAX('Cds 2018'!BJ$9:BJ$28)-'Cds 2018'!BJ17)/(MIN('Cds 2018'!BJ$9:BJ$28)-MAX('Cds 2018'!BJ$9:BJ$28)))*(-100))</f>
        <v>44.0615897333238</v>
      </c>
      <c r="BK17" s="56" t="n">
        <f aca="false">IF(BK$1="Sí", (('Cds 2018'!BK17-MIN('Cds 2018'!BK$9:BK$28))/(MAX('Cds 2018'!BK$9:BK$28)-MIN('Cds 2018'!BK$9:BK$28)))*100,((MAX('Cds 2018'!BK$9:BK$28)-'Cds 2018'!BK17)/(MIN('Cds 2018'!BK$9:BK$28)-MAX('Cds 2018'!BK$9:BK$28)))*(-100))</f>
        <v>81.6326530612245</v>
      </c>
      <c r="BL17" s="56" t="n">
        <f aca="false">IF(BL$1="Sí", (('Cds 2018'!BL17-MIN('Cds 2018'!BL$9:BL$28))/(MAX('Cds 2018'!BL$9:BL$28)-MIN('Cds 2018'!BL$9:BL$28)))*100,((MAX('Cds 2018'!BL$9:BL$28)-'Cds 2018'!BL17)/(MIN('Cds 2018'!BL$9:BL$28)-MAX('Cds 2018'!BL$9:BL$28)))*(-100))</f>
        <v>1.75429468134242</v>
      </c>
      <c r="BM17" s="56" t="n">
        <f aca="false">IF(BM$1="Sí", (('Cds 2018'!BM17-MIN('Cds 2018'!BM$9:BM$28))/(MAX('Cds 2018'!BM$9:BM$28)-MIN('Cds 2018'!BM$9:BM$28)))*100,((MAX('Cds 2018'!BM$9:BM$28)-'Cds 2018'!BM17)/(MIN('Cds 2018'!BM$9:BM$28)-MAX('Cds 2018'!BM$9:BM$28)))*(-100))</f>
        <v>47.0079966505378</v>
      </c>
      <c r="BN17" s="56" t="n">
        <f aca="false">IF(BN$1="Sí", (('Cds 2018'!BN17-MIN('Cds 2018'!BN$9:BN$28))/(MAX('Cds 2018'!BN$9:BN$28)-MIN('Cds 2018'!BN$9:BN$28)))*100,((MAX('Cds 2018'!BN$9:BN$28)-'Cds 2018'!BN17)/(MIN('Cds 2018'!BN$9:BN$28)-MAX('Cds 2018'!BN$9:BN$28)))*(-100))</f>
        <v>0</v>
      </c>
      <c r="BO17" s="56" t="n">
        <f aca="false">IF(BO$1="Sí", (('Cds 2018'!BO17-MIN('Cds 2018'!BO$9:BO$28))/(MAX('Cds 2018'!BO$9:BO$28)-MIN('Cds 2018'!BO$9:BO$28)))*100,((MAX('Cds 2018'!BO$9:BO$28)-'Cds 2018'!BO17)/(MIN('Cds 2018'!BO$9:BO$28)-MAX('Cds 2018'!BO$9:BO$28)))*(-100))</f>
        <v>94.6090404879815</v>
      </c>
      <c r="BP17" s="56" t="n">
        <f aca="false">IF(BP$1="Sí", (('Cds 2018'!BP17-MIN('Cds 2018'!BP$9:BP$28))/(MAX('Cds 2018'!BP$9:BP$28)-MIN('Cds 2018'!BP$9:BP$28)))*100,((MAX('Cds 2018'!BP$9:BP$28)-'Cds 2018'!BP17)/(MIN('Cds 2018'!BP$9:BP$28)-MAX('Cds 2018'!BP$9:BP$28)))*(-100))</f>
        <v>96.0622456527093</v>
      </c>
      <c r="BQ17" s="56" t="n">
        <f aca="false">IF(BQ$1="Sí", (('Cds 2018'!BQ17-MIN('Cds 2018'!BQ$9:BQ$28))/(MAX('Cds 2018'!BQ$9:BQ$28)-MIN('Cds 2018'!BQ$9:BQ$28)))*100,((MAX('Cds 2018'!BQ$9:BQ$28)-'Cds 2018'!BQ17)/(MIN('Cds 2018'!BQ$9:BQ$28)-MAX('Cds 2018'!BQ$9:BQ$28)))*(-100))</f>
        <v>27.865080402667</v>
      </c>
      <c r="BR17" s="56" t="n">
        <f aca="false">IF(BR$1="Sí", (('Cds 2018'!BR17-MIN('Cds 2018'!BR$9:BR$28))/(MAX('Cds 2018'!BR$9:BR$28)-MIN('Cds 2018'!BR$9:BR$28)))*100,((MAX('Cds 2018'!BR$9:BR$28)-'Cds 2018'!BR17)/(MIN('Cds 2018'!BR$9:BR$28)-MAX('Cds 2018'!BR$9:BR$28)))*(-100))</f>
        <v>100</v>
      </c>
      <c r="BS17" s="56" t="n">
        <f aca="false">IF(BS$1="Sí", (('Cds 2018'!BS17-MIN('Cds 2018'!BS$9:BS$28))/(MAX('Cds 2018'!BS$9:BS$28)-MIN('Cds 2018'!BS$9:BS$28)))*100,((MAX('Cds 2018'!BS$9:BS$28)-'Cds 2018'!BS17)/(MIN('Cds 2018'!BS$9:BS$28)-MAX('Cds 2018'!BS$9:BS$28)))*(-100))</f>
        <v>100</v>
      </c>
      <c r="BT17" s="56" t="n">
        <f aca="false">IF(BT$1="Sí", (('Cds 2018'!BT17-MIN('Cds 2018'!BT$9:BT$28))/(MAX('Cds 2018'!BT$9:BT$28)-MIN('Cds 2018'!BT$9:BT$28)))*100,((MAX('Cds 2018'!BT$9:BT$28)-'Cds 2018'!BT17)/(MIN('Cds 2018'!BT$9:BT$28)-MAX('Cds 2018'!BT$9:BT$28)))*(-100))</f>
        <v>100</v>
      </c>
      <c r="BU17" s="56" t="n">
        <f aca="false">IF(BU$1="Sí", (('Cds 2018'!BU17-MIN('Cds 2018'!BU$9:BU$28))/(MAX('Cds 2018'!BU$9:BU$28)-MIN('Cds 2018'!BU$9:BU$28)))*100,((MAX('Cds 2018'!BU$9:BU$28)-'Cds 2018'!BU17)/(MIN('Cds 2018'!BU$9:BU$28)-MAX('Cds 2018'!BU$9:BU$28)))*(-100))</f>
        <v>100</v>
      </c>
      <c r="BV17" s="56" t="n">
        <f aca="false">IF(BV$1="Sí", (('Cds 2018'!BV17-MIN('Cds 2018'!BV$9:BV$28))/(MAX('Cds 2018'!BV$9:BV$28)-MIN('Cds 2018'!BV$9:BV$28)))*100,((MAX('Cds 2018'!BV$9:BV$28)-'Cds 2018'!BV17)/(MIN('Cds 2018'!BV$9:BV$28)-MAX('Cds 2018'!BV$9:BV$28)))*(-100))</f>
        <v>100</v>
      </c>
      <c r="BW17" s="56" t="n">
        <f aca="false">IF(BW$1="Sí", (('Cds 2018'!BW17-MIN('Cds 2018'!BW$9:BW$28))/(MAX('Cds 2018'!BW$9:BW$28)-MIN('Cds 2018'!BW$9:BW$28)))*100,((MAX('Cds 2018'!BW$9:BW$28)-'Cds 2018'!BW17)/(MIN('Cds 2018'!BW$9:BW$28)-MAX('Cds 2018'!BW$9:BW$28)))*(-100))</f>
        <v>50</v>
      </c>
      <c r="BX17" s="56" t="n">
        <f aca="false">IF(BX$1="Sí", (('Cds 2018'!BX17-MIN('Cds 2018'!BX$9:BX$28))/(MAX('Cds 2018'!BX$9:BX$28)-MIN('Cds 2018'!BX$9:BX$28)))*100,((MAX('Cds 2018'!BX$9:BX$28)-'Cds 2018'!BX17)/(MIN('Cds 2018'!BX$9:BX$28)-MAX('Cds 2018'!BX$9:BX$28)))*(-100))</f>
        <v>100</v>
      </c>
      <c r="BY17" s="56" t="n">
        <f aca="false">IF(BY$1="Sí", (('Cds 2018'!BY17-MIN('Cds 2018'!BY$9:BY$28))/(MAX('Cds 2018'!BY$9:BY$28)-MIN('Cds 2018'!BY$9:BY$28)))*100,((MAX('Cds 2018'!BY$9:BY$28)-'Cds 2018'!BY17)/(MIN('Cds 2018'!BY$9:BY$28)-MAX('Cds 2018'!BY$9:BY$28)))*(-100))</f>
        <v>100</v>
      </c>
      <c r="BZ17" s="56" t="n">
        <f aca="false">IF(BZ$1="Sí", (('Cds 2018'!BZ17-MIN('Cds 2018'!BZ$9:BZ$28))/(MAX('Cds 2018'!BZ$9:BZ$28)-MIN('Cds 2018'!BZ$9:BZ$28)))*100,((MAX('Cds 2018'!BZ$9:BZ$28)-'Cds 2018'!BZ17)/(MIN('Cds 2018'!BZ$9:BZ$28)-MAX('Cds 2018'!BZ$9:BZ$28)))*(-100))</f>
        <v>0</v>
      </c>
      <c r="CA17" s="56" t="n">
        <f aca="false">IF(CA$1="Sí", (('Cds 2018'!CA17-MIN('Cds 2018'!CA$9:CA$28))/(MAX('Cds 2018'!CA$9:CA$28)-MIN('Cds 2018'!CA$9:CA$28)))*100,((MAX('Cds 2018'!CA$9:CA$28)-'Cds 2018'!CA17)/(MIN('Cds 2018'!CA$9:CA$28)-MAX('Cds 2018'!CA$9:CA$28)))*(-100))</f>
        <v>100</v>
      </c>
      <c r="CB17" s="56" t="n">
        <f aca="false">IF(CB$1="Sí", (('Cds 2018'!CB17-MIN('Cds 2018'!CB$9:CB$28))/(MAX('Cds 2018'!CB$9:CB$28)-MIN('Cds 2018'!CB$9:CB$28)))*100,((MAX('Cds 2018'!CB$9:CB$28)-'Cds 2018'!CB17)/(MIN('Cds 2018'!CB$9:CB$28)-MAX('Cds 2018'!CB$9:CB$28)))*(-100))</f>
        <v>100</v>
      </c>
      <c r="CC17" s="56" t="n">
        <f aca="false">IF(CC$1="Sí", (('Cds 2018'!CC17-MIN('Cds 2018'!CC$9:CC$28))/(MAX('Cds 2018'!CC$9:CC$28)-MIN('Cds 2018'!CC$9:CC$28)))*100,((MAX('Cds 2018'!CC$9:CC$28)-'Cds 2018'!CC17)/(MIN('Cds 2018'!CC$9:CC$28)-MAX('Cds 2018'!CC$9:CC$28)))*(-100))</f>
        <v>100</v>
      </c>
      <c r="CD17" s="56" t="n">
        <f aca="false">IF(CD$1="Sí", (('Cds 2018'!CD17-MIN('Cds 2018'!CD$9:CD$28))/(MAX('Cds 2018'!CD$9:CD$28)-MIN('Cds 2018'!CD$9:CD$28)))*100,((MAX('Cds 2018'!CD$9:CD$28)-'Cds 2018'!CD17)/(MIN('Cds 2018'!CD$9:CD$28)-MAX('Cds 2018'!CD$9:CD$28)))*(-100))</f>
        <v>100</v>
      </c>
      <c r="CE17" s="56" t="n">
        <f aca="false">IF(CE$1="Sí", (('Cds 2018'!CE17-MIN('Cds 2018'!CE$9:CE$28))/(MAX('Cds 2018'!CE$9:CE$28)-MIN('Cds 2018'!CE$9:CE$28)))*100,((MAX('Cds 2018'!CE$9:CE$28)-'Cds 2018'!CE17)/(MIN('Cds 2018'!CE$9:CE$28)-MAX('Cds 2018'!CE$9:CE$28)))*(-100))</f>
        <v>100</v>
      </c>
      <c r="CF17" s="56" t="n">
        <f aca="false">IF(CF$1="Sí", (('Cds 2018'!CF17-MIN('Cds 2018'!CF$9:CF$28))/(MAX('Cds 2018'!CF$9:CF$28)-MIN('Cds 2018'!CF$9:CF$28)))*100,((MAX('Cds 2018'!CF$9:CF$28)-'Cds 2018'!CF17)/(MIN('Cds 2018'!CF$9:CF$28)-MAX('Cds 2018'!CF$9:CF$28)))*(-100))</f>
        <v>100</v>
      </c>
      <c r="CG17" s="56" t="n">
        <f aca="false">IF(CG$1="Sí", (('Cds 2018'!CG17-MIN('Cds 2018'!CG$9:CG$28))/(MAX('Cds 2018'!CG$9:CG$28)-MIN('Cds 2018'!CG$9:CG$28)))*100,((MAX('Cds 2018'!CG$9:CG$28)-'Cds 2018'!CG17)/(MIN('Cds 2018'!CG$9:CG$28)-MAX('Cds 2018'!CG$9:CG$28)))*(-100))</f>
        <v>100</v>
      </c>
      <c r="CH17" s="56" t="n">
        <f aca="false">IF(CH$1="Sí", (('Cds 2018'!CH17-MIN('Cds 2018'!CH$9:CH$28))/(MAX('Cds 2018'!CH$9:CH$28)-MIN('Cds 2018'!CH$9:CH$28)))*100,((MAX('Cds 2018'!CH$9:CH$28)-'Cds 2018'!CH17)/(MIN('Cds 2018'!CH$9:CH$28)-MAX('Cds 2018'!CH$9:CH$28)))*(-100))</f>
        <v>100</v>
      </c>
      <c r="CI17" s="56" t="n">
        <f aca="false">IF(CI$1="Sí", (('Cds 2018'!CI17-MIN('Cds 2018'!CI$9:CI$28))/(MAX('Cds 2018'!CI$9:CI$28)-MIN('Cds 2018'!CI$9:CI$28)))*100,((MAX('Cds 2018'!CI$9:CI$28)-'Cds 2018'!CI17)/(MIN('Cds 2018'!CI$9:CI$28)-MAX('Cds 2018'!CI$9:CI$28)))*(-100))</f>
        <v>100</v>
      </c>
      <c r="CJ17" s="56" t="n">
        <f aca="false">IF(CJ$1="Sí", (('Cds 2018'!CJ17-MIN('Cds 2018'!CJ$9:CJ$28))/(MAX('Cds 2018'!CJ$9:CJ$28)-MIN('Cds 2018'!CJ$9:CJ$28)))*100,((MAX('Cds 2018'!CJ$9:CJ$28)-'Cds 2018'!CJ17)/(MIN('Cds 2018'!CJ$9:CJ$28)-MAX('Cds 2018'!CJ$9:CJ$28)))*(-100))</f>
        <v>100</v>
      </c>
      <c r="CK17" s="56" t="n">
        <f aca="false">IF(CK$1="Sí", (('Cds 2018'!CK17-MIN('Cds 2018'!CK$9:CK$28))/(MAX('Cds 2018'!CK$9:CK$28)-MIN('Cds 2018'!CK$9:CK$28)))*100,((MAX('Cds 2018'!CK$9:CK$28)-'Cds 2018'!CK17)/(MIN('Cds 2018'!CK$9:CK$28)-MAX('Cds 2018'!CK$9:CK$28)))*(-100))</f>
        <v>100</v>
      </c>
      <c r="CL17" s="56" t="n">
        <f aca="false">IF(CL$1="Sí", (('Cds 2018'!CL17-MIN('Cds 2018'!CL$9:CL$28))/(MAX('Cds 2018'!CL$9:CL$28)-MIN('Cds 2018'!CL$9:CL$28)))*100,((MAX('Cds 2018'!CL$9:CL$28)-'Cds 2018'!CL17)/(MIN('Cds 2018'!CL$9:CL$28)-MAX('Cds 2018'!CL$9:CL$28)))*(-100))</f>
        <v>5.1456907823202</v>
      </c>
      <c r="CM17" s="56" t="n">
        <f aca="false">IF(CM$1="Sí", (('Cds 2018'!CM17-MIN('Cds 2018'!CM$9:CM$28))/(MAX('Cds 2018'!CM$9:CM$28)-MIN('Cds 2018'!CM$9:CM$28)))*100,((MAX('Cds 2018'!CM$9:CM$28)-'Cds 2018'!CM17)/(MIN('Cds 2018'!CM$9:CM$28)-MAX('Cds 2018'!CM$9:CM$28)))*(-100))</f>
        <v>44.0790771817954</v>
      </c>
      <c r="CN17" s="56" t="n">
        <f aca="false">IF(CN$1="Sí", (('Cds 2018'!CN17-MIN('Cds 2018'!CN$9:CN$28))/(MAX('Cds 2018'!CN$9:CN$28)-MIN('Cds 2018'!CN$9:CN$28)))*100,((MAX('Cds 2018'!CN$9:CN$28)-'Cds 2018'!CN17)/(MIN('Cds 2018'!CN$9:CN$28)-MAX('Cds 2018'!CN$9:CN$28)))*(-100))</f>
        <v>63.5713224889276</v>
      </c>
      <c r="CO17" s="56" t="n">
        <f aca="false">IF(CO$1="Sí", (('Cds 2018'!CO17-MIN('Cds 2018'!CO$9:CO$28))/(MAX('Cds 2018'!CO$9:CO$28)-MIN('Cds 2018'!CO$9:CO$28)))*100,((MAX('Cds 2018'!CO$9:CO$28)-'Cds 2018'!CO17)/(MIN('Cds 2018'!CO$9:CO$28)-MAX('Cds 2018'!CO$9:CO$28)))*(-100))</f>
        <v>9.31796468553659</v>
      </c>
      <c r="CP17" s="56" t="n">
        <f aca="false">IF(CP$1="Sí", (('Cds 2018'!CP17-MIN('Cds 2018'!CP$9:CP$28))/(MAX('Cds 2018'!CP$9:CP$28)-MIN('Cds 2018'!CP$9:CP$28)))*100,((MAX('Cds 2018'!CP$9:CP$28)-'Cds 2018'!CP17)/(MIN('Cds 2018'!CP$9:CP$28)-MAX('Cds 2018'!CP$9:CP$28)))*(-100))</f>
        <v>69.4677865982928</v>
      </c>
      <c r="CQ17" s="56" t="n">
        <f aca="false">IF(CQ$1="Sí", (('Cds 2018'!CQ17-MIN('Cds 2018'!CQ$9:CQ$28))/(MAX('Cds 2018'!CQ$9:CQ$28)-MIN('Cds 2018'!CQ$9:CQ$28)))*100,((MAX('Cds 2018'!CQ$9:CQ$28)-'Cds 2018'!CQ17)/(MIN('Cds 2018'!CQ$9:CQ$28)-MAX('Cds 2018'!CQ$9:CQ$28)))*(-100))</f>
        <v>7.03602340590535</v>
      </c>
      <c r="CR17" s="56" t="n">
        <f aca="false">IF(CR$1="Sí", (('Cds 2018'!CR17-MIN('Cds 2018'!CR$9:CR$28))/(MAX('Cds 2018'!CR$9:CR$28)-MIN('Cds 2018'!CR$9:CR$28)))*100,((MAX('Cds 2018'!CR$9:CR$28)-'Cds 2018'!CR17)/(MIN('Cds 2018'!CR$9:CR$28)-MAX('Cds 2018'!CR$9:CR$28)))*(-100))</f>
        <v>13.7724207239483</v>
      </c>
      <c r="CS17" s="56" t="n">
        <f aca="false">IF(CS$1="Sí", (('Cds 2018'!CS17-MIN('Cds 2018'!CS$9:CS$28))/(MAX('Cds 2018'!CS$9:CS$28)-MIN('Cds 2018'!CS$9:CS$28)))*100,((MAX('Cds 2018'!CS$9:CS$28)-'Cds 2018'!CS17)/(MIN('Cds 2018'!CS$9:CS$28)-MAX('Cds 2018'!CS$9:CS$28)))*(-100))</f>
        <v>0</v>
      </c>
      <c r="CT17" s="56" t="n">
        <f aca="false">IF(CT$1="Sí", (('Cds 2018'!CT17-MIN('Cds 2018'!CT$9:CT$28))/(MAX('Cds 2018'!CT$9:CT$28)-MIN('Cds 2018'!CT$9:CT$28)))*100,((MAX('Cds 2018'!CT$9:CT$28)-'Cds 2018'!CT17)/(MIN('Cds 2018'!CT$9:CT$28)-MAX('Cds 2018'!CT$9:CT$28)))*(-100))</f>
        <v>59.7522462275923</v>
      </c>
      <c r="CU17" s="56" t="n">
        <f aca="false">IF(CU$1="Sí", (('Cds 2018'!CU17-MIN('Cds 2018'!CU$9:CU$28))/(MAX('Cds 2018'!CU$9:CU$28)-MIN('Cds 2018'!CU$9:CU$28)))*100,((MAX('Cds 2018'!CU$9:CU$28)-'Cds 2018'!CU17)/(MIN('Cds 2018'!CU$9:CU$28)-MAX('Cds 2018'!CU$9:CU$28)))*(-100))</f>
        <v>34.2803386719933</v>
      </c>
      <c r="CV17" s="96" t="s">
        <v>357</v>
      </c>
      <c r="CW17" s="56" t="n">
        <f aca="false">IF(CW$1="Sí", (('Cds 2018'!CW17-MIN('Cds 2018'!CW$9:CW$28))/(MAX('Cds 2018'!CW$9:CW$28)-MIN('Cds 2018'!CW$9:CW$28)))*100,((MAX('Cds 2018'!CW$9:CW$28)-'Cds 2018'!CW17)/(MIN('Cds 2018'!CW$9:CW$28)-MAX('Cds 2018'!CW$9:CW$28)))*(-100))</f>
        <v>78.9101446140488</v>
      </c>
      <c r="CX17" s="56" t="n">
        <f aca="false">IF(CX$1="Sí", (('Cds 2018'!CX17-MIN('Cds 2018'!CX$9:CX$28))/(MAX('Cds 2018'!CX$9:CX$28)-MIN('Cds 2018'!CX$9:CX$28)))*100,((MAX('Cds 2018'!CX$9:CX$28)-'Cds 2018'!CX17)/(MIN('Cds 2018'!CX$9:CX$28)-MAX('Cds 2018'!CX$9:CX$28)))*(-100))</f>
        <v>83.7518438354017</v>
      </c>
      <c r="CY17" s="56" t="n">
        <f aca="false">IF(CY$1="Sí", (('Cds 2018'!CY17-MIN('Cds 2018'!CY$9:CY$28))/(MAX('Cds 2018'!CY$9:CY$28)-MIN('Cds 2018'!CY$9:CY$28)))*100,((MAX('Cds 2018'!CY$9:CY$28)-'Cds 2018'!CY17)/(MIN('Cds 2018'!CY$9:CY$28)-MAX('Cds 2018'!CY$9:CY$28)))*(-100))</f>
        <v>84.8418313524934</v>
      </c>
      <c r="CZ17" s="56" t="n">
        <f aca="false">IF(CZ$1="Sí", (('Cds 2018'!CZ17-MIN('Cds 2018'!CZ$9:CZ$28))/(MAX('Cds 2018'!CZ$9:CZ$28)-MIN('Cds 2018'!CZ$9:CZ$28)))*100,((MAX('Cds 2018'!CZ$9:CZ$28)-'Cds 2018'!CZ17)/(MIN('Cds 2018'!CZ$9:CZ$28)-MAX('Cds 2018'!CZ$9:CZ$28)))*(-100))</f>
        <v>53.9311996240465</v>
      </c>
      <c r="DA17" s="56" t="n">
        <f aca="false">IF(DA$1="Sí", (('Cds 2018'!DA17-MIN('Cds 2018'!DA$9:DA$28))/(MAX('Cds 2018'!DA$9:DA$28)-MIN('Cds 2018'!DA$9:DA$28)))*100,((MAX('Cds 2018'!DA$9:DA$28)-'Cds 2018'!DA17)/(MIN('Cds 2018'!DA$9:DA$28)-MAX('Cds 2018'!DA$9:DA$28)))*(-100))</f>
        <v>88.0637317022729</v>
      </c>
    </row>
    <row r="18" customFormat="false" ht="15" hidden="false" customHeight="false" outlineLevel="0" collapsed="false">
      <c r="A18" s="80" t="s">
        <v>431</v>
      </c>
      <c r="B18" s="81" t="n">
        <v>24</v>
      </c>
      <c r="C18" s="80" t="s">
        <v>430</v>
      </c>
      <c r="E18" s="56" t="n">
        <f aca="false">IF(E$1="Sí", (('Cds 2018'!E18-MIN('Cds 2018'!E$9:E$28))/(MAX('Cds 2018'!E$9:E$28)-MIN('Cds 2018'!E$9:E$28)))*100,((MAX('Cds 2018'!E$9:E$28)-'Cds 2018'!E18)/(MIN('Cds 2018'!E$9:E$28)-MAX('Cds 2018'!E$9:E$28)))*(-100))</f>
        <v>36.5360457081073</v>
      </c>
      <c r="F18" s="56" t="n">
        <f aca="false">IF(F$1="Sí", (('Cds 2018'!F18-MIN('Cds 2018'!F$9:F$28))/(MAX('Cds 2018'!F$9:F$28)-MIN('Cds 2018'!F$9:F$28)))*100,((MAX('Cds 2018'!F$9:F$28)-'Cds 2018'!F18)/(MIN('Cds 2018'!F$9:F$28)-MAX('Cds 2018'!F$9:F$28)))*(-100))</f>
        <v>62.5028293327719</v>
      </c>
      <c r="G18" s="56" t="n">
        <f aca="false">IF(G$1="Sí", (('Cds 2018'!G18-MIN('Cds 2018'!G$9:G$28))/(MAX('Cds 2018'!G$9:G$28)-MIN('Cds 2018'!G$9:G$28)))*100,((MAX('Cds 2018'!G$9:G$28)-'Cds 2018'!G18)/(MIN('Cds 2018'!G$9:G$28)-MAX('Cds 2018'!G$9:G$28)))*(-100))</f>
        <v>15.8075858341323</v>
      </c>
      <c r="H18" s="56" t="n">
        <f aca="false">IF(H$1="Sí", (('Cds 2018'!H18-MIN('Cds 2018'!H$9:H$28))/(MAX('Cds 2018'!H$9:H$28)-MIN('Cds 2018'!H$9:H$28)))*100,((MAX('Cds 2018'!H$9:H$28)-'Cds 2018'!H18)/(MIN('Cds 2018'!H$9:H$28)-MAX('Cds 2018'!H$9:H$28)))*(-100))</f>
        <v>26.6512066508936</v>
      </c>
      <c r="I18" s="56" t="n">
        <f aca="false">IF(I$1="Sí", (('Cds 2018'!I18-MIN('Cds 2018'!I$9:I$28))/(MAX('Cds 2018'!I$9:I$28)-MIN('Cds 2018'!I$9:I$28)))*100,((MAX('Cds 2018'!I$9:I$28)-'Cds 2018'!I18)/(MIN('Cds 2018'!I$9:I$28)-MAX('Cds 2018'!I$9:I$28)))*(-100))</f>
        <v>61.57571623655</v>
      </c>
      <c r="J18" s="56" t="n">
        <f aca="false">IF(J$1="Sí", (('Cds 2018'!J18-MIN('Cds 2018'!J$9:J$28))/(MAX('Cds 2018'!J$9:J$28)-MIN('Cds 2018'!J$9:J$28)))*100,((MAX('Cds 2018'!J$9:J$28)-'Cds 2018'!J18)/(MIN('Cds 2018'!J$9:J$28)-MAX('Cds 2018'!J$9:J$28)))*(-100))</f>
        <v>56.3479848361975</v>
      </c>
      <c r="K18" s="56" t="n">
        <f aca="false">IF(K$1="Sí", (('Cds 2018'!K18-MIN('Cds 2018'!K$9:K$28))/(MAX('Cds 2018'!K$9:K$28)-MIN('Cds 2018'!K$9:K$28)))*100,((MAX('Cds 2018'!K$9:K$28)-'Cds 2018'!K18)/(MIN('Cds 2018'!K$9:K$28)-MAX('Cds 2018'!K$9:K$28)))*(-100))</f>
        <v>87.4823150843868</v>
      </c>
      <c r="L18" s="56" t="n">
        <f aca="false">IF(L$1="Sí", (('Cds 2018'!L18-MIN('Cds 2018'!L$9:L$28))/(MAX('Cds 2018'!L$9:L$28)-MIN('Cds 2018'!L$9:L$28)))*100,((MAX('Cds 2018'!L$9:L$28)-'Cds 2018'!L18)/(MIN('Cds 2018'!L$9:L$28)-MAX('Cds 2018'!L$9:L$28)))*(-100))</f>
        <v>81.5857370120849</v>
      </c>
      <c r="M18" s="56" t="n">
        <f aca="false">IF(M$1="Sí", (('Cds 2018'!M18-MIN('Cds 2018'!M$9:M$28))/(MAX('Cds 2018'!M$9:M$28)-MIN('Cds 2018'!M$9:M$28)))*100,((MAX('Cds 2018'!M$9:M$28)-'Cds 2018'!M18)/(MIN('Cds 2018'!M$9:M$28)-MAX('Cds 2018'!M$9:M$28)))*(-100))</f>
        <v>79.7143906233728</v>
      </c>
      <c r="N18" s="56" t="n">
        <f aca="false">IF(N$1="Sí", (('Cds 2018'!N18-MIN('Cds 2018'!N$9:N$28))/(MAX('Cds 2018'!N$9:N$28)-MIN('Cds 2018'!N$9:N$28)))*100,((MAX('Cds 2018'!N$9:N$28)-'Cds 2018'!N18)/(MIN('Cds 2018'!N$9:N$28)-MAX('Cds 2018'!N$9:N$28)))*(-100))</f>
        <v>0</v>
      </c>
      <c r="O18" s="56" t="n">
        <f aca="false">IF(O$1="Sí", (('Cds 2018'!O18-MIN('Cds 2018'!O$9:O$28))/(MAX('Cds 2018'!O$9:O$28)-MIN('Cds 2018'!O$9:O$28)))*100,((MAX('Cds 2018'!O$9:O$28)-'Cds 2018'!O18)/(MIN('Cds 2018'!O$9:O$28)-MAX('Cds 2018'!O$9:O$28)))*(-100))</f>
        <v>0</v>
      </c>
      <c r="P18" s="56" t="n">
        <f aca="false">IF(P$1="Sí", (('Cds 2018'!P18-MIN('Cds 2018'!P$9:P$28))/(MAX('Cds 2018'!P$9:P$28)-MIN('Cds 2018'!P$9:P$28)))*100,((MAX('Cds 2018'!P$9:P$28)-'Cds 2018'!P18)/(MIN('Cds 2018'!P$9:P$28)-MAX('Cds 2018'!P$9:P$28)))*(-100))</f>
        <v>83.9091739824393</v>
      </c>
      <c r="Q18" s="56" t="n">
        <f aca="false">IF(Q$1="Sí", (('Cds 2018'!Q18-MIN('Cds 2018'!Q$9:Q$28))/(MAX('Cds 2018'!Q$9:Q$28)-MIN('Cds 2018'!Q$9:Q$28)))*100,((MAX('Cds 2018'!Q$9:Q$28)-'Cds 2018'!Q18)/(MIN('Cds 2018'!Q$9:Q$28)-MAX('Cds 2018'!Q$9:Q$28)))*(-100))</f>
        <v>62.7216312446739</v>
      </c>
      <c r="R18" s="56" t="n">
        <f aca="false">IF(R$1="Sí", (('Cds 2018'!R18-MIN('Cds 2018'!R$9:R$28))/(MAX('Cds 2018'!R$9:R$28)-MIN('Cds 2018'!R$9:R$28)))*100,((MAX('Cds 2018'!R$9:R$28)-'Cds 2018'!R18)/(MIN('Cds 2018'!R$9:R$28)-MAX('Cds 2018'!R$9:R$28)))*(-100))</f>
        <v>32.1823767447143</v>
      </c>
      <c r="S18" s="56" t="n">
        <f aca="false">IF(S$1="Sí", (('Cds 2018'!S18-MIN('Cds 2018'!S$9:S$28))/(MAX('Cds 2018'!S$9:S$28)-MIN('Cds 2018'!S$9:S$28)))*100,((MAX('Cds 2018'!S$9:S$28)-'Cds 2018'!S18)/(MIN('Cds 2018'!S$9:S$28)-MAX('Cds 2018'!S$9:S$28)))*(-100))</f>
        <v>17.0212771684176</v>
      </c>
      <c r="T18" s="56" t="n">
        <f aca="false">IF(T$1="Sí", (('Cds 2018'!T18-MIN('Cds 2018'!T$9:T$28))/(MAX('Cds 2018'!T$9:T$28)-MIN('Cds 2018'!T$9:T$28)))*100,((MAX('Cds 2018'!T$9:T$28)-'Cds 2018'!T18)/(MIN('Cds 2018'!T$9:T$28)-MAX('Cds 2018'!T$9:T$28)))*(-100))</f>
        <v>29.8923510578248</v>
      </c>
      <c r="U18" s="56" t="n">
        <f aca="false">IF(U$1="Sí", (('Cds 2018'!U18-MIN('Cds 2018'!U$9:U$28))/(MAX('Cds 2018'!U$9:U$28)-MIN('Cds 2018'!U$9:U$28)))*100,((MAX('Cds 2018'!U$9:U$28)-'Cds 2018'!U18)/(MIN('Cds 2018'!U$9:U$28)-MAX('Cds 2018'!U$9:U$28)))*(-100))</f>
        <v>82.4679327232462</v>
      </c>
      <c r="V18" s="56" t="n">
        <f aca="false">IF(V$1="Sí", (('Cds 2018'!V18-MIN('Cds 2018'!V$9:V$28))/(MAX('Cds 2018'!V$9:V$28)-MIN('Cds 2018'!V$9:V$28)))*100,((MAX('Cds 2018'!V$9:V$28)-'Cds 2018'!V18)/(MIN('Cds 2018'!V$9:V$28)-MAX('Cds 2018'!V$9:V$28)))*(-100))</f>
        <v>78.6370114596726</v>
      </c>
      <c r="W18" s="56" t="n">
        <f aca="false">IF(W$1="Sí", (('Cds 2018'!W18-MIN('Cds 2018'!W$9:W$28))/(MAX('Cds 2018'!W$9:W$28)-MIN('Cds 2018'!W$9:W$28)))*100,((MAX('Cds 2018'!W$9:W$28)-'Cds 2018'!W18)/(MIN('Cds 2018'!W$9:W$28)-MAX('Cds 2018'!W$9:W$28)))*(-100))</f>
        <v>27.5869294601804</v>
      </c>
      <c r="X18" s="56" t="n">
        <f aca="false">IF(X$1="Sí", (('Cds 2018'!X18-MIN('Cds 2018'!X$9:X$28))/(MAX('Cds 2018'!X$9:X$28)-MIN('Cds 2018'!X$9:X$28)))*100,((MAX('Cds 2018'!X$9:X$28)-'Cds 2018'!X18)/(MIN('Cds 2018'!X$9:X$28)-MAX('Cds 2018'!X$9:X$28)))*(-100))</f>
        <v>99.1812643719676</v>
      </c>
      <c r="Y18" s="56" t="n">
        <f aca="false">IF(Y$1="Sí", (('Cds 2018'!Y18-MIN('Cds 2018'!Y$9:Y$28))/(MAX('Cds 2018'!Y$9:Y$28)-MIN('Cds 2018'!Y$9:Y$28)))*100,((MAX('Cds 2018'!Y$9:Y$28)-'Cds 2018'!Y18)/(MIN('Cds 2018'!Y$9:Y$28)-MAX('Cds 2018'!Y$9:Y$28)))*(-100))</f>
        <v>38.5894571785262</v>
      </c>
      <c r="Z18" s="56" t="n">
        <f aca="false">IF(Z$1="Sí", (('Cds 2018'!Z18-MIN('Cds 2018'!Z$9:Z$28))/(MAX('Cds 2018'!Z$9:Z$28)-MIN('Cds 2018'!Z$9:Z$28)))*100,((MAX('Cds 2018'!Z$9:Z$28)-'Cds 2018'!Z18)/(MIN('Cds 2018'!Z$9:Z$28)-MAX('Cds 2018'!Z$9:Z$28)))*(-100))</f>
        <v>60.0511116429617</v>
      </c>
      <c r="AA18" s="56" t="n">
        <f aca="false">IF(AA$1="Sí", (('Cds 2018'!AA18-MIN('Cds 2018'!AA$9:AA$28))/(MAX('Cds 2018'!AA$9:AA$28)-MIN('Cds 2018'!AA$9:AA$28)))*100,((MAX('Cds 2018'!AA$9:AA$28)-'Cds 2018'!AA18)/(MIN('Cds 2018'!AA$9:AA$28)-MAX('Cds 2018'!AA$9:AA$28)))*(-100))</f>
        <v>43.2917124443125</v>
      </c>
      <c r="AB18" s="56" t="n">
        <f aca="false">IF(AB$1="Sí", (('Cds 2018'!AB18-MIN('Cds 2018'!AB$9:AB$28))/(MAX('Cds 2018'!AB$9:AB$28)-MIN('Cds 2018'!AB$9:AB$28)))*100,((MAX('Cds 2018'!AB$9:AB$28)-'Cds 2018'!AB18)/(MIN('Cds 2018'!AB$9:AB$28)-MAX('Cds 2018'!AB$9:AB$28)))*(-100))</f>
        <v>19.1646335580667</v>
      </c>
      <c r="AC18" s="56" t="n">
        <f aca="false">IF(AC$1="Sí", (('Cds 2018'!AC18-MIN('Cds 2018'!AC$9:AC$28))/(MAX('Cds 2018'!AC$9:AC$28)-MIN('Cds 2018'!AC$9:AC$28)))*100,((MAX('Cds 2018'!AC$9:AC$28)-'Cds 2018'!AC18)/(MIN('Cds 2018'!AC$9:AC$28)-MAX('Cds 2018'!AC$9:AC$28)))*(-100))</f>
        <v>76.5429018200707</v>
      </c>
      <c r="AD18" s="56" t="n">
        <f aca="false">IF(AD$1="Sí", (('Cds 2018'!AD18-MIN('Cds 2018'!AD$9:AD$28))/(MAX('Cds 2018'!AD$9:AD$28)-MIN('Cds 2018'!AD$9:AD$28)))*100,((MAX('Cds 2018'!AD$9:AD$28)-'Cds 2018'!AD18)/(MIN('Cds 2018'!AD$9:AD$28)-MAX('Cds 2018'!AD$9:AD$28)))*(-100))</f>
        <v>82.1787341654283</v>
      </c>
      <c r="AE18" s="56" t="n">
        <f aca="false">IF(AE$1="Sí", (('Cds 2018'!AE18-MIN('Cds 2018'!AE$9:AE$28))/(MAX('Cds 2018'!AE$9:AE$28)-MIN('Cds 2018'!AE$9:AE$28)))*100,((MAX('Cds 2018'!AE$9:AE$28)-'Cds 2018'!AE18)/(MIN('Cds 2018'!AE$9:AE$28)-MAX('Cds 2018'!AE$9:AE$28)))*(-100))</f>
        <v>6.49018708805428</v>
      </c>
      <c r="AF18" s="56" t="n">
        <f aca="false">IF(AF$1="Sí", (('Cds 2018'!AF18-MIN('Cds 2018'!AF$9:AF$28))/(MAX('Cds 2018'!AF$9:AF$28)-MIN('Cds 2018'!AF$9:AF$28)))*100,((MAX('Cds 2018'!AF$9:AF$28)-'Cds 2018'!AF18)/(MIN('Cds 2018'!AF$9:AF$28)-MAX('Cds 2018'!AF$9:AF$28)))*(-100))</f>
        <v>100</v>
      </c>
      <c r="AG18" s="56" t="n">
        <f aca="false">IF(AG$1="Sí", (('Cds 2018'!AG18-MIN('Cds 2018'!AG$9:AG$28))/(MAX('Cds 2018'!AG$9:AG$28)-MIN('Cds 2018'!AG$9:AG$28)))*100,((MAX('Cds 2018'!AG$9:AG$28)-'Cds 2018'!AG18)/(MIN('Cds 2018'!AG$9:AG$28)-MAX('Cds 2018'!AG$9:AG$28)))*(-100))</f>
        <v>0</v>
      </c>
      <c r="AH18" s="56" t="n">
        <f aca="false">IF(AH$1="Sí", (('Cds 2018'!AH18-MIN('Cds 2018'!AH$9:AH$28))/(MAX('Cds 2018'!AH$9:AH$28)-MIN('Cds 2018'!AH$9:AH$28)))*100,((MAX('Cds 2018'!AH$9:AH$28)-'Cds 2018'!AH18)/(MIN('Cds 2018'!AH$9:AH$28)-MAX('Cds 2018'!AH$9:AH$28)))*(-100))</f>
        <v>0</v>
      </c>
      <c r="AI18" s="56" t="n">
        <f aca="false">IF(AI$1="Sí", (('Cds 2018'!AI18-MIN('Cds 2018'!AI$9:AI$28))/(MAX('Cds 2018'!AI$9:AI$28)-MIN('Cds 2018'!AI$9:AI$28)))*100,((MAX('Cds 2018'!AI$9:AI$28)-'Cds 2018'!AI18)/(MIN('Cds 2018'!AI$9:AI$28)-MAX('Cds 2018'!AI$9:AI$28)))*(-100))</f>
        <v>59.6085905465692</v>
      </c>
      <c r="AJ18" s="56" t="n">
        <f aca="false">IF(AJ$1="Sí", (('Cds 2018'!AJ18-MIN('Cds 2018'!AJ$9:AJ$28))/(MAX('Cds 2018'!AJ$9:AJ$28)-MIN('Cds 2018'!AJ$9:AJ$28)))*100,((MAX('Cds 2018'!AJ$9:AJ$28)-'Cds 2018'!AJ18)/(MIN('Cds 2018'!AJ$9:AJ$28)-MAX('Cds 2018'!AJ$9:AJ$28)))*(-100))</f>
        <v>74.5913006186018</v>
      </c>
      <c r="AK18" s="56" t="n">
        <f aca="false">IF(AK$1="Sí", (('Cds 2018'!AK18-MIN('Cds 2018'!AK$9:AK$28))/(MAX('Cds 2018'!AK$9:AK$28)-MIN('Cds 2018'!AK$9:AK$28)))*100,((MAX('Cds 2018'!AK$9:AK$28)-'Cds 2018'!AK18)/(MIN('Cds 2018'!AK$9:AK$28)-MAX('Cds 2018'!AK$9:AK$28)))*(-100))</f>
        <v>67.6593190017355</v>
      </c>
      <c r="AL18" s="56" t="n">
        <f aca="false">IF(AL$1="Sí", (('Cds 2018'!AL18-MIN('Cds 2018'!AL$9:AL$28))/(MAX('Cds 2018'!AL$9:AL$28)-MIN('Cds 2018'!AL$9:AL$28)))*100,((MAX('Cds 2018'!AL$9:AL$28)-'Cds 2018'!AL18)/(MIN('Cds 2018'!AL$9:AL$28)-MAX('Cds 2018'!AL$9:AL$28)))*(-100))</f>
        <v>69.2410800831124</v>
      </c>
      <c r="AM18" s="56" t="n">
        <f aca="false">IF(AM$1="Sí", (('Cds 2018'!AM18-MIN('Cds 2018'!AM$9:AM$28))/(MAX('Cds 2018'!AM$9:AM$28)-MIN('Cds 2018'!AM$9:AM$28)))*100,((MAX('Cds 2018'!AM$9:AM$28)-'Cds 2018'!AM18)/(MIN('Cds 2018'!AM$9:AM$28)-MAX('Cds 2018'!AM$9:AM$28)))*(-100))</f>
        <v>53.4880562909017</v>
      </c>
      <c r="AN18" s="56" t="n">
        <f aca="false">IF(AN$1="Sí", (('Cds 2018'!AN18-MIN('Cds 2018'!AN$9:AN$28))/(MAX('Cds 2018'!AN$9:AN$28)-MIN('Cds 2018'!AN$9:AN$28)))*100,((MAX('Cds 2018'!AN$9:AN$28)-'Cds 2018'!AN18)/(MIN('Cds 2018'!AN$9:AN$28)-MAX('Cds 2018'!AN$9:AN$28)))*(-100))</f>
        <v>58.7741782527073</v>
      </c>
      <c r="AO18" s="56" t="n">
        <f aca="false">IF(AO$1="Sí", (('Cds 2018'!AO18-MIN('Cds 2018'!AO$9:AO$28))/(MAX('Cds 2018'!AO$9:AO$28)-MIN('Cds 2018'!AO$9:AO$28)))*100,((MAX('Cds 2018'!AO$9:AO$28)-'Cds 2018'!AO18)/(MIN('Cds 2018'!AO$9:AO$28)-MAX('Cds 2018'!AO$9:AO$28)))*(-100))</f>
        <v>75</v>
      </c>
      <c r="AP18" s="56" t="n">
        <f aca="false">IF(AP$1="Sí", (('Cds 2018'!AP18-MIN('Cds 2018'!AP$9:AP$28))/(MAX('Cds 2018'!AP$9:AP$28)-MIN('Cds 2018'!AP$9:AP$28)))*100,((MAX('Cds 2018'!AP$9:AP$28)-'Cds 2018'!AP18)/(MIN('Cds 2018'!AP$9:AP$28)-MAX('Cds 2018'!AP$9:AP$28)))*(-100))</f>
        <v>62.3604121254236</v>
      </c>
      <c r="AQ18" s="56" t="n">
        <f aca="false">IF(AQ$1="Sí", (('Cds 2018'!AQ18-MIN('Cds 2018'!AQ$9:AQ$28))/(MAX('Cds 2018'!AQ$9:AQ$28)-MIN('Cds 2018'!AQ$9:AQ$28)))*100,((MAX('Cds 2018'!AQ$9:AQ$28)-'Cds 2018'!AQ18)/(MIN('Cds 2018'!AQ$9:AQ$28)-MAX('Cds 2018'!AQ$9:AQ$28)))*(-100))</f>
        <v>91.7267086466939</v>
      </c>
      <c r="AR18" s="56" t="n">
        <f aca="false">IF(AR$1="Sí", (('Cds 2018'!AR18-MIN('Cds 2018'!AR$9:AR$28))/(MAX('Cds 2018'!AR$9:AR$28)-MIN('Cds 2018'!AR$9:AR$28)))*100,((MAX('Cds 2018'!AR$9:AR$28)-'Cds 2018'!AR18)/(MIN('Cds 2018'!AR$9:AR$28)-MAX('Cds 2018'!AR$9:AR$28)))*(-100))</f>
        <v>94.5392112107666</v>
      </c>
      <c r="AS18" s="56" t="n">
        <f aca="false">IF(AS$1="Sí", (('Cds 2018'!AS18-MIN('Cds 2018'!AS$9:AS$28))/(MAX('Cds 2018'!AS$9:AS$28)-MIN('Cds 2018'!AS$9:AS$28)))*100,((MAX('Cds 2018'!AS$9:AS$28)-'Cds 2018'!AS18)/(MIN('Cds 2018'!AS$9:AS$28)-MAX('Cds 2018'!AS$9:AS$28)))*(-100))</f>
        <v>45.6858702045747</v>
      </c>
      <c r="AT18" s="56" t="n">
        <f aca="false">IF(AT$1="Sí", (('Cds 2018'!AT18-MIN('Cds 2018'!AT$9:AT$28))/(MAX('Cds 2018'!AT$9:AT$28)-MIN('Cds 2018'!AT$9:AT$28)))*100,((MAX('Cds 2018'!AT$9:AT$28)-'Cds 2018'!AT18)/(MIN('Cds 2018'!AT$9:AT$28)-MAX('Cds 2018'!AT$9:AT$28)))*(-100))</f>
        <v>69.837981814645</v>
      </c>
      <c r="AU18" s="56" t="n">
        <f aca="false">IF(AU$1="Sí", (('Cds 2018'!AU18-MIN('Cds 2018'!AU$9:AU$28))/(MAX('Cds 2018'!AU$9:AU$28)-MIN('Cds 2018'!AU$9:AU$28)))*100,((MAX('Cds 2018'!AU$9:AU$28)-'Cds 2018'!AU18)/(MIN('Cds 2018'!AU$9:AU$28)-MAX('Cds 2018'!AU$9:AU$28)))*(-100))</f>
        <v>88.7222483492906</v>
      </c>
      <c r="AV18" s="56" t="n">
        <f aca="false">IF(AV$1="Sí", (('Cds 2018'!AV18-MIN('Cds 2018'!AV$9:AV$28))/(MAX('Cds 2018'!AV$9:AV$28)-MIN('Cds 2018'!AV$9:AV$28)))*100,((MAX('Cds 2018'!AV$9:AV$28)-'Cds 2018'!AV18)/(MIN('Cds 2018'!AV$9:AV$28)-MAX('Cds 2018'!AV$9:AV$28)))*(-100))</f>
        <v>64.2336275637094</v>
      </c>
      <c r="AW18" s="56" t="n">
        <f aca="false">IF(AW$1="Sí", (('Cds 2018'!AW18-MIN('Cds 2018'!AW$9:AW$28))/(MAX('Cds 2018'!AW$9:AW$28)-MIN('Cds 2018'!AW$9:AW$28)))*100,((MAX('Cds 2018'!AW$9:AW$28)-'Cds 2018'!AW18)/(MIN('Cds 2018'!AW$9:AW$28)-MAX('Cds 2018'!AW$9:AW$28)))*(-100))</f>
        <v>31.0907667751243</v>
      </c>
      <c r="AX18" s="56" t="n">
        <f aca="false">IF(AX$1="Sí", (('Cds 2018'!AX18-MIN('Cds 2018'!AX$9:AX$28))/(MAX('Cds 2018'!AX$9:AX$28)-MIN('Cds 2018'!AX$9:AX$28)))*100,((MAX('Cds 2018'!AX$9:AX$28)-'Cds 2018'!AX18)/(MIN('Cds 2018'!AX$9:AX$28)-MAX('Cds 2018'!AX$9:AX$28)))*(-100))</f>
        <v>100</v>
      </c>
      <c r="AY18" s="56" t="n">
        <f aca="false">IF(AY$1="Sí", (('Cds 2018'!AY18-MIN('Cds 2018'!AY$9:AY$28))/(MAX('Cds 2018'!AY$9:AY$28)-MIN('Cds 2018'!AY$9:AY$28)))*100,((MAX('Cds 2018'!AY$9:AY$28)-'Cds 2018'!AY18)/(MIN('Cds 2018'!AY$9:AY$28)-MAX('Cds 2018'!AY$9:AY$28)))*(-100))</f>
        <v>56.1338289962825</v>
      </c>
      <c r="AZ18" s="56" t="n">
        <f aca="false">IF(AZ$1="Sí", (('Cds 2018'!AZ18-MIN('Cds 2018'!AZ$9:AZ$28))/(MAX('Cds 2018'!AZ$9:AZ$28)-MIN('Cds 2018'!AZ$9:AZ$28)))*100,((MAX('Cds 2018'!AZ$9:AZ$28)-'Cds 2018'!AZ18)/(MIN('Cds 2018'!AZ$9:AZ$28)-MAX('Cds 2018'!AZ$9:AZ$28)))*(-100))</f>
        <v>0</v>
      </c>
      <c r="BA18" s="56" t="n">
        <f aca="false">IF(BA$1="Sí", (('Cds 2018'!BA18-MIN('Cds 2018'!BA$9:BA$28))/(MAX('Cds 2018'!BA$9:BA$28)-MIN('Cds 2018'!BA$9:BA$28)))*100,((MAX('Cds 2018'!BA$9:BA$28)-'Cds 2018'!BA18)/(MIN('Cds 2018'!BA$9:BA$28)-MAX('Cds 2018'!BA$9:BA$28)))*(-100))</f>
        <v>100</v>
      </c>
      <c r="BB18" s="56" t="n">
        <v>0</v>
      </c>
      <c r="BC18" s="56" t="n">
        <f aca="false">IF(BC$1="Sí", (('Cds 2018'!BC18-MIN('Cds 2018'!BC$9:BC$28))/(MAX('Cds 2018'!BC$9:BC$28)-MIN('Cds 2018'!BC$9:BC$28)))*100,((MAX('Cds 2018'!BC$9:BC$28)-'Cds 2018'!BC18)/(MIN('Cds 2018'!BC$9:BC$28)-MAX('Cds 2018'!BC$9:BC$28)))*(-100))</f>
        <v>95.3730499517197</v>
      </c>
      <c r="BD18" s="56" t="n">
        <f aca="false">IF(BD$1="Sí", (('Cds 2018'!BD18-MIN('Cds 2018'!BD$9:BD$28))/(MAX('Cds 2018'!BD$9:BD$28)-MIN('Cds 2018'!BD$9:BD$28)))*100,((MAX('Cds 2018'!BD$9:BD$28)-'Cds 2018'!BD18)/(MIN('Cds 2018'!BD$9:BD$28)-MAX('Cds 2018'!BD$9:BD$28)))*(-100))</f>
        <v>94.6592988180051</v>
      </c>
      <c r="BE18" s="56" t="n">
        <f aca="false">IF(BE$1="Sí", (('Cds 2018'!BE18-MIN('Cds 2018'!BE$9:BE$28))/(MAX('Cds 2018'!BE$9:BE$28)-MIN('Cds 2018'!BE$9:BE$28)))*100,((MAX('Cds 2018'!BE$9:BE$28)-'Cds 2018'!BE18)/(MIN('Cds 2018'!BE$9:BE$28)-MAX('Cds 2018'!BE$9:BE$28)))*(-100))</f>
        <v>99.1894277281282</v>
      </c>
      <c r="BF18" s="56" t="n">
        <f aca="false">IF(BF$1="Sí", (('Cds 2018'!BF18-MIN('Cds 2018'!BF$9:BF$28))/(MAX('Cds 2018'!BF$9:BF$28)-MIN('Cds 2018'!BF$9:BF$28)))*100,((MAX('Cds 2018'!BF$9:BF$28)-'Cds 2018'!BF18)/(MIN('Cds 2018'!BF$9:BF$28)-MAX('Cds 2018'!BF$9:BF$28)))*(-100))</f>
        <v>89.9244734634673</v>
      </c>
      <c r="BG18" s="56" t="n">
        <f aca="false">IF(BG$1="Sí", (('Cds 2018'!BG18-MIN('Cds 2018'!BG$9:BG$28))/(MAX('Cds 2018'!BG$9:BG$28)-MIN('Cds 2018'!BG$9:BG$28)))*100,((MAX('Cds 2018'!BG$9:BG$28)-'Cds 2018'!BG18)/(MIN('Cds 2018'!BG$9:BG$28)-MAX('Cds 2018'!BG$9:BG$28)))*(-100))</f>
        <v>77.5213924094951</v>
      </c>
      <c r="BH18" s="56" t="n">
        <f aca="false">IF(BH$1="Sí", (('Cds 2018'!BH18-MIN('Cds 2018'!BH$9:BH$28))/(MAX('Cds 2018'!BH$9:BH$28)-MIN('Cds 2018'!BH$9:BH$28)))*100,((MAX('Cds 2018'!BH$9:BH$28)-'Cds 2018'!BH18)/(MIN('Cds 2018'!BH$9:BH$28)-MAX('Cds 2018'!BH$9:BH$28)))*(-100))</f>
        <v>88.6443189848982</v>
      </c>
      <c r="BI18" s="56" t="n">
        <f aca="false">IF(BI$1="Sí", (('Cds 2018'!BI18-MIN('Cds 2018'!BI$9:BI$28))/(MAX('Cds 2018'!BI$9:BI$28)-MIN('Cds 2018'!BI$9:BI$28)))*100,((MAX('Cds 2018'!BI$9:BI$28)-'Cds 2018'!BI18)/(MIN('Cds 2018'!BI$9:BI$28)-MAX('Cds 2018'!BI$9:BI$28)))*(-100))</f>
        <v>50.7157528082294</v>
      </c>
      <c r="BJ18" s="56" t="n">
        <f aca="false">IF(BJ$1="Sí", (('Cds 2018'!BJ18-MIN('Cds 2018'!BJ$9:BJ$28))/(MAX('Cds 2018'!BJ$9:BJ$28)-MIN('Cds 2018'!BJ$9:BJ$28)))*100,((MAX('Cds 2018'!BJ$9:BJ$28)-'Cds 2018'!BJ18)/(MIN('Cds 2018'!BJ$9:BJ$28)-MAX('Cds 2018'!BJ$9:BJ$28)))*(-100))</f>
        <v>79.8486343120278</v>
      </c>
      <c r="BK18" s="56" t="n">
        <f aca="false">IF(BK$1="Sí", (('Cds 2018'!BK18-MIN('Cds 2018'!BK$9:BK$28))/(MAX('Cds 2018'!BK$9:BK$28)-MIN('Cds 2018'!BK$9:BK$28)))*100,((MAX('Cds 2018'!BK$9:BK$28)-'Cds 2018'!BK18)/(MIN('Cds 2018'!BK$9:BK$28)-MAX('Cds 2018'!BK$9:BK$28)))*(-100))</f>
        <v>81.6326530612245</v>
      </c>
      <c r="BL18" s="56" t="n">
        <f aca="false">IF(BL$1="Sí", (('Cds 2018'!BL18-MIN('Cds 2018'!BL$9:BL$28))/(MAX('Cds 2018'!BL$9:BL$28)-MIN('Cds 2018'!BL$9:BL$28)))*100,((MAX('Cds 2018'!BL$9:BL$28)-'Cds 2018'!BL18)/(MIN('Cds 2018'!BL$9:BL$28)-MAX('Cds 2018'!BL$9:BL$28)))*(-100))</f>
        <v>0</v>
      </c>
      <c r="BM18" s="56" t="n">
        <f aca="false">IF(BM$1="Sí", (('Cds 2018'!BM18-MIN('Cds 2018'!BM$9:BM$28))/(MAX('Cds 2018'!BM$9:BM$28)-MIN('Cds 2018'!BM$9:BM$28)))*100,((MAX('Cds 2018'!BM$9:BM$28)-'Cds 2018'!BM18)/(MIN('Cds 2018'!BM$9:BM$28)-MAX('Cds 2018'!BM$9:BM$28)))*(-100))</f>
        <v>100</v>
      </c>
      <c r="BN18" s="56" t="n">
        <f aca="false">IF(BN$1="Sí", (('Cds 2018'!BN18-MIN('Cds 2018'!BN$9:BN$28))/(MAX('Cds 2018'!BN$9:BN$28)-MIN('Cds 2018'!BN$9:BN$28)))*100,((MAX('Cds 2018'!BN$9:BN$28)-'Cds 2018'!BN18)/(MIN('Cds 2018'!BN$9:BN$28)-MAX('Cds 2018'!BN$9:BN$28)))*(-100))</f>
        <v>0</v>
      </c>
      <c r="BO18" s="56" t="n">
        <f aca="false">IF(BO$1="Sí", (('Cds 2018'!BO18-MIN('Cds 2018'!BO$9:BO$28))/(MAX('Cds 2018'!BO$9:BO$28)-MIN('Cds 2018'!BO$9:BO$28)))*100,((MAX('Cds 2018'!BO$9:BO$28)-'Cds 2018'!BO18)/(MIN('Cds 2018'!BO$9:BO$28)-MAX('Cds 2018'!BO$9:BO$28)))*(-100))</f>
        <v>59.3610095118838</v>
      </c>
      <c r="BP18" s="56" t="n">
        <f aca="false">IF(BP$1="Sí", (('Cds 2018'!BP18-MIN('Cds 2018'!BP$9:BP$28))/(MAX('Cds 2018'!BP$9:BP$28)-MIN('Cds 2018'!BP$9:BP$28)))*100,((MAX('Cds 2018'!BP$9:BP$28)-'Cds 2018'!BP18)/(MIN('Cds 2018'!BP$9:BP$28)-MAX('Cds 2018'!BP$9:BP$28)))*(-100))</f>
        <v>33.7049164785508</v>
      </c>
      <c r="BQ18" s="56" t="n">
        <f aca="false">IF(BQ$1="Sí", (('Cds 2018'!BQ18-MIN('Cds 2018'!BQ$9:BQ$28))/(MAX('Cds 2018'!BQ$9:BQ$28)-MIN('Cds 2018'!BQ$9:BQ$28)))*100,((MAX('Cds 2018'!BQ$9:BQ$28)-'Cds 2018'!BQ18)/(MIN('Cds 2018'!BQ$9:BQ$28)-MAX('Cds 2018'!BQ$9:BQ$28)))*(-100))</f>
        <v>34.9195973329847</v>
      </c>
      <c r="BR18" s="56" t="n">
        <f aca="false">IF(BR$1="Sí", (('Cds 2018'!BR18-MIN('Cds 2018'!BR$9:BR$28))/(MAX('Cds 2018'!BR$9:BR$28)-MIN('Cds 2018'!BR$9:BR$28)))*100,((MAX('Cds 2018'!BR$9:BR$28)-'Cds 2018'!BR18)/(MIN('Cds 2018'!BR$9:BR$28)-MAX('Cds 2018'!BR$9:BR$28)))*(-100))</f>
        <v>0</v>
      </c>
      <c r="BS18" s="56" t="n">
        <f aca="false">IF(BS$1="Sí", (('Cds 2018'!BS18-MIN('Cds 2018'!BS$9:BS$28))/(MAX('Cds 2018'!BS$9:BS$28)-MIN('Cds 2018'!BS$9:BS$28)))*100,((MAX('Cds 2018'!BS$9:BS$28)-'Cds 2018'!BS18)/(MIN('Cds 2018'!BS$9:BS$28)-MAX('Cds 2018'!BS$9:BS$28)))*(-100))</f>
        <v>100</v>
      </c>
      <c r="BT18" s="56" t="n">
        <f aca="false">IF(BT$1="Sí", (('Cds 2018'!BT18-MIN('Cds 2018'!BT$9:BT$28))/(MAX('Cds 2018'!BT$9:BT$28)-MIN('Cds 2018'!BT$9:BT$28)))*100,((MAX('Cds 2018'!BT$9:BT$28)-'Cds 2018'!BT18)/(MIN('Cds 2018'!BT$9:BT$28)-MAX('Cds 2018'!BT$9:BT$28)))*(-100))</f>
        <v>0</v>
      </c>
      <c r="BU18" s="56" t="n">
        <f aca="false">IF(BU$1="Sí", (('Cds 2018'!BU18-MIN('Cds 2018'!BU$9:BU$28))/(MAX('Cds 2018'!BU$9:BU$28)-MIN('Cds 2018'!BU$9:BU$28)))*100,((MAX('Cds 2018'!BU$9:BU$28)-'Cds 2018'!BU18)/(MIN('Cds 2018'!BU$9:BU$28)-MAX('Cds 2018'!BU$9:BU$28)))*(-100))</f>
        <v>0</v>
      </c>
      <c r="BV18" s="56" t="n">
        <f aca="false">IF(BV$1="Sí", (('Cds 2018'!BV18-MIN('Cds 2018'!BV$9:BV$28))/(MAX('Cds 2018'!BV$9:BV$28)-MIN('Cds 2018'!BV$9:BV$28)))*100,((MAX('Cds 2018'!BV$9:BV$28)-'Cds 2018'!BV18)/(MIN('Cds 2018'!BV$9:BV$28)-MAX('Cds 2018'!BV$9:BV$28)))*(-100))</f>
        <v>0</v>
      </c>
      <c r="BW18" s="56" t="n">
        <f aca="false">IF(BW$1="Sí", (('Cds 2018'!BW18-MIN('Cds 2018'!BW$9:BW$28))/(MAX('Cds 2018'!BW$9:BW$28)-MIN('Cds 2018'!BW$9:BW$28)))*100,((MAX('Cds 2018'!BW$9:BW$28)-'Cds 2018'!BW18)/(MIN('Cds 2018'!BW$9:BW$28)-MAX('Cds 2018'!BW$9:BW$28)))*(-100))</f>
        <v>50</v>
      </c>
      <c r="BX18" s="56" t="n">
        <f aca="false">IF(BX$1="Sí", (('Cds 2018'!BX18-MIN('Cds 2018'!BX$9:BX$28))/(MAX('Cds 2018'!BX$9:BX$28)-MIN('Cds 2018'!BX$9:BX$28)))*100,((MAX('Cds 2018'!BX$9:BX$28)-'Cds 2018'!BX18)/(MIN('Cds 2018'!BX$9:BX$28)-MAX('Cds 2018'!BX$9:BX$28)))*(-100))</f>
        <v>0</v>
      </c>
      <c r="BY18" s="56" t="n">
        <f aca="false">IF(BY$1="Sí", (('Cds 2018'!BY18-MIN('Cds 2018'!BY$9:BY$28))/(MAX('Cds 2018'!BY$9:BY$28)-MIN('Cds 2018'!BY$9:BY$28)))*100,((MAX('Cds 2018'!BY$9:BY$28)-'Cds 2018'!BY18)/(MIN('Cds 2018'!BY$9:BY$28)-MAX('Cds 2018'!BY$9:BY$28)))*(-100))</f>
        <v>0</v>
      </c>
      <c r="BZ18" s="56" t="n">
        <f aca="false">IF(BZ$1="Sí", (('Cds 2018'!BZ18-MIN('Cds 2018'!BZ$9:BZ$28))/(MAX('Cds 2018'!BZ$9:BZ$28)-MIN('Cds 2018'!BZ$9:BZ$28)))*100,((MAX('Cds 2018'!BZ$9:BZ$28)-'Cds 2018'!BZ18)/(MIN('Cds 2018'!BZ$9:BZ$28)-MAX('Cds 2018'!BZ$9:BZ$28)))*(-100))</f>
        <v>0</v>
      </c>
      <c r="CA18" s="56" t="n">
        <f aca="false">IF(CA$1="Sí", (('Cds 2018'!CA18-MIN('Cds 2018'!CA$9:CA$28))/(MAX('Cds 2018'!CA$9:CA$28)-MIN('Cds 2018'!CA$9:CA$28)))*100,((MAX('Cds 2018'!CA$9:CA$28)-'Cds 2018'!CA18)/(MIN('Cds 2018'!CA$9:CA$28)-MAX('Cds 2018'!CA$9:CA$28)))*(-100))</f>
        <v>0</v>
      </c>
      <c r="CB18" s="56" t="n">
        <f aca="false">IF(CB$1="Sí", (('Cds 2018'!CB18-MIN('Cds 2018'!CB$9:CB$28))/(MAX('Cds 2018'!CB$9:CB$28)-MIN('Cds 2018'!CB$9:CB$28)))*100,((MAX('Cds 2018'!CB$9:CB$28)-'Cds 2018'!CB18)/(MIN('Cds 2018'!CB$9:CB$28)-MAX('Cds 2018'!CB$9:CB$28)))*(-100))</f>
        <v>0</v>
      </c>
      <c r="CC18" s="56" t="n">
        <f aca="false">IF(CC$1="Sí", (('Cds 2018'!CC18-MIN('Cds 2018'!CC$9:CC$28))/(MAX('Cds 2018'!CC$9:CC$28)-MIN('Cds 2018'!CC$9:CC$28)))*100,((MAX('Cds 2018'!CC$9:CC$28)-'Cds 2018'!CC18)/(MIN('Cds 2018'!CC$9:CC$28)-MAX('Cds 2018'!CC$9:CC$28)))*(-100))</f>
        <v>0</v>
      </c>
      <c r="CD18" s="56" t="n">
        <f aca="false">IF(CD$1="Sí", (('Cds 2018'!CD18-MIN('Cds 2018'!CD$9:CD$28))/(MAX('Cds 2018'!CD$9:CD$28)-MIN('Cds 2018'!CD$9:CD$28)))*100,((MAX('Cds 2018'!CD$9:CD$28)-'Cds 2018'!CD18)/(MIN('Cds 2018'!CD$9:CD$28)-MAX('Cds 2018'!CD$9:CD$28)))*(-100))</f>
        <v>0</v>
      </c>
      <c r="CE18" s="56" t="n">
        <f aca="false">IF(CE$1="Sí", (('Cds 2018'!CE18-MIN('Cds 2018'!CE$9:CE$28))/(MAX('Cds 2018'!CE$9:CE$28)-MIN('Cds 2018'!CE$9:CE$28)))*100,((MAX('Cds 2018'!CE$9:CE$28)-'Cds 2018'!CE18)/(MIN('Cds 2018'!CE$9:CE$28)-MAX('Cds 2018'!CE$9:CE$28)))*(-100))</f>
        <v>0</v>
      </c>
      <c r="CF18" s="56" t="n">
        <f aca="false">IF(CF$1="Sí", (('Cds 2018'!CF18-MIN('Cds 2018'!CF$9:CF$28))/(MAX('Cds 2018'!CF$9:CF$28)-MIN('Cds 2018'!CF$9:CF$28)))*100,((MAX('Cds 2018'!CF$9:CF$28)-'Cds 2018'!CF18)/(MIN('Cds 2018'!CF$9:CF$28)-MAX('Cds 2018'!CF$9:CF$28)))*(-100))</f>
        <v>0</v>
      </c>
      <c r="CG18" s="56" t="n">
        <f aca="false">IF(CG$1="Sí", (('Cds 2018'!CG18-MIN('Cds 2018'!CG$9:CG$28))/(MAX('Cds 2018'!CG$9:CG$28)-MIN('Cds 2018'!CG$9:CG$28)))*100,((MAX('Cds 2018'!CG$9:CG$28)-'Cds 2018'!CG18)/(MIN('Cds 2018'!CG$9:CG$28)-MAX('Cds 2018'!CG$9:CG$28)))*(-100))</f>
        <v>0</v>
      </c>
      <c r="CH18" s="56" t="n">
        <f aca="false">IF(CH$1="Sí", (('Cds 2018'!CH18-MIN('Cds 2018'!CH$9:CH$28))/(MAX('Cds 2018'!CH$9:CH$28)-MIN('Cds 2018'!CH$9:CH$28)))*100,((MAX('Cds 2018'!CH$9:CH$28)-'Cds 2018'!CH18)/(MIN('Cds 2018'!CH$9:CH$28)-MAX('Cds 2018'!CH$9:CH$28)))*(-100))</f>
        <v>0</v>
      </c>
      <c r="CI18" s="56" t="n">
        <f aca="false">IF(CI$1="Sí", (('Cds 2018'!CI18-MIN('Cds 2018'!CI$9:CI$28))/(MAX('Cds 2018'!CI$9:CI$28)-MIN('Cds 2018'!CI$9:CI$28)))*100,((MAX('Cds 2018'!CI$9:CI$28)-'Cds 2018'!CI18)/(MIN('Cds 2018'!CI$9:CI$28)-MAX('Cds 2018'!CI$9:CI$28)))*(-100))</f>
        <v>0</v>
      </c>
      <c r="CJ18" s="56" t="n">
        <f aca="false">IF(CJ$1="Sí", (('Cds 2018'!CJ18-MIN('Cds 2018'!CJ$9:CJ$28))/(MAX('Cds 2018'!CJ$9:CJ$28)-MIN('Cds 2018'!CJ$9:CJ$28)))*100,((MAX('Cds 2018'!CJ$9:CJ$28)-'Cds 2018'!CJ18)/(MIN('Cds 2018'!CJ$9:CJ$28)-MAX('Cds 2018'!CJ$9:CJ$28)))*(-100))</f>
        <v>50</v>
      </c>
      <c r="CK18" s="56" t="n">
        <f aca="false">IF(CK$1="Sí", (('Cds 2018'!CK18-MIN('Cds 2018'!CK$9:CK$28))/(MAX('Cds 2018'!CK$9:CK$28)-MIN('Cds 2018'!CK$9:CK$28)))*100,((MAX('Cds 2018'!CK$9:CK$28)-'Cds 2018'!CK18)/(MIN('Cds 2018'!CK$9:CK$28)-MAX('Cds 2018'!CK$9:CK$28)))*(-100))</f>
        <v>100</v>
      </c>
      <c r="CL18" s="56" t="n">
        <f aca="false">IF(CL$1="Sí", (('Cds 2018'!CL18-MIN('Cds 2018'!CL$9:CL$28))/(MAX('Cds 2018'!CL$9:CL$28)-MIN('Cds 2018'!CL$9:CL$28)))*100,((MAX('Cds 2018'!CL$9:CL$28)-'Cds 2018'!CL18)/(MIN('Cds 2018'!CL$9:CL$28)-MAX('Cds 2018'!CL$9:CL$28)))*(-100))</f>
        <v>75.5815544579498</v>
      </c>
      <c r="CM18" s="56" t="n">
        <f aca="false">IF(CM$1="Sí", (('Cds 2018'!CM18-MIN('Cds 2018'!CM$9:CM$28))/(MAX('Cds 2018'!CM$9:CM$28)-MIN('Cds 2018'!CM$9:CM$28)))*100,((MAX('Cds 2018'!CM$9:CM$28)-'Cds 2018'!CM18)/(MIN('Cds 2018'!CM$9:CM$28)-MAX('Cds 2018'!CM$9:CM$28)))*(-100))</f>
        <v>71.7307175045039</v>
      </c>
      <c r="CN18" s="56" t="n">
        <f aca="false">IF(CN$1="Sí", (('Cds 2018'!CN18-MIN('Cds 2018'!CN$9:CN$28))/(MAX('Cds 2018'!CN$9:CN$28)-MIN('Cds 2018'!CN$9:CN$28)))*100,((MAX('Cds 2018'!CN$9:CN$28)-'Cds 2018'!CN18)/(MIN('Cds 2018'!CN$9:CN$28)-MAX('Cds 2018'!CN$9:CN$28)))*(-100))</f>
        <v>88.3467107681322</v>
      </c>
      <c r="CO18" s="56" t="n">
        <f aca="false">IF(CO$1="Sí", (('Cds 2018'!CO18-MIN('Cds 2018'!CO$9:CO$28))/(MAX('Cds 2018'!CO$9:CO$28)-MIN('Cds 2018'!CO$9:CO$28)))*100,((MAX('Cds 2018'!CO$9:CO$28)-'Cds 2018'!CO18)/(MIN('Cds 2018'!CO$9:CO$28)-MAX('Cds 2018'!CO$9:CO$28)))*(-100))</f>
        <v>1.07645330052581</v>
      </c>
      <c r="CP18" s="56" t="n">
        <f aca="false">IF(CP$1="Sí", (('Cds 2018'!CP18-MIN('Cds 2018'!CP$9:CP$28))/(MAX('Cds 2018'!CP$9:CP$28)-MIN('Cds 2018'!CP$9:CP$28)))*100,((MAX('Cds 2018'!CP$9:CP$28)-'Cds 2018'!CP18)/(MIN('Cds 2018'!CP$9:CP$28)-MAX('Cds 2018'!CP$9:CP$28)))*(-100))</f>
        <v>88.8718211362063</v>
      </c>
      <c r="CQ18" s="56" t="n">
        <f aca="false">IF(CQ$1="Sí", (('Cds 2018'!CQ18-MIN('Cds 2018'!CQ$9:CQ$28))/(MAX('Cds 2018'!CQ$9:CQ$28)-MIN('Cds 2018'!CQ$9:CQ$28)))*100,((MAX('Cds 2018'!CQ$9:CQ$28)-'Cds 2018'!CQ18)/(MIN('Cds 2018'!CQ$9:CQ$28)-MAX('Cds 2018'!CQ$9:CQ$28)))*(-100))</f>
        <v>21.7205075760988</v>
      </c>
      <c r="CR18" s="56" t="n">
        <f aca="false">IF(CR$1="Sí", (('Cds 2018'!CR18-MIN('Cds 2018'!CR$9:CR$28))/(MAX('Cds 2018'!CR$9:CR$28)-MIN('Cds 2018'!CR$9:CR$28)))*100,((MAX('Cds 2018'!CR$9:CR$28)-'Cds 2018'!CR18)/(MIN('Cds 2018'!CR$9:CR$28)-MAX('Cds 2018'!CR$9:CR$28)))*(-100))</f>
        <v>67.730422965417</v>
      </c>
      <c r="CS18" s="56" t="n">
        <f aca="false">IF(CS$1="Sí", (('Cds 2018'!CS18-MIN('Cds 2018'!CS$9:CS$28))/(MAX('Cds 2018'!CS$9:CS$28)-MIN('Cds 2018'!CS$9:CS$28)))*100,((MAX('Cds 2018'!CS$9:CS$28)-'Cds 2018'!CS18)/(MIN('Cds 2018'!CS$9:CS$28)-MAX('Cds 2018'!CS$9:CS$28)))*(-100))</f>
        <v>100</v>
      </c>
      <c r="CT18" s="56" t="n">
        <f aca="false">IF(CT$1="Sí", (('Cds 2018'!CT18-MIN('Cds 2018'!CT$9:CT$28))/(MAX('Cds 2018'!CT$9:CT$28)-MIN('Cds 2018'!CT$9:CT$28)))*100,((MAX('Cds 2018'!CT$9:CT$28)-'Cds 2018'!CT18)/(MIN('Cds 2018'!CT$9:CT$28)-MAX('Cds 2018'!CT$9:CT$28)))*(-100))</f>
        <v>59.9044895048949</v>
      </c>
      <c r="CU18" s="56" t="n">
        <f aca="false">IF(CU$1="Sí", (('Cds 2018'!CU18-MIN('Cds 2018'!CU$9:CU$28))/(MAX('Cds 2018'!CU$9:CU$28)-MIN('Cds 2018'!CU$9:CU$28)))*100,((MAX('Cds 2018'!CU$9:CU$28)-'Cds 2018'!CU18)/(MIN('Cds 2018'!CU$9:CU$28)-MAX('Cds 2018'!CU$9:CU$28)))*(-100))</f>
        <v>45.6125969122394</v>
      </c>
      <c r="CV18" s="96" t="s">
        <v>431</v>
      </c>
      <c r="CW18" s="56" t="n">
        <f aca="false">IF(CW$1="Sí", (('Cds 2018'!CW18-MIN('Cds 2018'!CW$9:CW$28))/(MAX('Cds 2018'!CW$9:CW$28)-MIN('Cds 2018'!CW$9:CW$28)))*100,((MAX('Cds 2018'!CW$9:CW$28)-'Cds 2018'!CW18)/(MIN('Cds 2018'!CW$9:CW$28)-MAX('Cds 2018'!CW$9:CW$28)))*(-100))</f>
        <v>62.6131718739699</v>
      </c>
      <c r="CX18" s="56" t="n">
        <f aca="false">IF(CX$1="Sí", (('Cds 2018'!CX18-MIN('Cds 2018'!CX$9:CX$28))/(MAX('Cds 2018'!CX$9:CX$28)-MIN('Cds 2018'!CX$9:CX$28)))*100,((MAX('Cds 2018'!CX$9:CX$28)-'Cds 2018'!CX18)/(MIN('Cds 2018'!CX$9:CX$28)-MAX('Cds 2018'!CX$9:CX$28)))*(-100))</f>
        <v>36.7978207673535</v>
      </c>
      <c r="CY18" s="56" t="n">
        <f aca="false">IF(CY$1="Sí", (('Cds 2018'!CY18-MIN('Cds 2018'!CY$9:CY$28))/(MAX('Cds 2018'!CY$9:CY$28)-MIN('Cds 2018'!CY$9:CY$28)))*100,((MAX('Cds 2018'!CY$9:CY$28)-'Cds 2018'!CY18)/(MIN('Cds 2018'!CY$9:CY$28)-MAX('Cds 2018'!CY$9:CY$28)))*(-100))</f>
        <v>41.8739837980415</v>
      </c>
      <c r="CZ18" s="56" t="n">
        <f aca="false">IF(CZ$1="Sí", (('Cds 2018'!CZ18-MIN('Cds 2018'!CZ$9:CZ$28))/(MAX('Cds 2018'!CZ$9:CZ$28)-MIN('Cds 2018'!CZ$9:CZ$28)))*100,((MAX('Cds 2018'!CZ$9:CZ$28)-'Cds 2018'!CZ18)/(MIN('Cds 2018'!CZ$9:CZ$28)-MAX('Cds 2018'!CZ$9:CZ$28)))*(-100))</f>
        <v>80.5358731254593</v>
      </c>
      <c r="DA18" s="56" t="n">
        <f aca="false">IF(DA$1="Sí", (('Cds 2018'!DA18-MIN('Cds 2018'!DA$9:DA$28))/(MAX('Cds 2018'!DA$9:DA$28)-MIN('Cds 2018'!DA$9:DA$28)))*100,((MAX('Cds 2018'!DA$9:DA$28)-'Cds 2018'!DA18)/(MIN('Cds 2018'!DA$9:DA$28)-MAX('Cds 2018'!DA$9:DA$28)))*(-100))</f>
        <v>90.4111510285385</v>
      </c>
    </row>
    <row r="19" customFormat="false" ht="15" hidden="false" customHeight="false" outlineLevel="0" collapsed="false">
      <c r="A19" s="80" t="s">
        <v>433</v>
      </c>
      <c r="B19" s="81" t="n">
        <v>27</v>
      </c>
      <c r="C19" s="80" t="s">
        <v>434</v>
      </c>
      <c r="E19" s="56" t="n">
        <f aca="false">IF(E$1="Sí", (('Cds 2018'!E19-MIN('Cds 2018'!E$9:E$28))/(MAX('Cds 2018'!E$9:E$28)-MIN('Cds 2018'!E$9:E$28)))*100,((MAX('Cds 2018'!E$9:E$28)-'Cds 2018'!E19)/(MIN('Cds 2018'!E$9:E$28)-MAX('Cds 2018'!E$9:E$28)))*(-100))</f>
        <v>19.2724856988109</v>
      </c>
      <c r="F19" s="56" t="n">
        <f aca="false">IF(F$1="Sí", (('Cds 2018'!F19-MIN('Cds 2018'!F$9:F$28))/(MAX('Cds 2018'!F$9:F$28)-MIN('Cds 2018'!F$9:F$28)))*100,((MAX('Cds 2018'!F$9:F$28)-'Cds 2018'!F19)/(MIN('Cds 2018'!F$9:F$28)-MAX('Cds 2018'!F$9:F$28)))*(-100))</f>
        <v>11.0119583283714</v>
      </c>
      <c r="G19" s="56" t="n">
        <f aca="false">IF(G$1="Sí", (('Cds 2018'!G19-MIN('Cds 2018'!G$9:G$28))/(MAX('Cds 2018'!G$9:G$28)-MIN('Cds 2018'!G$9:G$28)))*100,((MAX('Cds 2018'!G$9:G$28)-'Cds 2018'!G19)/(MIN('Cds 2018'!G$9:G$28)-MAX('Cds 2018'!G$9:G$28)))*(-100))</f>
        <v>34.148931785819</v>
      </c>
      <c r="H19" s="56" t="n">
        <f aca="false">IF(H$1="Sí", (('Cds 2018'!H19-MIN('Cds 2018'!H$9:H$28))/(MAX('Cds 2018'!H$9:H$28)-MIN('Cds 2018'!H$9:H$28)))*100,((MAX('Cds 2018'!H$9:H$28)-'Cds 2018'!H19)/(MIN('Cds 2018'!H$9:H$28)-MAX('Cds 2018'!H$9:H$28)))*(-100))</f>
        <v>27.517272791829</v>
      </c>
      <c r="I19" s="56" t="n">
        <f aca="false">IF(I$1="Sí", (('Cds 2018'!I19-MIN('Cds 2018'!I$9:I$28))/(MAX('Cds 2018'!I$9:I$28)-MIN('Cds 2018'!I$9:I$28)))*100,((MAX('Cds 2018'!I$9:I$28)-'Cds 2018'!I19)/(MIN('Cds 2018'!I$9:I$28)-MAX('Cds 2018'!I$9:I$28)))*(-100))</f>
        <v>14.6505634567582</v>
      </c>
      <c r="J19" s="56" t="n">
        <f aca="false">IF(J$1="Sí", (('Cds 2018'!J19-MIN('Cds 2018'!J$9:J$28))/(MAX('Cds 2018'!J$9:J$28)-MIN('Cds 2018'!J$9:J$28)))*100,((MAX('Cds 2018'!J$9:J$28)-'Cds 2018'!J19)/(MIN('Cds 2018'!J$9:J$28)-MAX('Cds 2018'!J$9:J$28)))*(-100))</f>
        <v>36.6342105858612</v>
      </c>
      <c r="K19" s="56" t="n">
        <f aca="false">IF(K$1="Sí", (('Cds 2018'!K19-MIN('Cds 2018'!K$9:K$28))/(MAX('Cds 2018'!K$9:K$28)-MIN('Cds 2018'!K$9:K$28)))*100,((MAX('Cds 2018'!K$9:K$28)-'Cds 2018'!K19)/(MIN('Cds 2018'!K$9:K$28)-MAX('Cds 2018'!K$9:K$28)))*(-100))</f>
        <v>69.4513422521312</v>
      </c>
      <c r="L19" s="56" t="n">
        <f aca="false">IF(L$1="Sí", (('Cds 2018'!L19-MIN('Cds 2018'!L$9:L$28))/(MAX('Cds 2018'!L$9:L$28)-MIN('Cds 2018'!L$9:L$28)))*100,((MAX('Cds 2018'!L$9:L$28)-'Cds 2018'!L19)/(MIN('Cds 2018'!L$9:L$28)-MAX('Cds 2018'!L$9:L$28)))*(-100))</f>
        <v>65.2116274703853</v>
      </c>
      <c r="M19" s="56" t="n">
        <f aca="false">IF(M$1="Sí", (('Cds 2018'!M19-MIN('Cds 2018'!M$9:M$28))/(MAX('Cds 2018'!M$9:M$28)-MIN('Cds 2018'!M$9:M$28)))*100,((MAX('Cds 2018'!M$9:M$28)-'Cds 2018'!M19)/(MIN('Cds 2018'!M$9:M$28)-MAX('Cds 2018'!M$9:M$28)))*(-100))</f>
        <v>52.9844469102378</v>
      </c>
      <c r="N19" s="56" t="n">
        <f aca="false">IF(N$1="Sí", (('Cds 2018'!N19-MIN('Cds 2018'!N$9:N$28))/(MAX('Cds 2018'!N$9:N$28)-MIN('Cds 2018'!N$9:N$28)))*100,((MAX('Cds 2018'!N$9:N$28)-'Cds 2018'!N19)/(MIN('Cds 2018'!N$9:N$28)-MAX('Cds 2018'!N$9:N$28)))*(-100))</f>
        <v>35.3535702791636</v>
      </c>
      <c r="O19" s="56" t="n">
        <f aca="false">IF(O$1="Sí", (('Cds 2018'!O19-MIN('Cds 2018'!O$9:O$28))/(MAX('Cds 2018'!O$9:O$28)-MIN('Cds 2018'!O$9:O$28)))*100,((MAX('Cds 2018'!O$9:O$28)-'Cds 2018'!O19)/(MIN('Cds 2018'!O$9:O$28)-MAX('Cds 2018'!O$9:O$28)))*(-100))</f>
        <v>41.9631509474846</v>
      </c>
      <c r="P19" s="56" t="n">
        <f aca="false">IF(P$1="Sí", (('Cds 2018'!P19-MIN('Cds 2018'!P$9:P$28))/(MAX('Cds 2018'!P$9:P$28)-MIN('Cds 2018'!P$9:P$28)))*100,((MAX('Cds 2018'!P$9:P$28)-'Cds 2018'!P19)/(MIN('Cds 2018'!P$9:P$28)-MAX('Cds 2018'!P$9:P$28)))*(-100))</f>
        <v>80.4788597481735</v>
      </c>
      <c r="Q19" s="56" t="n">
        <f aca="false">IF(Q$1="Sí", (('Cds 2018'!Q19-MIN('Cds 2018'!Q$9:Q$28))/(MAX('Cds 2018'!Q$9:Q$28)-MIN('Cds 2018'!Q$9:Q$28)))*100,((MAX('Cds 2018'!Q$9:Q$28)-'Cds 2018'!Q19)/(MIN('Cds 2018'!Q$9:Q$28)-MAX('Cds 2018'!Q$9:Q$28)))*(-100))</f>
        <v>31.6034110194121</v>
      </c>
      <c r="R19" s="56" t="n">
        <f aca="false">IF(R$1="Sí", (('Cds 2018'!R19-MIN('Cds 2018'!R$9:R$28))/(MAX('Cds 2018'!R$9:R$28)-MIN('Cds 2018'!R$9:R$28)))*100,((MAX('Cds 2018'!R$9:R$28)-'Cds 2018'!R19)/(MIN('Cds 2018'!R$9:R$28)-MAX('Cds 2018'!R$9:R$28)))*(-100))</f>
        <v>36.1049704144675</v>
      </c>
      <c r="S19" s="56" t="n">
        <f aca="false">IF(S$1="Sí", (('Cds 2018'!S19-MIN('Cds 2018'!S$9:S$28))/(MAX('Cds 2018'!S$9:S$28)-MIN('Cds 2018'!S$9:S$28)))*100,((MAX('Cds 2018'!S$9:S$28)-'Cds 2018'!S19)/(MIN('Cds 2018'!S$9:S$28)-MAX('Cds 2018'!S$9:S$28)))*(-100))</f>
        <v>32.9231456445259</v>
      </c>
      <c r="T19" s="56" t="n">
        <f aca="false">IF(T$1="Sí", (('Cds 2018'!T19-MIN('Cds 2018'!T$9:T$28))/(MAX('Cds 2018'!T$9:T$28)-MIN('Cds 2018'!T$9:T$28)))*100,((MAX('Cds 2018'!T$9:T$28)-'Cds 2018'!T19)/(MIN('Cds 2018'!T$9:T$28)-MAX('Cds 2018'!T$9:T$28)))*(-100))</f>
        <v>61.6352324864557</v>
      </c>
      <c r="U19" s="56" t="n">
        <f aca="false">IF(U$1="Sí", (('Cds 2018'!U19-MIN('Cds 2018'!U$9:U$28))/(MAX('Cds 2018'!U$9:U$28)-MIN('Cds 2018'!U$9:U$28)))*100,((MAX('Cds 2018'!U$9:U$28)-'Cds 2018'!U19)/(MIN('Cds 2018'!U$9:U$28)-MAX('Cds 2018'!U$9:U$28)))*(-100))</f>
        <v>72.6034911115392</v>
      </c>
      <c r="V19" s="56" t="n">
        <f aca="false">IF(V$1="Sí", (('Cds 2018'!V19-MIN('Cds 2018'!V$9:V$28))/(MAX('Cds 2018'!V$9:V$28)-MIN('Cds 2018'!V$9:V$28)))*100,((MAX('Cds 2018'!V$9:V$28)-'Cds 2018'!V19)/(MIN('Cds 2018'!V$9:V$28)-MAX('Cds 2018'!V$9:V$28)))*(-100))</f>
        <v>28.3868913143122</v>
      </c>
      <c r="W19" s="56" t="n">
        <f aca="false">IF(W$1="Sí", (('Cds 2018'!W19-MIN('Cds 2018'!W$9:W$28))/(MAX('Cds 2018'!W$9:W$28)-MIN('Cds 2018'!W$9:W$28)))*100,((MAX('Cds 2018'!W$9:W$28)-'Cds 2018'!W19)/(MIN('Cds 2018'!W$9:W$28)-MAX('Cds 2018'!W$9:W$28)))*(-100))</f>
        <v>59.0319708000335</v>
      </c>
      <c r="X19" s="56" t="n">
        <f aca="false">IF(X$1="Sí", (('Cds 2018'!X19-MIN('Cds 2018'!X$9:X$28))/(MAX('Cds 2018'!X$9:X$28)-MIN('Cds 2018'!X$9:X$28)))*100,((MAX('Cds 2018'!X$9:X$28)-'Cds 2018'!X19)/(MIN('Cds 2018'!X$9:X$28)-MAX('Cds 2018'!X$9:X$28)))*(-100))</f>
        <v>93.3772211291411</v>
      </c>
      <c r="Y19" s="56" t="n">
        <f aca="false">IF(Y$1="Sí", (('Cds 2018'!Y19-MIN('Cds 2018'!Y$9:Y$28))/(MAX('Cds 2018'!Y$9:Y$28)-MIN('Cds 2018'!Y$9:Y$28)))*100,((MAX('Cds 2018'!Y$9:Y$28)-'Cds 2018'!Y19)/(MIN('Cds 2018'!Y$9:Y$28)-MAX('Cds 2018'!Y$9:Y$28)))*(-100))</f>
        <v>40.3512207945305</v>
      </c>
      <c r="Z19" s="56" t="n">
        <f aca="false">IF(Z$1="Sí", (('Cds 2018'!Z19-MIN('Cds 2018'!Z$9:Z$28))/(MAX('Cds 2018'!Z$9:Z$28)-MIN('Cds 2018'!Z$9:Z$28)))*100,((MAX('Cds 2018'!Z$9:Z$28)-'Cds 2018'!Z19)/(MIN('Cds 2018'!Z$9:Z$28)-MAX('Cds 2018'!Z$9:Z$28)))*(-100))</f>
        <v>35.6596516234112</v>
      </c>
      <c r="AA19" s="56" t="n">
        <f aca="false">IF(AA$1="Sí", (('Cds 2018'!AA19-MIN('Cds 2018'!AA$9:AA$28))/(MAX('Cds 2018'!AA$9:AA$28)-MIN('Cds 2018'!AA$9:AA$28)))*100,((MAX('Cds 2018'!AA$9:AA$28)-'Cds 2018'!AA19)/(MIN('Cds 2018'!AA$9:AA$28)-MAX('Cds 2018'!AA$9:AA$28)))*(-100))</f>
        <v>27.9823554364036</v>
      </c>
      <c r="AB19" s="56" t="n">
        <f aca="false">IF(AB$1="Sí", (('Cds 2018'!AB19-MIN('Cds 2018'!AB$9:AB$28))/(MAX('Cds 2018'!AB$9:AB$28)-MIN('Cds 2018'!AB$9:AB$28)))*100,((MAX('Cds 2018'!AB$9:AB$28)-'Cds 2018'!AB19)/(MIN('Cds 2018'!AB$9:AB$28)-MAX('Cds 2018'!AB$9:AB$28)))*(-100))</f>
        <v>1.12268481524128</v>
      </c>
      <c r="AC19" s="56" t="n">
        <f aca="false">IF(AC$1="Sí", (('Cds 2018'!AC19-MIN('Cds 2018'!AC$9:AC$28))/(MAX('Cds 2018'!AC$9:AC$28)-MIN('Cds 2018'!AC$9:AC$28)))*100,((MAX('Cds 2018'!AC$9:AC$28)-'Cds 2018'!AC19)/(MIN('Cds 2018'!AC$9:AC$28)-MAX('Cds 2018'!AC$9:AC$28)))*(-100))</f>
        <v>46.2872158068805</v>
      </c>
      <c r="AD19" s="56" t="n">
        <f aca="false">IF(AD$1="Sí", (('Cds 2018'!AD19-MIN('Cds 2018'!AD$9:AD$28))/(MAX('Cds 2018'!AD$9:AD$28)-MIN('Cds 2018'!AD$9:AD$28)))*100,((MAX('Cds 2018'!AD$9:AD$28)-'Cds 2018'!AD19)/(MIN('Cds 2018'!AD$9:AD$28)-MAX('Cds 2018'!AD$9:AD$28)))*(-100))</f>
        <v>43.4513258416893</v>
      </c>
      <c r="AE19" s="56" t="n">
        <f aca="false">IF(AE$1="Sí", (('Cds 2018'!AE19-MIN('Cds 2018'!AE$9:AE$28))/(MAX('Cds 2018'!AE$9:AE$28)-MIN('Cds 2018'!AE$9:AE$28)))*100,((MAX('Cds 2018'!AE$9:AE$28)-'Cds 2018'!AE19)/(MIN('Cds 2018'!AE$9:AE$28)-MAX('Cds 2018'!AE$9:AE$28)))*(-100))</f>
        <v>2.54026428583675</v>
      </c>
      <c r="AF19" s="56" t="n">
        <f aca="false">IF(AF$1="Sí", (('Cds 2018'!AF19-MIN('Cds 2018'!AF$9:AF$28))/(MAX('Cds 2018'!AF$9:AF$28)-MIN('Cds 2018'!AF$9:AF$28)))*100,((MAX('Cds 2018'!AF$9:AF$28)-'Cds 2018'!AF19)/(MIN('Cds 2018'!AF$9:AF$28)-MAX('Cds 2018'!AF$9:AF$28)))*(-100))</f>
        <v>79.2613873362633</v>
      </c>
      <c r="AG19" s="56" t="n">
        <f aca="false">IF(AG$1="Sí", (('Cds 2018'!AG19-MIN('Cds 2018'!AG$9:AG$28))/(MAX('Cds 2018'!AG$9:AG$28)-MIN('Cds 2018'!AG$9:AG$28)))*100,((MAX('Cds 2018'!AG$9:AG$28)-'Cds 2018'!AG19)/(MIN('Cds 2018'!AG$9:AG$28)-MAX('Cds 2018'!AG$9:AG$28)))*(-100))</f>
        <v>0</v>
      </c>
      <c r="AH19" s="56" t="n">
        <f aca="false">IF(AH$1="Sí", (('Cds 2018'!AH19-MIN('Cds 2018'!AH$9:AH$28))/(MAX('Cds 2018'!AH$9:AH$28)-MIN('Cds 2018'!AH$9:AH$28)))*100,((MAX('Cds 2018'!AH$9:AH$28)-'Cds 2018'!AH19)/(MIN('Cds 2018'!AH$9:AH$28)-MAX('Cds 2018'!AH$9:AH$28)))*(-100))</f>
        <v>30.5084745762712</v>
      </c>
      <c r="AI19" s="56" t="n">
        <f aca="false">IF(AI$1="Sí", (('Cds 2018'!AI19-MIN('Cds 2018'!AI$9:AI$28))/(MAX('Cds 2018'!AI$9:AI$28)-MIN('Cds 2018'!AI$9:AI$28)))*100,((MAX('Cds 2018'!AI$9:AI$28)-'Cds 2018'!AI19)/(MIN('Cds 2018'!AI$9:AI$28)-MAX('Cds 2018'!AI$9:AI$28)))*(-100))</f>
        <v>28.0528314534637</v>
      </c>
      <c r="AJ19" s="56" t="n">
        <f aca="false">IF(AJ$1="Sí", (('Cds 2018'!AJ19-MIN('Cds 2018'!AJ$9:AJ$28))/(MAX('Cds 2018'!AJ$9:AJ$28)-MIN('Cds 2018'!AJ$9:AJ$28)))*100,((MAX('Cds 2018'!AJ$9:AJ$28)-'Cds 2018'!AJ19)/(MIN('Cds 2018'!AJ$9:AJ$28)-MAX('Cds 2018'!AJ$9:AJ$28)))*(-100))</f>
        <v>85.5861152994765</v>
      </c>
      <c r="AK19" s="56" t="n">
        <f aca="false">IF(AK$1="Sí", (('Cds 2018'!AK19-MIN('Cds 2018'!AK$9:AK$28))/(MAX('Cds 2018'!AK$9:AK$28)-MIN('Cds 2018'!AK$9:AK$28)))*100,((MAX('Cds 2018'!AK$9:AK$28)-'Cds 2018'!AK19)/(MIN('Cds 2018'!AK$9:AK$28)-MAX('Cds 2018'!AK$9:AK$28)))*(-100))</f>
        <v>50.4001895023186</v>
      </c>
      <c r="AL19" s="56" t="n">
        <f aca="false">IF(AL$1="Sí", (('Cds 2018'!AL19-MIN('Cds 2018'!AL$9:AL$28))/(MAX('Cds 2018'!AL$9:AL$28)-MIN('Cds 2018'!AL$9:AL$28)))*100,((MAX('Cds 2018'!AL$9:AL$28)-'Cds 2018'!AL19)/(MIN('Cds 2018'!AL$9:AL$28)-MAX('Cds 2018'!AL$9:AL$28)))*(-100))</f>
        <v>79.2230585388897</v>
      </c>
      <c r="AM19" s="56" t="n">
        <f aca="false">IF(AM$1="Sí", (('Cds 2018'!AM19-MIN('Cds 2018'!AM$9:AM$28))/(MAX('Cds 2018'!AM$9:AM$28)-MIN('Cds 2018'!AM$9:AM$28)))*100,((MAX('Cds 2018'!AM$9:AM$28)-'Cds 2018'!AM19)/(MIN('Cds 2018'!AM$9:AM$28)-MAX('Cds 2018'!AM$9:AM$28)))*(-100))</f>
        <v>57.8955028050515</v>
      </c>
      <c r="AN19" s="56" t="n">
        <f aca="false">IF(AN$1="Sí", (('Cds 2018'!AN19-MIN('Cds 2018'!AN$9:AN$28))/(MAX('Cds 2018'!AN$9:AN$28)-MIN('Cds 2018'!AN$9:AN$28)))*100,((MAX('Cds 2018'!AN$9:AN$28)-'Cds 2018'!AN19)/(MIN('Cds 2018'!AN$9:AN$28)-MAX('Cds 2018'!AN$9:AN$28)))*(-100))</f>
        <v>66.8061110897874</v>
      </c>
      <c r="AO19" s="56" t="n">
        <f aca="false">IF(AO$1="Sí", (('Cds 2018'!AO19-MIN('Cds 2018'!AO$9:AO$28))/(MAX('Cds 2018'!AO$9:AO$28)-MIN('Cds 2018'!AO$9:AO$28)))*100,((MAX('Cds 2018'!AO$9:AO$28)-'Cds 2018'!AO19)/(MIN('Cds 2018'!AO$9:AO$28)-MAX('Cds 2018'!AO$9:AO$28)))*(-100))</f>
        <v>100</v>
      </c>
      <c r="AP19" s="56" t="n">
        <f aca="false">IF(AP$1="Sí", (('Cds 2018'!AP19-MIN('Cds 2018'!AP$9:AP$28))/(MAX('Cds 2018'!AP$9:AP$28)-MIN('Cds 2018'!AP$9:AP$28)))*100,((MAX('Cds 2018'!AP$9:AP$28)-'Cds 2018'!AP19)/(MIN('Cds 2018'!AP$9:AP$28)-MAX('Cds 2018'!AP$9:AP$28)))*(-100))</f>
        <v>69.1063280570293</v>
      </c>
      <c r="AQ19" s="56" t="n">
        <f aca="false">IF(AQ$1="Sí", (('Cds 2018'!AQ19-MIN('Cds 2018'!AQ$9:AQ$28))/(MAX('Cds 2018'!AQ$9:AQ$28)-MIN('Cds 2018'!AQ$9:AQ$28)))*100,((MAX('Cds 2018'!AQ$9:AQ$28)-'Cds 2018'!AQ19)/(MIN('Cds 2018'!AQ$9:AQ$28)-MAX('Cds 2018'!AQ$9:AQ$28)))*(-100))</f>
        <v>64.4609912934681</v>
      </c>
      <c r="AR19" s="56" t="n">
        <f aca="false">IF(AR$1="Sí", (('Cds 2018'!AR19-MIN('Cds 2018'!AR$9:AR$28))/(MAX('Cds 2018'!AR$9:AR$28)-MIN('Cds 2018'!AR$9:AR$28)))*100,((MAX('Cds 2018'!AR$9:AR$28)-'Cds 2018'!AR19)/(MIN('Cds 2018'!AR$9:AR$28)-MAX('Cds 2018'!AR$9:AR$28)))*(-100))</f>
        <v>84.4089228198561</v>
      </c>
      <c r="AS19" s="56" t="n">
        <f aca="false">IF(AS$1="Sí", (('Cds 2018'!AS19-MIN('Cds 2018'!AS$9:AS$28))/(MAX('Cds 2018'!AS$9:AS$28)-MIN('Cds 2018'!AS$9:AS$28)))*100,((MAX('Cds 2018'!AS$9:AS$28)-'Cds 2018'!AS19)/(MIN('Cds 2018'!AS$9:AS$28)-MAX('Cds 2018'!AS$9:AS$28)))*(-100))</f>
        <v>42.4787251113039</v>
      </c>
      <c r="AT19" s="56" t="n">
        <f aca="false">IF(AT$1="Sí", (('Cds 2018'!AT19-MIN('Cds 2018'!AT$9:AT$28))/(MAX('Cds 2018'!AT$9:AT$28)-MIN('Cds 2018'!AT$9:AT$28)))*100,((MAX('Cds 2018'!AT$9:AT$28)-'Cds 2018'!AT19)/(MIN('Cds 2018'!AT$9:AT$28)-MAX('Cds 2018'!AT$9:AT$28)))*(-100))</f>
        <v>83.3200209794374</v>
      </c>
      <c r="AU19" s="56" t="n">
        <f aca="false">IF(AU$1="Sí", (('Cds 2018'!AU19-MIN('Cds 2018'!AU$9:AU$28))/(MAX('Cds 2018'!AU$9:AU$28)-MIN('Cds 2018'!AU$9:AU$28)))*100,((MAX('Cds 2018'!AU$9:AU$28)-'Cds 2018'!AU19)/(MIN('Cds 2018'!AU$9:AU$28)-MAX('Cds 2018'!AU$9:AU$28)))*(-100))</f>
        <v>58.9702912206222</v>
      </c>
      <c r="AV19" s="56" t="n">
        <f aca="false">IF(AV$1="Sí", (('Cds 2018'!AV19-MIN('Cds 2018'!AV$9:AV$28))/(MAX('Cds 2018'!AV$9:AV$28)-MIN('Cds 2018'!AV$9:AV$28)))*100,((MAX('Cds 2018'!AV$9:AV$28)-'Cds 2018'!AV19)/(MIN('Cds 2018'!AV$9:AV$28)-MAX('Cds 2018'!AV$9:AV$28)))*(-100))</f>
        <v>32.9282533263148</v>
      </c>
      <c r="AW19" s="56" t="n">
        <f aca="false">IF(AW$1="Sí", (('Cds 2018'!AW19-MIN('Cds 2018'!AW$9:AW$28))/(MAX('Cds 2018'!AW$9:AW$28)-MIN('Cds 2018'!AW$9:AW$28)))*100,((MAX('Cds 2018'!AW$9:AW$28)-'Cds 2018'!AW19)/(MIN('Cds 2018'!AW$9:AW$28)-MAX('Cds 2018'!AW$9:AW$28)))*(-100))</f>
        <v>5.58659217877095</v>
      </c>
      <c r="AX19" s="56" t="n">
        <f aca="false">IF(AX$1="Sí", (('Cds 2018'!AX19-MIN('Cds 2018'!AX$9:AX$28))/(MAX('Cds 2018'!AX$9:AX$28)-MIN('Cds 2018'!AX$9:AX$28)))*100,((MAX('Cds 2018'!AX$9:AX$28)-'Cds 2018'!AX19)/(MIN('Cds 2018'!AX$9:AX$28)-MAX('Cds 2018'!AX$9:AX$28)))*(-100))</f>
        <v>21.8274111675127</v>
      </c>
      <c r="AY19" s="56" t="n">
        <f aca="false">IF(AY$1="Sí", (('Cds 2018'!AY19-MIN('Cds 2018'!AY$9:AY$28))/(MAX('Cds 2018'!AY$9:AY$28)-MIN('Cds 2018'!AY$9:AY$28)))*100,((MAX('Cds 2018'!AY$9:AY$28)-'Cds 2018'!AY19)/(MIN('Cds 2018'!AY$9:AY$28)-MAX('Cds 2018'!AY$9:AY$28)))*(-100))</f>
        <v>0</v>
      </c>
      <c r="AZ19" s="56" t="n">
        <f aca="false">IF(AZ$1="Sí", (('Cds 2018'!AZ19-MIN('Cds 2018'!AZ$9:AZ$28))/(MAX('Cds 2018'!AZ$9:AZ$28)-MIN('Cds 2018'!AZ$9:AZ$28)))*100,((MAX('Cds 2018'!AZ$9:AZ$28)-'Cds 2018'!AZ19)/(MIN('Cds 2018'!AZ$9:AZ$28)-MAX('Cds 2018'!AZ$9:AZ$28)))*(-100))</f>
        <v>0</v>
      </c>
      <c r="BA19" s="56" t="n">
        <f aca="false">IF(BA$1="Sí", (('Cds 2018'!BA19-MIN('Cds 2018'!BA$9:BA$28))/(MAX('Cds 2018'!BA$9:BA$28)-MIN('Cds 2018'!BA$9:BA$28)))*100,((MAX('Cds 2018'!BA$9:BA$28)-'Cds 2018'!BA19)/(MIN('Cds 2018'!BA$9:BA$28)-MAX('Cds 2018'!BA$9:BA$28)))*(-100))</f>
        <v>0</v>
      </c>
      <c r="BB19" s="56" t="n">
        <v>0</v>
      </c>
      <c r="BC19" s="56" t="n">
        <f aca="false">IF(BC$1="Sí", (('Cds 2018'!BC19-MIN('Cds 2018'!BC$9:BC$28))/(MAX('Cds 2018'!BC$9:BC$28)-MIN('Cds 2018'!BC$9:BC$28)))*100,((MAX('Cds 2018'!BC$9:BC$28)-'Cds 2018'!BC19)/(MIN('Cds 2018'!BC$9:BC$28)-MAX('Cds 2018'!BC$9:BC$28)))*(-100))</f>
        <v>100</v>
      </c>
      <c r="BD19" s="56" t="n">
        <f aca="false">IF(BD$1="Sí", (('Cds 2018'!BD19-MIN('Cds 2018'!BD$9:BD$28))/(MAX('Cds 2018'!BD$9:BD$28)-MIN('Cds 2018'!BD$9:BD$28)))*100,((MAX('Cds 2018'!BD$9:BD$28)-'Cds 2018'!BD19)/(MIN('Cds 2018'!BD$9:BD$28)-MAX('Cds 2018'!BD$9:BD$28)))*(-100))</f>
        <v>100</v>
      </c>
      <c r="BE19" s="56" t="n">
        <f aca="false">IF(BE$1="Sí", (('Cds 2018'!BE19-MIN('Cds 2018'!BE$9:BE$28))/(MAX('Cds 2018'!BE$9:BE$28)-MIN('Cds 2018'!BE$9:BE$28)))*100,((MAX('Cds 2018'!BE$9:BE$28)-'Cds 2018'!BE19)/(MIN('Cds 2018'!BE$9:BE$28)-MAX('Cds 2018'!BE$9:BE$28)))*(-100))</f>
        <v>98.9837845136242</v>
      </c>
      <c r="BF19" s="56" t="n">
        <f aca="false">IF(BF$1="Sí", (('Cds 2018'!BF19-MIN('Cds 2018'!BF$9:BF$28))/(MAX('Cds 2018'!BF$9:BF$28)-MIN('Cds 2018'!BF$9:BF$28)))*100,((MAX('Cds 2018'!BF$9:BF$28)-'Cds 2018'!BF19)/(MIN('Cds 2018'!BF$9:BF$28)-MAX('Cds 2018'!BF$9:BF$28)))*(-100))</f>
        <v>67.3256750263843</v>
      </c>
      <c r="BG19" s="56" t="n">
        <f aca="false">IF(BG$1="Sí", (('Cds 2018'!BG19-MIN('Cds 2018'!BG$9:BG$28))/(MAX('Cds 2018'!BG$9:BG$28)-MIN('Cds 2018'!BG$9:BG$28)))*100,((MAX('Cds 2018'!BG$9:BG$28)-'Cds 2018'!BG19)/(MIN('Cds 2018'!BG$9:BG$28)-MAX('Cds 2018'!BG$9:BG$28)))*(-100))</f>
        <v>91.7616107746685</v>
      </c>
      <c r="BH19" s="56" t="n">
        <f aca="false">IF(BH$1="Sí", (('Cds 2018'!BH19-MIN('Cds 2018'!BH$9:BH$28))/(MAX('Cds 2018'!BH$9:BH$28)-MIN('Cds 2018'!BH$9:BH$28)))*100,((MAX('Cds 2018'!BH$9:BH$28)-'Cds 2018'!BH19)/(MIN('Cds 2018'!BH$9:BH$28)-MAX('Cds 2018'!BH$9:BH$28)))*(-100))</f>
        <v>60.6340227033391</v>
      </c>
      <c r="BI19" s="56" t="n">
        <f aca="false">IF(BI$1="Sí", (('Cds 2018'!BI19-MIN('Cds 2018'!BI$9:BI$28))/(MAX('Cds 2018'!BI$9:BI$28)-MIN('Cds 2018'!BI$9:BI$28)))*100,((MAX('Cds 2018'!BI$9:BI$28)-'Cds 2018'!BI19)/(MIN('Cds 2018'!BI$9:BI$28)-MAX('Cds 2018'!BI$9:BI$28)))*(-100))</f>
        <v>44.7478301029411</v>
      </c>
      <c r="BJ19" s="56" t="n">
        <f aca="false">IF(BJ$1="Sí", (('Cds 2018'!BJ19-MIN('Cds 2018'!BJ$9:BJ$28))/(MAX('Cds 2018'!BJ$9:BJ$28)-MIN('Cds 2018'!BJ$9:BJ$28)))*100,((MAX('Cds 2018'!BJ$9:BJ$28)-'Cds 2018'!BJ19)/(MIN('Cds 2018'!BJ$9:BJ$28)-MAX('Cds 2018'!BJ$9:BJ$28)))*(-100))</f>
        <v>28.178368340404</v>
      </c>
      <c r="BK19" s="56" t="n">
        <f aca="false">IF(BK$1="Sí", (('Cds 2018'!BK19-MIN('Cds 2018'!BK$9:BK$28))/(MAX('Cds 2018'!BK$9:BK$28)-MIN('Cds 2018'!BK$9:BK$28)))*100,((MAX('Cds 2018'!BK$9:BK$28)-'Cds 2018'!BK19)/(MIN('Cds 2018'!BK$9:BK$28)-MAX('Cds 2018'!BK$9:BK$28)))*(-100))</f>
        <v>71.4285714285714</v>
      </c>
      <c r="BL19" s="56" t="n">
        <f aca="false">IF(BL$1="Sí", (('Cds 2018'!BL19-MIN('Cds 2018'!BL$9:BL$28))/(MAX('Cds 2018'!BL$9:BL$28)-MIN('Cds 2018'!BL$9:BL$28)))*100,((MAX('Cds 2018'!BL$9:BL$28)-'Cds 2018'!BL19)/(MIN('Cds 2018'!BL$9:BL$28)-MAX('Cds 2018'!BL$9:BL$28)))*(-100))</f>
        <v>33.0551792264533</v>
      </c>
      <c r="BM19" s="56" t="n">
        <f aca="false">IF(BM$1="Sí", (('Cds 2018'!BM19-MIN('Cds 2018'!BM$9:BM$28))/(MAX('Cds 2018'!BM$9:BM$28)-MIN('Cds 2018'!BM$9:BM$28)))*100,((MAX('Cds 2018'!BM$9:BM$28)-'Cds 2018'!BM19)/(MIN('Cds 2018'!BM$9:BM$28)-MAX('Cds 2018'!BM$9:BM$28)))*(-100))</f>
        <v>48.3828911095544</v>
      </c>
      <c r="BN19" s="56" t="n">
        <f aca="false">IF(BN$1="Sí", (('Cds 2018'!BN19-MIN('Cds 2018'!BN$9:BN$28))/(MAX('Cds 2018'!BN$9:BN$28)-MIN('Cds 2018'!BN$9:BN$28)))*100,((MAX('Cds 2018'!BN$9:BN$28)-'Cds 2018'!BN19)/(MIN('Cds 2018'!BN$9:BN$28)-MAX('Cds 2018'!BN$9:BN$28)))*(-100))</f>
        <v>4.5456814332258</v>
      </c>
      <c r="BO19" s="56" t="n">
        <f aca="false">IF(BO$1="Sí", (('Cds 2018'!BO19-MIN('Cds 2018'!BO$9:BO$28))/(MAX('Cds 2018'!BO$9:BO$28)-MIN('Cds 2018'!BO$9:BO$28)))*100,((MAX('Cds 2018'!BO$9:BO$28)-'Cds 2018'!BO19)/(MIN('Cds 2018'!BO$9:BO$28)-MAX('Cds 2018'!BO$9:BO$28)))*(-100))</f>
        <v>71.8912526269707</v>
      </c>
      <c r="BP19" s="56" t="n">
        <f aca="false">IF(BP$1="Sí", (('Cds 2018'!BP19-MIN('Cds 2018'!BP$9:BP$28))/(MAX('Cds 2018'!BP$9:BP$28)-MIN('Cds 2018'!BP$9:BP$28)))*100,((MAX('Cds 2018'!BP$9:BP$28)-'Cds 2018'!BP19)/(MIN('Cds 2018'!BP$9:BP$28)-MAX('Cds 2018'!BP$9:BP$28)))*(-100))</f>
        <v>53.9419615731404</v>
      </c>
      <c r="BQ19" s="56" t="n">
        <f aca="false">IF(BQ$1="Sí", (('Cds 2018'!BQ19-MIN('Cds 2018'!BQ$9:BQ$28))/(MAX('Cds 2018'!BQ$9:BQ$28)-MIN('Cds 2018'!BQ$9:BQ$28)))*100,((MAX('Cds 2018'!BQ$9:BQ$28)-'Cds 2018'!BQ19)/(MIN('Cds 2018'!BQ$9:BQ$28)-MAX('Cds 2018'!BQ$9:BQ$28)))*(-100))</f>
        <v>16.165511831612</v>
      </c>
      <c r="BR19" s="56" t="n">
        <f aca="false">IF(BR$1="Sí", (('Cds 2018'!BR19-MIN('Cds 2018'!BR$9:BR$28))/(MAX('Cds 2018'!BR$9:BR$28)-MIN('Cds 2018'!BR$9:BR$28)))*100,((MAX('Cds 2018'!BR$9:BR$28)-'Cds 2018'!BR19)/(MIN('Cds 2018'!BR$9:BR$28)-MAX('Cds 2018'!BR$9:BR$28)))*(-100))</f>
        <v>0</v>
      </c>
      <c r="BS19" s="56" t="n">
        <f aca="false">IF(BS$1="Sí", (('Cds 2018'!BS19-MIN('Cds 2018'!BS$9:BS$28))/(MAX('Cds 2018'!BS$9:BS$28)-MIN('Cds 2018'!BS$9:BS$28)))*100,((MAX('Cds 2018'!BS$9:BS$28)-'Cds 2018'!BS19)/(MIN('Cds 2018'!BS$9:BS$28)-MAX('Cds 2018'!BS$9:BS$28)))*(-100))</f>
        <v>0</v>
      </c>
      <c r="BT19" s="56" t="n">
        <f aca="false">IF(BT$1="Sí", (('Cds 2018'!BT19-MIN('Cds 2018'!BT$9:BT$28))/(MAX('Cds 2018'!BT$9:BT$28)-MIN('Cds 2018'!BT$9:BT$28)))*100,((MAX('Cds 2018'!BT$9:BT$28)-'Cds 2018'!BT19)/(MIN('Cds 2018'!BT$9:BT$28)-MAX('Cds 2018'!BT$9:BT$28)))*(-100))</f>
        <v>0</v>
      </c>
      <c r="BU19" s="56" t="n">
        <f aca="false">IF(BU$1="Sí", (('Cds 2018'!BU19-MIN('Cds 2018'!BU$9:BU$28))/(MAX('Cds 2018'!BU$9:BU$28)-MIN('Cds 2018'!BU$9:BU$28)))*100,((MAX('Cds 2018'!BU$9:BU$28)-'Cds 2018'!BU19)/(MIN('Cds 2018'!BU$9:BU$28)-MAX('Cds 2018'!BU$9:BU$28)))*(-100))</f>
        <v>0</v>
      </c>
      <c r="BV19" s="56" t="n">
        <f aca="false">IF(BV$1="Sí", (('Cds 2018'!BV19-MIN('Cds 2018'!BV$9:BV$28))/(MAX('Cds 2018'!BV$9:BV$28)-MIN('Cds 2018'!BV$9:BV$28)))*100,((MAX('Cds 2018'!BV$9:BV$28)-'Cds 2018'!BV19)/(MIN('Cds 2018'!BV$9:BV$28)-MAX('Cds 2018'!BV$9:BV$28)))*(-100))</f>
        <v>0</v>
      </c>
      <c r="BW19" s="56" t="n">
        <f aca="false">IF(BW$1="Sí", (('Cds 2018'!BW19-MIN('Cds 2018'!BW$9:BW$28))/(MAX('Cds 2018'!BW$9:BW$28)-MIN('Cds 2018'!BW$9:BW$28)))*100,((MAX('Cds 2018'!BW$9:BW$28)-'Cds 2018'!BW19)/(MIN('Cds 2018'!BW$9:BW$28)-MAX('Cds 2018'!BW$9:BW$28)))*(-100))</f>
        <v>0</v>
      </c>
      <c r="BX19" s="56" t="n">
        <f aca="false">IF(BX$1="Sí", (('Cds 2018'!BX19-MIN('Cds 2018'!BX$9:BX$28))/(MAX('Cds 2018'!BX$9:BX$28)-MIN('Cds 2018'!BX$9:BX$28)))*100,((MAX('Cds 2018'!BX$9:BX$28)-'Cds 2018'!BX19)/(MIN('Cds 2018'!BX$9:BX$28)-MAX('Cds 2018'!BX$9:BX$28)))*(-100))</f>
        <v>50</v>
      </c>
      <c r="BY19" s="56" t="n">
        <f aca="false">IF(BY$1="Sí", (('Cds 2018'!BY19-MIN('Cds 2018'!BY$9:BY$28))/(MAX('Cds 2018'!BY$9:BY$28)-MIN('Cds 2018'!BY$9:BY$28)))*100,((MAX('Cds 2018'!BY$9:BY$28)-'Cds 2018'!BY19)/(MIN('Cds 2018'!BY$9:BY$28)-MAX('Cds 2018'!BY$9:BY$28)))*(-100))</f>
        <v>0</v>
      </c>
      <c r="BZ19" s="56" t="n">
        <f aca="false">IF(BZ$1="Sí", (('Cds 2018'!BZ19-MIN('Cds 2018'!BZ$9:BZ$28))/(MAX('Cds 2018'!BZ$9:BZ$28)-MIN('Cds 2018'!BZ$9:BZ$28)))*100,((MAX('Cds 2018'!BZ$9:BZ$28)-'Cds 2018'!BZ19)/(MIN('Cds 2018'!BZ$9:BZ$28)-MAX('Cds 2018'!BZ$9:BZ$28)))*(-100))</f>
        <v>0</v>
      </c>
      <c r="CA19" s="56" t="n">
        <f aca="false">IF(CA$1="Sí", (('Cds 2018'!CA19-MIN('Cds 2018'!CA$9:CA$28))/(MAX('Cds 2018'!CA$9:CA$28)-MIN('Cds 2018'!CA$9:CA$28)))*100,((MAX('Cds 2018'!CA$9:CA$28)-'Cds 2018'!CA19)/(MIN('Cds 2018'!CA$9:CA$28)-MAX('Cds 2018'!CA$9:CA$28)))*(-100))</f>
        <v>100</v>
      </c>
      <c r="CB19" s="56" t="n">
        <f aca="false">IF(CB$1="Sí", (('Cds 2018'!CB19-MIN('Cds 2018'!CB$9:CB$28))/(MAX('Cds 2018'!CB$9:CB$28)-MIN('Cds 2018'!CB$9:CB$28)))*100,((MAX('Cds 2018'!CB$9:CB$28)-'Cds 2018'!CB19)/(MIN('Cds 2018'!CB$9:CB$28)-MAX('Cds 2018'!CB$9:CB$28)))*(-100))</f>
        <v>0</v>
      </c>
      <c r="CC19" s="56" t="n">
        <f aca="false">IF(CC$1="Sí", (('Cds 2018'!CC19-MIN('Cds 2018'!CC$9:CC$28))/(MAX('Cds 2018'!CC$9:CC$28)-MIN('Cds 2018'!CC$9:CC$28)))*100,((MAX('Cds 2018'!CC$9:CC$28)-'Cds 2018'!CC19)/(MIN('Cds 2018'!CC$9:CC$28)-MAX('Cds 2018'!CC$9:CC$28)))*(-100))</f>
        <v>0</v>
      </c>
      <c r="CD19" s="56" t="n">
        <f aca="false">IF(CD$1="Sí", (('Cds 2018'!CD19-MIN('Cds 2018'!CD$9:CD$28))/(MAX('Cds 2018'!CD$9:CD$28)-MIN('Cds 2018'!CD$9:CD$28)))*100,((MAX('Cds 2018'!CD$9:CD$28)-'Cds 2018'!CD19)/(MIN('Cds 2018'!CD$9:CD$28)-MAX('Cds 2018'!CD$9:CD$28)))*(-100))</f>
        <v>0</v>
      </c>
      <c r="CE19" s="56" t="n">
        <f aca="false">IF(CE$1="Sí", (('Cds 2018'!CE19-MIN('Cds 2018'!CE$9:CE$28))/(MAX('Cds 2018'!CE$9:CE$28)-MIN('Cds 2018'!CE$9:CE$28)))*100,((MAX('Cds 2018'!CE$9:CE$28)-'Cds 2018'!CE19)/(MIN('Cds 2018'!CE$9:CE$28)-MAX('Cds 2018'!CE$9:CE$28)))*(-100))</f>
        <v>50</v>
      </c>
      <c r="CF19" s="56" t="n">
        <f aca="false">IF(CF$1="Sí", (('Cds 2018'!CF19-MIN('Cds 2018'!CF$9:CF$28))/(MAX('Cds 2018'!CF$9:CF$28)-MIN('Cds 2018'!CF$9:CF$28)))*100,((MAX('Cds 2018'!CF$9:CF$28)-'Cds 2018'!CF19)/(MIN('Cds 2018'!CF$9:CF$28)-MAX('Cds 2018'!CF$9:CF$28)))*(-100))</f>
        <v>0</v>
      </c>
      <c r="CG19" s="56" t="n">
        <f aca="false">IF(CG$1="Sí", (('Cds 2018'!CG19-MIN('Cds 2018'!CG$9:CG$28))/(MAX('Cds 2018'!CG$9:CG$28)-MIN('Cds 2018'!CG$9:CG$28)))*100,((MAX('Cds 2018'!CG$9:CG$28)-'Cds 2018'!CG19)/(MIN('Cds 2018'!CG$9:CG$28)-MAX('Cds 2018'!CG$9:CG$28)))*(-100))</f>
        <v>50</v>
      </c>
      <c r="CH19" s="56" t="n">
        <f aca="false">IF(CH$1="Sí", (('Cds 2018'!CH19-MIN('Cds 2018'!CH$9:CH$28))/(MAX('Cds 2018'!CH$9:CH$28)-MIN('Cds 2018'!CH$9:CH$28)))*100,((MAX('Cds 2018'!CH$9:CH$28)-'Cds 2018'!CH19)/(MIN('Cds 2018'!CH$9:CH$28)-MAX('Cds 2018'!CH$9:CH$28)))*(-100))</f>
        <v>100</v>
      </c>
      <c r="CI19" s="56" t="n">
        <f aca="false">IF(CI$1="Sí", (('Cds 2018'!CI19-MIN('Cds 2018'!CI$9:CI$28))/(MAX('Cds 2018'!CI$9:CI$28)-MIN('Cds 2018'!CI$9:CI$28)))*100,((MAX('Cds 2018'!CI$9:CI$28)-'Cds 2018'!CI19)/(MIN('Cds 2018'!CI$9:CI$28)-MAX('Cds 2018'!CI$9:CI$28)))*(-100))</f>
        <v>0</v>
      </c>
      <c r="CJ19" s="56" t="n">
        <f aca="false">IF(CJ$1="Sí", (('Cds 2018'!CJ19-MIN('Cds 2018'!CJ$9:CJ$28))/(MAX('Cds 2018'!CJ$9:CJ$28)-MIN('Cds 2018'!CJ$9:CJ$28)))*100,((MAX('Cds 2018'!CJ$9:CJ$28)-'Cds 2018'!CJ19)/(MIN('Cds 2018'!CJ$9:CJ$28)-MAX('Cds 2018'!CJ$9:CJ$28)))*(-100))</f>
        <v>50</v>
      </c>
      <c r="CK19" s="56" t="n">
        <f aca="false">IF(CK$1="Sí", (('Cds 2018'!CK19-MIN('Cds 2018'!CK$9:CK$28))/(MAX('Cds 2018'!CK$9:CK$28)-MIN('Cds 2018'!CK$9:CK$28)))*100,((MAX('Cds 2018'!CK$9:CK$28)-'Cds 2018'!CK19)/(MIN('Cds 2018'!CK$9:CK$28)-MAX('Cds 2018'!CK$9:CK$28)))*(-100))</f>
        <v>100</v>
      </c>
      <c r="CL19" s="56" t="n">
        <f aca="false">IF(CL$1="Sí", (('Cds 2018'!CL19-MIN('Cds 2018'!CL$9:CL$28))/(MAX('Cds 2018'!CL$9:CL$28)-MIN('Cds 2018'!CL$9:CL$28)))*100,((MAX('Cds 2018'!CL$9:CL$28)-'Cds 2018'!CL19)/(MIN('Cds 2018'!CL$9:CL$28)-MAX('Cds 2018'!CL$9:CL$28)))*(-100))</f>
        <v>0</v>
      </c>
      <c r="CM19" s="56" t="n">
        <f aca="false">IF(CM$1="Sí", (('Cds 2018'!CM19-MIN('Cds 2018'!CM$9:CM$28))/(MAX('Cds 2018'!CM$9:CM$28)-MIN('Cds 2018'!CM$9:CM$28)))*100,((MAX('Cds 2018'!CM$9:CM$28)-'Cds 2018'!CM19)/(MIN('Cds 2018'!CM$9:CM$28)-MAX('Cds 2018'!CM$9:CM$28)))*(-100))</f>
        <v>25.6062429063376</v>
      </c>
      <c r="CN19" s="56" t="n">
        <f aca="false">IF(CN$1="Sí", (('Cds 2018'!CN19-MIN('Cds 2018'!CN$9:CN$28))/(MAX('Cds 2018'!CN$9:CN$28)-MIN('Cds 2018'!CN$9:CN$28)))*100,((MAX('Cds 2018'!CN$9:CN$28)-'Cds 2018'!CN19)/(MIN('Cds 2018'!CN$9:CN$28)-MAX('Cds 2018'!CN$9:CN$28)))*(-100))</f>
        <v>75.4079743970318</v>
      </c>
      <c r="CO19" s="56" t="n">
        <f aca="false">IF(CO$1="Sí", (('Cds 2018'!CO19-MIN('Cds 2018'!CO$9:CO$28))/(MAX('Cds 2018'!CO$9:CO$28)-MIN('Cds 2018'!CO$9:CO$28)))*100,((MAX('Cds 2018'!CO$9:CO$28)-'Cds 2018'!CO19)/(MIN('Cds 2018'!CO$9:CO$28)-MAX('Cds 2018'!CO$9:CO$28)))*(-100))</f>
        <v>4.02068875442633</v>
      </c>
      <c r="CP19" s="56" t="n">
        <f aca="false">IF(CP$1="Sí", (('Cds 2018'!CP19-MIN('Cds 2018'!CP$9:CP$28))/(MAX('Cds 2018'!CP$9:CP$28)-MIN('Cds 2018'!CP$9:CP$28)))*100,((MAX('Cds 2018'!CP$9:CP$28)-'Cds 2018'!CP19)/(MIN('Cds 2018'!CP$9:CP$28)-MAX('Cds 2018'!CP$9:CP$28)))*(-100))</f>
        <v>59.9492118779532</v>
      </c>
      <c r="CQ19" s="56" t="n">
        <f aca="false">IF(CQ$1="Sí", (('Cds 2018'!CQ19-MIN('Cds 2018'!CQ$9:CQ$28))/(MAX('Cds 2018'!CQ$9:CQ$28)-MIN('Cds 2018'!CQ$9:CQ$28)))*100,((MAX('Cds 2018'!CQ$9:CQ$28)-'Cds 2018'!CQ19)/(MIN('Cds 2018'!CQ$9:CQ$28)-MAX('Cds 2018'!CQ$9:CQ$28)))*(-100))</f>
        <v>5.65432192323867</v>
      </c>
      <c r="CR19" s="56" t="n">
        <f aca="false">IF(CR$1="Sí", (('Cds 2018'!CR19-MIN('Cds 2018'!CR$9:CR$28))/(MAX('Cds 2018'!CR$9:CR$28)-MIN('Cds 2018'!CR$9:CR$28)))*100,((MAX('Cds 2018'!CR$9:CR$28)-'Cds 2018'!CR19)/(MIN('Cds 2018'!CR$9:CR$28)-MAX('Cds 2018'!CR$9:CR$28)))*(-100))</f>
        <v>17.5288300570417</v>
      </c>
      <c r="CS19" s="56" t="n">
        <f aca="false">IF(CS$1="Sí", (('Cds 2018'!CS19-MIN('Cds 2018'!CS$9:CS$28))/(MAX('Cds 2018'!CS$9:CS$28)-MIN('Cds 2018'!CS$9:CS$28)))*100,((MAX('Cds 2018'!CS$9:CS$28)-'Cds 2018'!CS19)/(MIN('Cds 2018'!CS$9:CS$28)-MAX('Cds 2018'!CS$9:CS$28)))*(-100))</f>
        <v>4.11147912979972</v>
      </c>
      <c r="CT19" s="56" t="n">
        <f aca="false">IF(CT$1="Sí", (('Cds 2018'!CT19-MIN('Cds 2018'!CT$9:CT$28))/(MAX('Cds 2018'!CT$9:CT$28)-MIN('Cds 2018'!CT$9:CT$28)))*100,((MAX('Cds 2018'!CT$9:CT$28)-'Cds 2018'!CT19)/(MIN('Cds 2018'!CT$9:CT$28)-MAX('Cds 2018'!CT$9:CT$28)))*(-100))</f>
        <v>83.1132908026302</v>
      </c>
      <c r="CU19" s="56" t="n">
        <f aca="false">IF(CU$1="Sí", (('Cds 2018'!CU19-MIN('Cds 2018'!CU$9:CU$28))/(MAX('Cds 2018'!CU$9:CU$28)-MIN('Cds 2018'!CU$9:CU$28)))*100,((MAX('Cds 2018'!CU$9:CU$28)-'Cds 2018'!CU19)/(MIN('Cds 2018'!CU$9:CU$28)-MAX('Cds 2018'!CU$9:CU$28)))*(-100))</f>
        <v>35.861633944496</v>
      </c>
      <c r="CV19" s="96" t="s">
        <v>433</v>
      </c>
      <c r="CW19" s="56" t="n">
        <f aca="false">IF(CW$1="Sí", (('Cds 2018'!CW19-MIN('Cds 2018'!CW$9:CW$28))/(MAX('Cds 2018'!CW$9:CW$28)-MIN('Cds 2018'!CW$9:CW$28)))*100,((MAX('Cds 2018'!CW$9:CW$28)-'Cds 2018'!CW19)/(MIN('Cds 2018'!CW$9:CW$28)-MAX('Cds 2018'!CW$9:CW$28)))*(-100))</f>
        <v>21.9490526246799</v>
      </c>
      <c r="CX19" s="56" t="n">
        <f aca="false">IF(CX$1="Sí", (('Cds 2018'!CX19-MIN('Cds 2018'!CX$9:CX$28))/(MAX('Cds 2018'!CX$9:CX$28)-MIN('Cds 2018'!CX$9:CX$28)))*100,((MAX('Cds 2018'!CX$9:CX$28)-'Cds 2018'!CX19)/(MIN('Cds 2018'!CX$9:CX$28)-MAX('Cds 2018'!CX$9:CX$28)))*(-100))</f>
        <v>100</v>
      </c>
      <c r="CY19" s="56" t="n">
        <f aca="false">IF(CY$1="Sí", (('Cds 2018'!CY19-MIN('Cds 2018'!CY$9:CY$28))/(MAX('Cds 2018'!CY$9:CY$28)-MIN('Cds 2018'!CY$9:CY$28)))*100,((MAX('Cds 2018'!CY$9:CY$28)-'Cds 2018'!CY19)/(MIN('Cds 2018'!CY$9:CY$28)-MAX('Cds 2018'!CY$9:CY$28)))*(-100))</f>
        <v>24.6158371691686</v>
      </c>
      <c r="CZ19" s="56" t="n">
        <f aca="false">IF(CZ$1="Sí", (('Cds 2018'!CZ19-MIN('Cds 2018'!CZ$9:CZ$28))/(MAX('Cds 2018'!CZ$9:CZ$28)-MIN('Cds 2018'!CZ$9:CZ$28)))*100,((MAX('Cds 2018'!CZ$9:CZ$28)-'Cds 2018'!CZ19)/(MIN('Cds 2018'!CZ$9:CZ$28)-MAX('Cds 2018'!CZ$9:CZ$28)))*(-100))</f>
        <v>73.6408714968504</v>
      </c>
      <c r="DA19" s="56" t="n">
        <f aca="false">IF(DA$1="Sí", (('Cds 2018'!DA19-MIN('Cds 2018'!DA$9:DA$28))/(MAX('Cds 2018'!DA$9:DA$28)-MIN('Cds 2018'!DA$9:DA$28)))*100,((MAX('Cds 2018'!DA$9:DA$28)-'Cds 2018'!DA19)/(MIN('Cds 2018'!DA$9:DA$28)-MAX('Cds 2018'!DA$9:DA$28)))*(-100))</f>
        <v>69.0455956781411</v>
      </c>
    </row>
    <row r="20" customFormat="false" ht="15" hidden="false" customHeight="false" outlineLevel="0" collapsed="false">
      <c r="A20" s="80" t="s">
        <v>444</v>
      </c>
      <c r="B20" s="81" t="n">
        <v>30</v>
      </c>
      <c r="C20" s="80" t="s">
        <v>443</v>
      </c>
      <c r="E20" s="56" t="n">
        <f aca="false">IF(E$1="Sí", (('Cds 2018'!E20-MIN('Cds 2018'!E$9:E$28))/(MAX('Cds 2018'!E$9:E$28)-MIN('Cds 2018'!E$9:E$28)))*100,((MAX('Cds 2018'!E$9:E$28)-'Cds 2018'!E20)/(MIN('Cds 2018'!E$9:E$28)-MAX('Cds 2018'!E$9:E$28)))*(-100))</f>
        <v>43.1928447393946</v>
      </c>
      <c r="F20" s="56" t="n">
        <f aca="false">IF(F$1="Sí", (('Cds 2018'!F20-MIN('Cds 2018'!F$9:F$28))/(MAX('Cds 2018'!F$9:F$28)-MIN('Cds 2018'!F$9:F$28)))*100,((MAX('Cds 2018'!F$9:F$28)-'Cds 2018'!F20)/(MIN('Cds 2018'!F$9:F$28)-MAX('Cds 2018'!F$9:F$28)))*(-100))</f>
        <v>57.8999135309119</v>
      </c>
      <c r="G20" s="56" t="n">
        <f aca="false">IF(G$1="Sí", (('Cds 2018'!G20-MIN('Cds 2018'!G$9:G$28))/(MAX('Cds 2018'!G$9:G$28)-MIN('Cds 2018'!G$9:G$28)))*100,((MAX('Cds 2018'!G$9:G$28)-'Cds 2018'!G20)/(MIN('Cds 2018'!G$9:G$28)-MAX('Cds 2018'!G$9:G$28)))*(-100))</f>
        <v>55.3329644322648</v>
      </c>
      <c r="H20" s="56" t="n">
        <f aca="false">IF(H$1="Sí", (('Cds 2018'!H20-MIN('Cds 2018'!H$9:H$28))/(MAX('Cds 2018'!H$9:H$28)-MIN('Cds 2018'!H$9:H$28)))*100,((MAX('Cds 2018'!H$9:H$28)-'Cds 2018'!H20)/(MIN('Cds 2018'!H$9:H$28)-MAX('Cds 2018'!H$9:H$28)))*(-100))</f>
        <v>28.6800406075495</v>
      </c>
      <c r="I20" s="56" t="n">
        <f aca="false">IF(I$1="Sí", (('Cds 2018'!I20-MIN('Cds 2018'!I$9:I$28))/(MAX('Cds 2018'!I$9:I$28)-MIN('Cds 2018'!I$9:I$28)))*100,((MAX('Cds 2018'!I$9:I$28)-'Cds 2018'!I20)/(MIN('Cds 2018'!I$9:I$28)-MAX('Cds 2018'!I$9:I$28)))*(-100))</f>
        <v>57.2218068113775</v>
      </c>
      <c r="J20" s="56" t="n">
        <f aca="false">IF(J$1="Sí", (('Cds 2018'!J20-MIN('Cds 2018'!J$9:J$28))/(MAX('Cds 2018'!J$9:J$28)-MIN('Cds 2018'!J$9:J$28)))*100,((MAX('Cds 2018'!J$9:J$28)-'Cds 2018'!J20)/(MIN('Cds 2018'!J$9:J$28)-MAX('Cds 2018'!J$9:J$28)))*(-100))</f>
        <v>46.2430879765813</v>
      </c>
      <c r="K20" s="56" t="n">
        <f aca="false">IF(K$1="Sí", (('Cds 2018'!K20-MIN('Cds 2018'!K$9:K$28))/(MAX('Cds 2018'!K$9:K$28)-MIN('Cds 2018'!K$9:K$28)))*100,((MAX('Cds 2018'!K$9:K$28)-'Cds 2018'!K20)/(MIN('Cds 2018'!K$9:K$28)-MAX('Cds 2018'!K$9:K$28)))*(-100))</f>
        <v>88.9954510824697</v>
      </c>
      <c r="L20" s="56" t="n">
        <f aca="false">IF(L$1="Sí", (('Cds 2018'!L20-MIN('Cds 2018'!L$9:L$28))/(MAX('Cds 2018'!L$9:L$28)-MIN('Cds 2018'!L$9:L$28)))*100,((MAX('Cds 2018'!L$9:L$28)-'Cds 2018'!L20)/(MIN('Cds 2018'!L$9:L$28)-MAX('Cds 2018'!L$9:L$28)))*(-100))</f>
        <v>59.7495060353924</v>
      </c>
      <c r="M20" s="56" t="n">
        <f aca="false">IF(M$1="Sí", (('Cds 2018'!M20-MIN('Cds 2018'!M$9:M$28))/(MAX('Cds 2018'!M$9:M$28)-MIN('Cds 2018'!M$9:M$28)))*100,((MAX('Cds 2018'!M$9:M$28)-'Cds 2018'!M20)/(MIN('Cds 2018'!M$9:M$28)-MAX('Cds 2018'!M$9:M$28)))*(-100))</f>
        <v>0</v>
      </c>
      <c r="N20" s="56" t="n">
        <f aca="false">IF(N$1="Sí", (('Cds 2018'!N20-MIN('Cds 2018'!N$9:N$28))/(MAX('Cds 2018'!N$9:N$28)-MIN('Cds 2018'!N$9:N$28)))*100,((MAX('Cds 2018'!N$9:N$28)-'Cds 2018'!N20)/(MIN('Cds 2018'!N$9:N$28)-MAX('Cds 2018'!N$9:N$28)))*(-100))</f>
        <v>53.3356635431251</v>
      </c>
      <c r="O20" s="56" t="n">
        <f aca="false">IF(O$1="Sí", (('Cds 2018'!O20-MIN('Cds 2018'!O$9:O$28))/(MAX('Cds 2018'!O$9:O$28)-MIN('Cds 2018'!O$9:O$28)))*100,((MAX('Cds 2018'!O$9:O$28)-'Cds 2018'!O20)/(MIN('Cds 2018'!O$9:O$28)-MAX('Cds 2018'!O$9:O$28)))*(-100))</f>
        <v>54.8197236267273</v>
      </c>
      <c r="P20" s="56" t="n">
        <f aca="false">IF(P$1="Sí", (('Cds 2018'!P20-MIN('Cds 2018'!P$9:P$28))/(MAX('Cds 2018'!P$9:P$28)-MIN('Cds 2018'!P$9:P$28)))*100,((MAX('Cds 2018'!P$9:P$28)-'Cds 2018'!P20)/(MIN('Cds 2018'!P$9:P$28)-MAX('Cds 2018'!P$9:P$28)))*(-100))</f>
        <v>38.4416489032767</v>
      </c>
      <c r="Q20" s="56" t="n">
        <f aca="false">IF(Q$1="Sí", (('Cds 2018'!Q20-MIN('Cds 2018'!Q$9:Q$28))/(MAX('Cds 2018'!Q$9:Q$28)-MIN('Cds 2018'!Q$9:Q$28)))*100,((MAX('Cds 2018'!Q$9:Q$28)-'Cds 2018'!Q20)/(MIN('Cds 2018'!Q$9:Q$28)-MAX('Cds 2018'!Q$9:Q$28)))*(-100))</f>
        <v>82.4627921455653</v>
      </c>
      <c r="R20" s="56" t="n">
        <f aca="false">IF(R$1="Sí", (('Cds 2018'!R20-MIN('Cds 2018'!R$9:R$28))/(MAX('Cds 2018'!R$9:R$28)-MIN('Cds 2018'!R$9:R$28)))*100,((MAX('Cds 2018'!R$9:R$28)-'Cds 2018'!R20)/(MIN('Cds 2018'!R$9:R$28)-MAX('Cds 2018'!R$9:R$28)))*(-100))</f>
        <v>80.2227962097753</v>
      </c>
      <c r="S20" s="56" t="n">
        <f aca="false">IF(S$1="Sí", (('Cds 2018'!S20-MIN('Cds 2018'!S$9:S$28))/(MAX('Cds 2018'!S$9:S$28)-MIN('Cds 2018'!S$9:S$28)))*100,((MAX('Cds 2018'!S$9:S$28)-'Cds 2018'!S20)/(MIN('Cds 2018'!S$9:S$28)-MAX('Cds 2018'!S$9:S$28)))*(-100))</f>
        <v>66.6594398302532</v>
      </c>
      <c r="T20" s="56" t="n">
        <f aca="false">IF(T$1="Sí", (('Cds 2018'!T20-MIN('Cds 2018'!T$9:T$28))/(MAX('Cds 2018'!T$9:T$28)-MIN('Cds 2018'!T$9:T$28)))*100,((MAX('Cds 2018'!T$9:T$28)-'Cds 2018'!T20)/(MIN('Cds 2018'!T$9:T$28)-MAX('Cds 2018'!T$9:T$28)))*(-100))</f>
        <v>82.0366268921704</v>
      </c>
      <c r="U20" s="56" t="n">
        <f aca="false">IF(U$1="Sí", (('Cds 2018'!U20-MIN('Cds 2018'!U$9:U$28))/(MAX('Cds 2018'!U$9:U$28)-MIN('Cds 2018'!U$9:U$28)))*100,((MAX('Cds 2018'!U$9:U$28)-'Cds 2018'!U20)/(MIN('Cds 2018'!U$9:U$28)-MAX('Cds 2018'!U$9:U$28)))*(-100))</f>
        <v>64.4873210542701</v>
      </c>
      <c r="V20" s="56" t="n">
        <f aca="false">IF(V$1="Sí", (('Cds 2018'!V20-MIN('Cds 2018'!V$9:V$28))/(MAX('Cds 2018'!V$9:V$28)-MIN('Cds 2018'!V$9:V$28)))*100,((MAX('Cds 2018'!V$9:V$28)-'Cds 2018'!V20)/(MIN('Cds 2018'!V$9:V$28)-MAX('Cds 2018'!V$9:V$28)))*(-100))</f>
        <v>100</v>
      </c>
      <c r="W20" s="56" t="n">
        <f aca="false">IF(W$1="Sí", (('Cds 2018'!W20-MIN('Cds 2018'!W$9:W$28))/(MAX('Cds 2018'!W$9:W$28)-MIN('Cds 2018'!W$9:W$28)))*100,((MAX('Cds 2018'!W$9:W$28)-'Cds 2018'!W20)/(MIN('Cds 2018'!W$9:W$28)-MAX('Cds 2018'!W$9:W$28)))*(-100))</f>
        <v>36.0628793852851</v>
      </c>
      <c r="X20" s="56" t="n">
        <f aca="false">IF(X$1="Sí", (('Cds 2018'!X20-MIN('Cds 2018'!X$9:X$28))/(MAX('Cds 2018'!X$9:X$28)-MIN('Cds 2018'!X$9:X$28)))*100,((MAX('Cds 2018'!X$9:X$28)-'Cds 2018'!X20)/(MIN('Cds 2018'!X$9:X$28)-MAX('Cds 2018'!X$9:X$28)))*(-100))</f>
        <v>31.1481176148319</v>
      </c>
      <c r="Y20" s="56" t="n">
        <f aca="false">IF(Y$1="Sí", (('Cds 2018'!Y20-MIN('Cds 2018'!Y$9:Y$28))/(MAX('Cds 2018'!Y$9:Y$28)-MIN('Cds 2018'!Y$9:Y$28)))*100,((MAX('Cds 2018'!Y$9:Y$28)-'Cds 2018'!Y20)/(MIN('Cds 2018'!Y$9:Y$28)-MAX('Cds 2018'!Y$9:Y$28)))*(-100))</f>
        <v>100</v>
      </c>
      <c r="Z20" s="56" t="n">
        <f aca="false">IF(Z$1="Sí", (('Cds 2018'!Z20-MIN('Cds 2018'!Z$9:Z$28))/(MAX('Cds 2018'!Z$9:Z$28)-MIN('Cds 2018'!Z$9:Z$28)))*100,((MAX('Cds 2018'!Z$9:Z$28)-'Cds 2018'!Z20)/(MIN('Cds 2018'!Z$9:Z$28)-MAX('Cds 2018'!Z$9:Z$28)))*(-100))</f>
        <v>93.906512240114</v>
      </c>
      <c r="AA20" s="56" t="n">
        <f aca="false">IF(AA$1="Sí", (('Cds 2018'!AA20-MIN('Cds 2018'!AA$9:AA$28))/(MAX('Cds 2018'!AA$9:AA$28)-MIN('Cds 2018'!AA$9:AA$28)))*100,((MAX('Cds 2018'!AA$9:AA$28)-'Cds 2018'!AA20)/(MIN('Cds 2018'!AA$9:AA$28)-MAX('Cds 2018'!AA$9:AA$28)))*(-100))</f>
        <v>100</v>
      </c>
      <c r="AB20" s="56" t="n">
        <f aca="false">IF(AB$1="Sí", (('Cds 2018'!AB20-MIN('Cds 2018'!AB$9:AB$28))/(MAX('Cds 2018'!AB$9:AB$28)-MIN('Cds 2018'!AB$9:AB$28)))*100,((MAX('Cds 2018'!AB$9:AB$28)-'Cds 2018'!AB20)/(MIN('Cds 2018'!AB$9:AB$28)-MAX('Cds 2018'!AB$9:AB$28)))*(-100))</f>
        <v>42.6521743795629</v>
      </c>
      <c r="AC20" s="56" t="n">
        <f aca="false">IF(AC$1="Sí", (('Cds 2018'!AC20-MIN('Cds 2018'!AC$9:AC$28))/(MAX('Cds 2018'!AC$9:AC$28)-MIN('Cds 2018'!AC$9:AC$28)))*100,((MAX('Cds 2018'!AC$9:AC$28)-'Cds 2018'!AC20)/(MIN('Cds 2018'!AC$9:AC$28)-MAX('Cds 2018'!AC$9:AC$28)))*(-100))</f>
        <v>73.5527831789858</v>
      </c>
      <c r="AD20" s="56" t="n">
        <f aca="false">IF(AD$1="Sí", (('Cds 2018'!AD20-MIN('Cds 2018'!AD$9:AD$28))/(MAX('Cds 2018'!AD$9:AD$28)-MIN('Cds 2018'!AD$9:AD$28)))*100,((MAX('Cds 2018'!AD$9:AD$28)-'Cds 2018'!AD20)/(MIN('Cds 2018'!AD$9:AD$28)-MAX('Cds 2018'!AD$9:AD$28)))*(-100))</f>
        <v>82.3360771778108</v>
      </c>
      <c r="AE20" s="56" t="n">
        <f aca="false">IF(AE$1="Sí", (('Cds 2018'!AE20-MIN('Cds 2018'!AE$9:AE$28))/(MAX('Cds 2018'!AE$9:AE$28)-MIN('Cds 2018'!AE$9:AE$28)))*100,((MAX('Cds 2018'!AE$9:AE$28)-'Cds 2018'!AE20)/(MIN('Cds 2018'!AE$9:AE$28)-MAX('Cds 2018'!AE$9:AE$28)))*(-100))</f>
        <v>0.874849532030233</v>
      </c>
      <c r="AF20" s="56" t="n">
        <f aca="false">IF(AF$1="Sí", (('Cds 2018'!AF20-MIN('Cds 2018'!AF$9:AF$28))/(MAX('Cds 2018'!AF$9:AF$28)-MIN('Cds 2018'!AF$9:AF$28)))*100,((MAX('Cds 2018'!AF$9:AF$28)-'Cds 2018'!AF20)/(MIN('Cds 2018'!AF$9:AF$28)-MAX('Cds 2018'!AF$9:AF$28)))*(-100))</f>
        <v>24.5850907674555</v>
      </c>
      <c r="AG20" s="56" t="n">
        <f aca="false">IF(AG$1="Sí", (('Cds 2018'!AG20-MIN('Cds 2018'!AG$9:AG$28))/(MAX('Cds 2018'!AG$9:AG$28)-MIN('Cds 2018'!AG$9:AG$28)))*100,((MAX('Cds 2018'!AG$9:AG$28)-'Cds 2018'!AG20)/(MIN('Cds 2018'!AG$9:AG$28)-MAX('Cds 2018'!AG$9:AG$28)))*(-100))</f>
        <v>100</v>
      </c>
      <c r="AH20" s="56" t="n">
        <f aca="false">IF(AH$1="Sí", (('Cds 2018'!AH20-MIN('Cds 2018'!AH$9:AH$28))/(MAX('Cds 2018'!AH$9:AH$28)-MIN('Cds 2018'!AH$9:AH$28)))*100,((MAX('Cds 2018'!AH$9:AH$28)-'Cds 2018'!AH20)/(MIN('Cds 2018'!AH$9:AH$28)-MAX('Cds 2018'!AH$9:AH$28)))*(-100))</f>
        <v>99.9999999999999</v>
      </c>
      <c r="AI20" s="56" t="n">
        <f aca="false">IF(AI$1="Sí", (('Cds 2018'!AI20-MIN('Cds 2018'!AI$9:AI$28))/(MAX('Cds 2018'!AI$9:AI$28)-MIN('Cds 2018'!AI$9:AI$28)))*100,((MAX('Cds 2018'!AI$9:AI$28)-'Cds 2018'!AI20)/(MIN('Cds 2018'!AI$9:AI$28)-MAX('Cds 2018'!AI$9:AI$28)))*(-100))</f>
        <v>36.2320788242044</v>
      </c>
      <c r="AJ20" s="56" t="n">
        <f aca="false">IF(AJ$1="Sí", (('Cds 2018'!AJ20-MIN('Cds 2018'!AJ$9:AJ$28))/(MAX('Cds 2018'!AJ$9:AJ$28)-MIN('Cds 2018'!AJ$9:AJ$28)))*100,((MAX('Cds 2018'!AJ$9:AJ$28)-'Cds 2018'!AJ20)/(MIN('Cds 2018'!AJ$9:AJ$28)-MAX('Cds 2018'!AJ$9:AJ$28)))*(-100))</f>
        <v>45.5273676945124</v>
      </c>
      <c r="AK20" s="56" t="n">
        <f aca="false">IF(AK$1="Sí", (('Cds 2018'!AK20-MIN('Cds 2018'!AK$9:AK$28))/(MAX('Cds 2018'!AK$9:AK$28)-MIN('Cds 2018'!AK$9:AK$28)))*100,((MAX('Cds 2018'!AK$9:AK$28)-'Cds 2018'!AK20)/(MIN('Cds 2018'!AK$9:AK$28)-MAX('Cds 2018'!AK$9:AK$28)))*(-100))</f>
        <v>19.9379315172707</v>
      </c>
      <c r="AL20" s="56" t="n">
        <f aca="false">IF(AL$1="Sí", (('Cds 2018'!AL20-MIN('Cds 2018'!AL$9:AL$28))/(MAX('Cds 2018'!AL$9:AL$28)-MIN('Cds 2018'!AL$9:AL$28)))*100,((MAX('Cds 2018'!AL$9:AL$28)-'Cds 2018'!AL20)/(MIN('Cds 2018'!AL$9:AL$28)-MAX('Cds 2018'!AL$9:AL$28)))*(-100))</f>
        <v>41.7215307047978</v>
      </c>
      <c r="AM20" s="56" t="n">
        <f aca="false">IF(AM$1="Sí", (('Cds 2018'!AM20-MIN('Cds 2018'!AM$9:AM$28))/(MAX('Cds 2018'!AM$9:AM$28)-MIN('Cds 2018'!AM$9:AM$28)))*100,((MAX('Cds 2018'!AM$9:AM$28)-'Cds 2018'!AM20)/(MIN('Cds 2018'!AM$9:AM$28)-MAX('Cds 2018'!AM$9:AM$28)))*(-100))</f>
        <v>25.1818865252299</v>
      </c>
      <c r="AN20" s="56" t="n">
        <f aca="false">IF(AN$1="Sí", (('Cds 2018'!AN20-MIN('Cds 2018'!AN$9:AN$28))/(MAX('Cds 2018'!AN$9:AN$28)-MIN('Cds 2018'!AN$9:AN$28)))*100,((MAX('Cds 2018'!AN$9:AN$28)-'Cds 2018'!AN20)/(MIN('Cds 2018'!AN$9:AN$28)-MAX('Cds 2018'!AN$9:AN$28)))*(-100))</f>
        <v>35.6911037017425</v>
      </c>
      <c r="AO20" s="56" t="n">
        <f aca="false">IF(AO$1="Sí", (('Cds 2018'!AO20-MIN('Cds 2018'!AO$9:AO$28))/(MAX('Cds 2018'!AO$9:AO$28)-MIN('Cds 2018'!AO$9:AO$28)))*100,((MAX('Cds 2018'!AO$9:AO$28)-'Cds 2018'!AO20)/(MIN('Cds 2018'!AO$9:AO$28)-MAX('Cds 2018'!AO$9:AO$28)))*(-100))</f>
        <v>25</v>
      </c>
      <c r="AP20" s="56" t="n">
        <f aca="false">IF(AP$1="Sí", (('Cds 2018'!AP20-MIN('Cds 2018'!AP$9:AP$28))/(MAX('Cds 2018'!AP$9:AP$28)-MIN('Cds 2018'!AP$9:AP$28)))*100,((MAX('Cds 2018'!AP$9:AP$28)-'Cds 2018'!AP20)/(MIN('Cds 2018'!AP$9:AP$28)-MAX('Cds 2018'!AP$9:AP$28)))*(-100))</f>
        <v>83.636956343061</v>
      </c>
      <c r="AQ20" s="56" t="n">
        <f aca="false">IF(AQ$1="Sí", (('Cds 2018'!AQ20-MIN('Cds 2018'!AQ$9:AQ$28))/(MAX('Cds 2018'!AQ$9:AQ$28)-MIN('Cds 2018'!AQ$9:AQ$28)))*100,((MAX('Cds 2018'!AQ$9:AQ$28)-'Cds 2018'!AQ20)/(MIN('Cds 2018'!AQ$9:AQ$28)-MAX('Cds 2018'!AQ$9:AQ$28)))*(-100))</f>
        <v>61.8151555491255</v>
      </c>
      <c r="AR20" s="56" t="n">
        <f aca="false">IF(AR$1="Sí", (('Cds 2018'!AR20-MIN('Cds 2018'!AR$9:AR$28))/(MAX('Cds 2018'!AR$9:AR$28)-MIN('Cds 2018'!AR$9:AR$28)))*100,((MAX('Cds 2018'!AR$9:AR$28)-'Cds 2018'!AR20)/(MIN('Cds 2018'!AR$9:AR$28)-MAX('Cds 2018'!AR$9:AR$28)))*(-100))</f>
        <v>17.608194134277</v>
      </c>
      <c r="AS20" s="56" t="n">
        <f aca="false">IF(AS$1="Sí", (('Cds 2018'!AS20-MIN('Cds 2018'!AS$9:AS$28))/(MAX('Cds 2018'!AS$9:AS$28)-MIN('Cds 2018'!AS$9:AS$28)))*100,((MAX('Cds 2018'!AS$9:AS$28)-'Cds 2018'!AS20)/(MIN('Cds 2018'!AS$9:AS$28)-MAX('Cds 2018'!AS$9:AS$28)))*(-100))</f>
        <v>17.6893422030804</v>
      </c>
      <c r="AT20" s="56" t="n">
        <f aca="false">IF(AT$1="Sí", (('Cds 2018'!AT20-MIN('Cds 2018'!AT$9:AT$28))/(MAX('Cds 2018'!AT$9:AT$28)-MIN('Cds 2018'!AT$9:AT$28)))*100,((MAX('Cds 2018'!AT$9:AT$28)-'Cds 2018'!AT20)/(MIN('Cds 2018'!AT$9:AT$28)-MAX('Cds 2018'!AT$9:AT$28)))*(-100))</f>
        <v>57.0173274373971</v>
      </c>
      <c r="AU20" s="56" t="n">
        <f aca="false">IF(AU$1="Sí", (('Cds 2018'!AU20-MIN('Cds 2018'!AU$9:AU$28))/(MAX('Cds 2018'!AU$9:AU$28)-MIN('Cds 2018'!AU$9:AU$28)))*100,((MAX('Cds 2018'!AU$9:AU$28)-'Cds 2018'!AU20)/(MIN('Cds 2018'!AU$9:AU$28)-MAX('Cds 2018'!AU$9:AU$28)))*(-100))</f>
        <v>17.5329430077813</v>
      </c>
      <c r="AV20" s="56" t="n">
        <f aca="false">IF(AV$1="Sí", (('Cds 2018'!AV20-MIN('Cds 2018'!AV$9:AV$28))/(MAX('Cds 2018'!AV$9:AV$28)-MIN('Cds 2018'!AV$9:AV$28)))*100,((MAX('Cds 2018'!AV$9:AV$28)-'Cds 2018'!AV20)/(MIN('Cds 2018'!AV$9:AV$28)-MAX('Cds 2018'!AV$9:AV$28)))*(-100))</f>
        <v>7.41032866827057</v>
      </c>
      <c r="AW20" s="56" t="n">
        <f aca="false">IF(AW$1="Sí", (('Cds 2018'!AW20-MIN('Cds 2018'!AW$9:AW$28))/(MAX('Cds 2018'!AW$9:AW$28)-MIN('Cds 2018'!AW$9:AW$28)))*100,((MAX('Cds 2018'!AW$9:AW$28)-'Cds 2018'!AW20)/(MIN('Cds 2018'!AW$9:AW$28)-MAX('Cds 2018'!AW$9:AW$28)))*(-100))</f>
        <v>28.7709497206704</v>
      </c>
      <c r="AX20" s="56" t="n">
        <f aca="false">IF(AX$1="Sí", (('Cds 2018'!AX20-MIN('Cds 2018'!AX$9:AX$28))/(MAX('Cds 2018'!AX$9:AX$28)-MIN('Cds 2018'!AX$9:AX$28)))*100,((MAX('Cds 2018'!AX$9:AX$28)-'Cds 2018'!AX20)/(MIN('Cds 2018'!AX$9:AX$28)-MAX('Cds 2018'!AX$9:AX$28)))*(-100))</f>
        <v>2.53807106598985</v>
      </c>
      <c r="AY20" s="56" t="n">
        <f aca="false">IF(AY$1="Sí", (('Cds 2018'!AY20-MIN('Cds 2018'!AY$9:AY$28))/(MAX('Cds 2018'!AY$9:AY$28)-MIN('Cds 2018'!AY$9:AY$28)))*100,((MAX('Cds 2018'!AY$9:AY$28)-'Cds 2018'!AY20)/(MIN('Cds 2018'!AY$9:AY$28)-MAX('Cds 2018'!AY$9:AY$28)))*(-100))</f>
        <v>24.5353159851301</v>
      </c>
      <c r="AZ20" s="56" t="n">
        <f aca="false">IF(AZ$1="Sí", (('Cds 2018'!AZ20-MIN('Cds 2018'!AZ$9:AZ$28))/(MAX('Cds 2018'!AZ$9:AZ$28)-MIN('Cds 2018'!AZ$9:AZ$28)))*100,((MAX('Cds 2018'!AZ$9:AZ$28)-'Cds 2018'!AZ20)/(MIN('Cds 2018'!AZ$9:AZ$28)-MAX('Cds 2018'!AZ$9:AZ$28)))*(-100))</f>
        <v>0</v>
      </c>
      <c r="BA20" s="56" t="n">
        <f aca="false">IF(BA$1="Sí", (('Cds 2018'!BA20-MIN('Cds 2018'!BA$9:BA$28))/(MAX('Cds 2018'!BA$9:BA$28)-MIN('Cds 2018'!BA$9:BA$28)))*100,((MAX('Cds 2018'!BA$9:BA$28)-'Cds 2018'!BA20)/(MIN('Cds 2018'!BA$9:BA$28)-MAX('Cds 2018'!BA$9:BA$28)))*(-100))</f>
        <v>0</v>
      </c>
      <c r="BB20" s="56" t="n">
        <v>0</v>
      </c>
      <c r="BC20" s="56" t="n">
        <f aca="false">IF(BC$1="Sí", (('Cds 2018'!BC20-MIN('Cds 2018'!BC$9:BC$28))/(MAX('Cds 2018'!BC$9:BC$28)-MIN('Cds 2018'!BC$9:BC$28)))*100,((MAX('Cds 2018'!BC$9:BC$28)-'Cds 2018'!BC20)/(MIN('Cds 2018'!BC$9:BC$28)-MAX('Cds 2018'!BC$9:BC$28)))*(-100))</f>
        <v>87.8415477483831</v>
      </c>
      <c r="BD20" s="56" t="n">
        <f aca="false">IF(BD$1="Sí", (('Cds 2018'!BD20-MIN('Cds 2018'!BD$9:BD$28))/(MAX('Cds 2018'!BD$9:BD$28)-MIN('Cds 2018'!BD$9:BD$28)))*100,((MAX('Cds 2018'!BD$9:BD$28)-'Cds 2018'!BD20)/(MIN('Cds 2018'!BD$9:BD$28)-MAX('Cds 2018'!BD$9:BD$28)))*(-100))</f>
        <v>87.5657089176126</v>
      </c>
      <c r="BE20" s="56" t="n">
        <f aca="false">IF(BE$1="Sí", (('Cds 2018'!BE20-MIN('Cds 2018'!BE$9:BE$28))/(MAX('Cds 2018'!BE$9:BE$28)-MIN('Cds 2018'!BE$9:BE$28)))*100,((MAX('Cds 2018'!BE$9:BE$28)-'Cds 2018'!BE20)/(MIN('Cds 2018'!BE$9:BE$28)-MAX('Cds 2018'!BE$9:BE$28)))*(-100))</f>
        <v>91.647778350494</v>
      </c>
      <c r="BF20" s="56" t="n">
        <f aca="false">IF(BF$1="Sí", (('Cds 2018'!BF20-MIN('Cds 2018'!BF$9:BF$28))/(MAX('Cds 2018'!BF$9:BF$28)-MIN('Cds 2018'!BF$9:BF$28)))*100,((MAX('Cds 2018'!BF$9:BF$28)-'Cds 2018'!BF20)/(MIN('Cds 2018'!BF$9:BF$28)-MAX('Cds 2018'!BF$9:BF$28)))*(-100))</f>
        <v>85.1953689598403</v>
      </c>
      <c r="BG20" s="56" t="n">
        <f aca="false">IF(BG$1="Sí", (('Cds 2018'!BG20-MIN('Cds 2018'!BG$9:BG$28))/(MAX('Cds 2018'!BG$9:BG$28)-MIN('Cds 2018'!BG$9:BG$28)))*100,((MAX('Cds 2018'!BG$9:BG$28)-'Cds 2018'!BG20)/(MIN('Cds 2018'!BG$9:BG$28)-MAX('Cds 2018'!BG$9:BG$28)))*(-100))</f>
        <v>91.0113233388664</v>
      </c>
      <c r="BH20" s="56" t="n">
        <f aca="false">IF(BH$1="Sí", (('Cds 2018'!BH20-MIN('Cds 2018'!BH$9:BH$28))/(MAX('Cds 2018'!BH$9:BH$28)-MIN('Cds 2018'!BH$9:BH$28)))*100,((MAX('Cds 2018'!BH$9:BH$28)-'Cds 2018'!BH20)/(MIN('Cds 2018'!BH$9:BH$28)-MAX('Cds 2018'!BH$9:BH$28)))*(-100))</f>
        <v>80.1927885289127</v>
      </c>
      <c r="BI20" s="56" t="n">
        <f aca="false">IF(BI$1="Sí", (('Cds 2018'!BI20-MIN('Cds 2018'!BI$9:BI$28))/(MAX('Cds 2018'!BI$9:BI$28)-MIN('Cds 2018'!BI$9:BI$28)))*100,((MAX('Cds 2018'!BI$9:BI$28)-'Cds 2018'!BI20)/(MIN('Cds 2018'!BI$9:BI$28)-MAX('Cds 2018'!BI$9:BI$28)))*(-100))</f>
        <v>66.3620457089217</v>
      </c>
      <c r="BJ20" s="56" t="n">
        <f aca="false">IF(BJ$1="Sí", (('Cds 2018'!BJ20-MIN('Cds 2018'!BJ$9:BJ$28))/(MAX('Cds 2018'!BJ$9:BJ$28)-MIN('Cds 2018'!BJ$9:BJ$28)))*100,((MAX('Cds 2018'!BJ$9:BJ$28)-'Cds 2018'!BJ20)/(MIN('Cds 2018'!BJ$9:BJ$28)-MAX('Cds 2018'!BJ$9:BJ$28)))*(-100))</f>
        <v>33.776326353879</v>
      </c>
      <c r="BK20" s="56" t="n">
        <f aca="false">IF(BK$1="Sí", (('Cds 2018'!BK20-MIN('Cds 2018'!BK$9:BK$28))/(MAX('Cds 2018'!BK$9:BK$28)-MIN('Cds 2018'!BK$9:BK$28)))*100,((MAX('Cds 2018'!BK$9:BK$28)-'Cds 2018'!BK20)/(MIN('Cds 2018'!BK$9:BK$28)-MAX('Cds 2018'!BK$9:BK$28)))*(-100))</f>
        <v>40.8163265306122</v>
      </c>
      <c r="BL20" s="56" t="n">
        <f aca="false">IF(BL$1="Sí", (('Cds 2018'!BL20-MIN('Cds 2018'!BL$9:BL$28))/(MAX('Cds 2018'!BL$9:BL$28)-MIN('Cds 2018'!BL$9:BL$28)))*100,((MAX('Cds 2018'!BL$9:BL$28)-'Cds 2018'!BL20)/(MIN('Cds 2018'!BL$9:BL$28)-MAX('Cds 2018'!BL$9:BL$28)))*(-100))</f>
        <v>26.1720538943591</v>
      </c>
      <c r="BM20" s="56" t="n">
        <f aca="false">IF(BM$1="Sí", (('Cds 2018'!BM20-MIN('Cds 2018'!BM$9:BM$28))/(MAX('Cds 2018'!BM$9:BM$28)-MIN('Cds 2018'!BM$9:BM$28)))*100,((MAX('Cds 2018'!BM$9:BM$28)-'Cds 2018'!BM20)/(MIN('Cds 2018'!BM$9:BM$28)-MAX('Cds 2018'!BM$9:BM$28)))*(-100))</f>
        <v>3.07812904045865</v>
      </c>
      <c r="BN20" s="56" t="n">
        <f aca="false">IF(BN$1="Sí", (('Cds 2018'!BN20-MIN('Cds 2018'!BN$9:BN$28))/(MAX('Cds 2018'!BN$9:BN$28)-MIN('Cds 2018'!BN$9:BN$28)))*100,((MAX('Cds 2018'!BN$9:BN$28)-'Cds 2018'!BN20)/(MIN('Cds 2018'!BN$9:BN$28)-MAX('Cds 2018'!BN$9:BN$28)))*(-100))</f>
        <v>0</v>
      </c>
      <c r="BO20" s="56" t="n">
        <f aca="false">IF(BO$1="Sí", (('Cds 2018'!BO20-MIN('Cds 2018'!BO$9:BO$28))/(MAX('Cds 2018'!BO$9:BO$28)-MIN('Cds 2018'!BO$9:BO$28)))*100,((MAX('Cds 2018'!BO$9:BO$28)-'Cds 2018'!BO20)/(MIN('Cds 2018'!BO$9:BO$28)-MAX('Cds 2018'!BO$9:BO$28)))*(-100))</f>
        <v>58.0056073735443</v>
      </c>
      <c r="BP20" s="56" t="n">
        <f aca="false">IF(BP$1="Sí", (('Cds 2018'!BP20-MIN('Cds 2018'!BP$9:BP$28))/(MAX('Cds 2018'!BP$9:BP$28)-MIN('Cds 2018'!BP$9:BP$28)))*100,((MAX('Cds 2018'!BP$9:BP$28)-'Cds 2018'!BP20)/(MIN('Cds 2018'!BP$9:BP$28)-MAX('Cds 2018'!BP$9:BP$28)))*(-100))</f>
        <v>56.1260000181752</v>
      </c>
      <c r="BQ20" s="56" t="n">
        <f aca="false">IF(BQ$1="Sí", (('Cds 2018'!BQ20-MIN('Cds 2018'!BQ$9:BQ$28))/(MAX('Cds 2018'!BQ$9:BQ$28)-MIN('Cds 2018'!BQ$9:BQ$28)))*100,((MAX('Cds 2018'!BQ$9:BQ$28)-'Cds 2018'!BQ20)/(MIN('Cds 2018'!BQ$9:BQ$28)-MAX('Cds 2018'!BQ$9:BQ$28)))*(-100))</f>
        <v>13.3280368474511</v>
      </c>
      <c r="BR20" s="56" t="n">
        <f aca="false">IF(BR$1="Sí", (('Cds 2018'!BR20-MIN('Cds 2018'!BR$9:BR$28))/(MAX('Cds 2018'!BR$9:BR$28)-MIN('Cds 2018'!BR$9:BR$28)))*100,((MAX('Cds 2018'!BR$9:BR$28)-'Cds 2018'!BR20)/(MIN('Cds 2018'!BR$9:BR$28)-MAX('Cds 2018'!BR$9:BR$28)))*(-100))</f>
        <v>0</v>
      </c>
      <c r="BS20" s="56" t="n">
        <f aca="false">IF(BS$1="Sí", (('Cds 2018'!BS20-MIN('Cds 2018'!BS$9:BS$28))/(MAX('Cds 2018'!BS$9:BS$28)-MIN('Cds 2018'!BS$9:BS$28)))*100,((MAX('Cds 2018'!BS$9:BS$28)-'Cds 2018'!BS20)/(MIN('Cds 2018'!BS$9:BS$28)-MAX('Cds 2018'!BS$9:BS$28)))*(-100))</f>
        <v>0</v>
      </c>
      <c r="BT20" s="56" t="n">
        <f aca="false">IF(BT$1="Sí", (('Cds 2018'!BT20-MIN('Cds 2018'!BT$9:BT$28))/(MAX('Cds 2018'!BT$9:BT$28)-MIN('Cds 2018'!BT$9:BT$28)))*100,((MAX('Cds 2018'!BT$9:BT$28)-'Cds 2018'!BT20)/(MIN('Cds 2018'!BT$9:BT$28)-MAX('Cds 2018'!BT$9:BT$28)))*(-100))</f>
        <v>100</v>
      </c>
      <c r="BU20" s="56" t="n">
        <f aca="false">IF(BU$1="Sí", (('Cds 2018'!BU20-MIN('Cds 2018'!BU$9:BU$28))/(MAX('Cds 2018'!BU$9:BU$28)-MIN('Cds 2018'!BU$9:BU$28)))*100,((MAX('Cds 2018'!BU$9:BU$28)-'Cds 2018'!BU20)/(MIN('Cds 2018'!BU$9:BU$28)-MAX('Cds 2018'!BU$9:BU$28)))*(-100))</f>
        <v>0</v>
      </c>
      <c r="BV20" s="56" t="n">
        <f aca="false">IF(BV$1="Sí", (('Cds 2018'!BV20-MIN('Cds 2018'!BV$9:BV$28))/(MAX('Cds 2018'!BV$9:BV$28)-MIN('Cds 2018'!BV$9:BV$28)))*100,((MAX('Cds 2018'!BV$9:BV$28)-'Cds 2018'!BV20)/(MIN('Cds 2018'!BV$9:BV$28)-MAX('Cds 2018'!BV$9:BV$28)))*(-100))</f>
        <v>66.6666666666667</v>
      </c>
      <c r="BW20" s="56" t="n">
        <f aca="false">IF(BW$1="Sí", (('Cds 2018'!BW20-MIN('Cds 2018'!BW$9:BW$28))/(MAX('Cds 2018'!BW$9:BW$28)-MIN('Cds 2018'!BW$9:BW$28)))*100,((MAX('Cds 2018'!BW$9:BW$28)-'Cds 2018'!BW20)/(MIN('Cds 2018'!BW$9:BW$28)-MAX('Cds 2018'!BW$9:BW$28)))*(-100))</f>
        <v>50</v>
      </c>
      <c r="BX20" s="56" t="n">
        <f aca="false">IF(BX$1="Sí", (('Cds 2018'!BX20-MIN('Cds 2018'!BX$9:BX$28))/(MAX('Cds 2018'!BX$9:BX$28)-MIN('Cds 2018'!BX$9:BX$28)))*100,((MAX('Cds 2018'!BX$9:BX$28)-'Cds 2018'!BX20)/(MIN('Cds 2018'!BX$9:BX$28)-MAX('Cds 2018'!BX$9:BX$28)))*(-100))</f>
        <v>50</v>
      </c>
      <c r="BY20" s="56" t="n">
        <f aca="false">IF(BY$1="Sí", (('Cds 2018'!BY20-MIN('Cds 2018'!BY$9:BY$28))/(MAX('Cds 2018'!BY$9:BY$28)-MIN('Cds 2018'!BY$9:BY$28)))*100,((MAX('Cds 2018'!BY$9:BY$28)-'Cds 2018'!BY20)/(MIN('Cds 2018'!BY$9:BY$28)-MAX('Cds 2018'!BY$9:BY$28)))*(-100))</f>
        <v>100</v>
      </c>
      <c r="BZ20" s="56" t="n">
        <f aca="false">IF(BZ$1="Sí", (('Cds 2018'!BZ20-MIN('Cds 2018'!BZ$9:BZ$28))/(MAX('Cds 2018'!BZ$9:BZ$28)-MIN('Cds 2018'!BZ$9:BZ$28)))*100,((MAX('Cds 2018'!BZ$9:BZ$28)-'Cds 2018'!BZ20)/(MIN('Cds 2018'!BZ$9:BZ$28)-MAX('Cds 2018'!BZ$9:BZ$28)))*(-100))</f>
        <v>0</v>
      </c>
      <c r="CA20" s="56" t="n">
        <f aca="false">IF(CA$1="Sí", (('Cds 2018'!CA20-MIN('Cds 2018'!CA$9:CA$28))/(MAX('Cds 2018'!CA$9:CA$28)-MIN('Cds 2018'!CA$9:CA$28)))*100,((MAX('Cds 2018'!CA$9:CA$28)-'Cds 2018'!CA20)/(MIN('Cds 2018'!CA$9:CA$28)-MAX('Cds 2018'!CA$9:CA$28)))*(-100))</f>
        <v>100</v>
      </c>
      <c r="CB20" s="56" t="n">
        <f aca="false">IF(CB$1="Sí", (('Cds 2018'!CB20-MIN('Cds 2018'!CB$9:CB$28))/(MAX('Cds 2018'!CB$9:CB$28)-MIN('Cds 2018'!CB$9:CB$28)))*100,((MAX('Cds 2018'!CB$9:CB$28)-'Cds 2018'!CB20)/(MIN('Cds 2018'!CB$9:CB$28)-MAX('Cds 2018'!CB$9:CB$28)))*(-100))</f>
        <v>50</v>
      </c>
      <c r="CC20" s="56" t="n">
        <f aca="false">IF(CC$1="Sí", (('Cds 2018'!CC20-MIN('Cds 2018'!CC$9:CC$28))/(MAX('Cds 2018'!CC$9:CC$28)-MIN('Cds 2018'!CC$9:CC$28)))*100,((MAX('Cds 2018'!CC$9:CC$28)-'Cds 2018'!CC20)/(MIN('Cds 2018'!CC$9:CC$28)-MAX('Cds 2018'!CC$9:CC$28)))*(-100))</f>
        <v>0</v>
      </c>
      <c r="CD20" s="56" t="n">
        <f aca="false">IF(CD$1="Sí", (('Cds 2018'!CD20-MIN('Cds 2018'!CD$9:CD$28))/(MAX('Cds 2018'!CD$9:CD$28)-MIN('Cds 2018'!CD$9:CD$28)))*100,((MAX('Cds 2018'!CD$9:CD$28)-'Cds 2018'!CD20)/(MIN('Cds 2018'!CD$9:CD$28)-MAX('Cds 2018'!CD$9:CD$28)))*(-100))</f>
        <v>0</v>
      </c>
      <c r="CE20" s="56" t="n">
        <f aca="false">IF(CE$1="Sí", (('Cds 2018'!CE20-MIN('Cds 2018'!CE$9:CE$28))/(MAX('Cds 2018'!CE$9:CE$28)-MIN('Cds 2018'!CE$9:CE$28)))*100,((MAX('Cds 2018'!CE$9:CE$28)-'Cds 2018'!CE20)/(MIN('Cds 2018'!CE$9:CE$28)-MAX('Cds 2018'!CE$9:CE$28)))*(-100))</f>
        <v>100</v>
      </c>
      <c r="CF20" s="56" t="n">
        <f aca="false">IF(CF$1="Sí", (('Cds 2018'!CF20-MIN('Cds 2018'!CF$9:CF$28))/(MAX('Cds 2018'!CF$9:CF$28)-MIN('Cds 2018'!CF$9:CF$28)))*100,((MAX('Cds 2018'!CF$9:CF$28)-'Cds 2018'!CF20)/(MIN('Cds 2018'!CF$9:CF$28)-MAX('Cds 2018'!CF$9:CF$28)))*(-100))</f>
        <v>100</v>
      </c>
      <c r="CG20" s="56" t="n">
        <f aca="false">IF(CG$1="Sí", (('Cds 2018'!CG20-MIN('Cds 2018'!CG$9:CG$28))/(MAX('Cds 2018'!CG$9:CG$28)-MIN('Cds 2018'!CG$9:CG$28)))*100,((MAX('Cds 2018'!CG$9:CG$28)-'Cds 2018'!CG20)/(MIN('Cds 2018'!CG$9:CG$28)-MAX('Cds 2018'!CG$9:CG$28)))*(-100))</f>
        <v>50</v>
      </c>
      <c r="CH20" s="56" t="n">
        <f aca="false">IF(CH$1="Sí", (('Cds 2018'!CH20-MIN('Cds 2018'!CH$9:CH$28))/(MAX('Cds 2018'!CH$9:CH$28)-MIN('Cds 2018'!CH$9:CH$28)))*100,((MAX('Cds 2018'!CH$9:CH$28)-'Cds 2018'!CH20)/(MIN('Cds 2018'!CH$9:CH$28)-MAX('Cds 2018'!CH$9:CH$28)))*(-100))</f>
        <v>100</v>
      </c>
      <c r="CI20" s="56" t="n">
        <f aca="false">IF(CI$1="Sí", (('Cds 2018'!CI20-MIN('Cds 2018'!CI$9:CI$28))/(MAX('Cds 2018'!CI$9:CI$28)-MIN('Cds 2018'!CI$9:CI$28)))*100,((MAX('Cds 2018'!CI$9:CI$28)-'Cds 2018'!CI20)/(MIN('Cds 2018'!CI$9:CI$28)-MAX('Cds 2018'!CI$9:CI$28)))*(-100))</f>
        <v>0</v>
      </c>
      <c r="CJ20" s="56" t="n">
        <f aca="false">IF(CJ$1="Sí", (('Cds 2018'!CJ20-MIN('Cds 2018'!CJ$9:CJ$28))/(MAX('Cds 2018'!CJ$9:CJ$28)-MIN('Cds 2018'!CJ$9:CJ$28)))*100,((MAX('Cds 2018'!CJ$9:CJ$28)-'Cds 2018'!CJ20)/(MIN('Cds 2018'!CJ$9:CJ$28)-MAX('Cds 2018'!CJ$9:CJ$28)))*(-100))</f>
        <v>50</v>
      </c>
      <c r="CK20" s="56" t="n">
        <f aca="false">IF(CK$1="Sí", (('Cds 2018'!CK20-MIN('Cds 2018'!CK$9:CK$28))/(MAX('Cds 2018'!CK$9:CK$28)-MIN('Cds 2018'!CK$9:CK$28)))*100,((MAX('Cds 2018'!CK$9:CK$28)-'Cds 2018'!CK20)/(MIN('Cds 2018'!CK$9:CK$28)-MAX('Cds 2018'!CK$9:CK$28)))*(-100))</f>
        <v>0</v>
      </c>
      <c r="CL20" s="56" t="n">
        <f aca="false">IF(CL$1="Sí", (('Cds 2018'!CL20-MIN('Cds 2018'!CL$9:CL$28))/(MAX('Cds 2018'!CL$9:CL$28)-MIN('Cds 2018'!CL$9:CL$28)))*100,((MAX('Cds 2018'!CL$9:CL$28)-'Cds 2018'!CL20)/(MIN('Cds 2018'!CL$9:CL$28)-MAX('Cds 2018'!CL$9:CL$28)))*(-100))</f>
        <v>27.8498748132833</v>
      </c>
      <c r="CM20" s="56" t="n">
        <f aca="false">IF(CM$1="Sí", (('Cds 2018'!CM20-MIN('Cds 2018'!CM$9:CM$28))/(MAX('Cds 2018'!CM$9:CM$28)-MIN('Cds 2018'!CM$9:CM$28)))*100,((MAX('Cds 2018'!CM$9:CM$28)-'Cds 2018'!CM20)/(MIN('Cds 2018'!CM$9:CM$28)-MAX('Cds 2018'!CM$9:CM$28)))*(-100))</f>
        <v>30.7204427860097</v>
      </c>
      <c r="CN20" s="56" t="n">
        <f aca="false">IF(CN$1="Sí", (('Cds 2018'!CN20-MIN('Cds 2018'!CN$9:CN$28))/(MAX('Cds 2018'!CN$9:CN$28)-MIN('Cds 2018'!CN$9:CN$28)))*100,((MAX('Cds 2018'!CN$9:CN$28)-'Cds 2018'!CN20)/(MIN('Cds 2018'!CN$9:CN$28)-MAX('Cds 2018'!CN$9:CN$28)))*(-100))</f>
        <v>0</v>
      </c>
      <c r="CO20" s="56" t="n">
        <f aca="false">IF(CO$1="Sí", (('Cds 2018'!CO20-MIN('Cds 2018'!CO$9:CO$28))/(MAX('Cds 2018'!CO$9:CO$28)-MIN('Cds 2018'!CO$9:CO$28)))*100,((MAX('Cds 2018'!CO$9:CO$28)-'Cds 2018'!CO20)/(MIN('Cds 2018'!CO$9:CO$28)-MAX('Cds 2018'!CO$9:CO$28)))*(-100))</f>
        <v>20.7175688248126</v>
      </c>
      <c r="CP20" s="56" t="n">
        <f aca="false">IF(CP$1="Sí", (('Cds 2018'!CP20-MIN('Cds 2018'!CP$9:CP$28))/(MAX('Cds 2018'!CP$9:CP$28)-MIN('Cds 2018'!CP$9:CP$28)))*100,((MAX('Cds 2018'!CP$9:CP$28)-'Cds 2018'!CP20)/(MIN('Cds 2018'!CP$9:CP$28)-MAX('Cds 2018'!CP$9:CP$28)))*(-100))</f>
        <v>94.230111437013</v>
      </c>
      <c r="CQ20" s="56" t="n">
        <f aca="false">IF(CQ$1="Sí", (('Cds 2018'!CQ20-MIN('Cds 2018'!CQ$9:CQ$28))/(MAX('Cds 2018'!CQ$9:CQ$28)-MIN('Cds 2018'!CQ$9:CQ$28)))*100,((MAX('Cds 2018'!CQ$9:CQ$28)-'Cds 2018'!CQ20)/(MIN('Cds 2018'!CQ$9:CQ$28)-MAX('Cds 2018'!CQ$9:CQ$28)))*(-100))</f>
        <v>100</v>
      </c>
      <c r="CR20" s="56" t="n">
        <f aca="false">IF(CR$1="Sí", (('Cds 2018'!CR20-MIN('Cds 2018'!CR$9:CR$28))/(MAX('Cds 2018'!CR$9:CR$28)-MIN('Cds 2018'!CR$9:CR$28)))*100,((MAX('Cds 2018'!CR$9:CR$28)-'Cds 2018'!CR20)/(MIN('Cds 2018'!CR$9:CR$28)-MAX('Cds 2018'!CR$9:CR$28)))*(-100))</f>
        <v>97.5853888937064</v>
      </c>
      <c r="CS20" s="56" t="n">
        <f aca="false">IF(CS$1="Sí", (('Cds 2018'!CS20-MIN('Cds 2018'!CS$9:CS$28))/(MAX('Cds 2018'!CS$9:CS$28)-MIN('Cds 2018'!CS$9:CS$28)))*100,((MAX('Cds 2018'!CS$9:CS$28)-'Cds 2018'!CS20)/(MIN('Cds 2018'!CS$9:CS$28)-MAX('Cds 2018'!CS$9:CS$28)))*(-100))</f>
        <v>36.0636733629349</v>
      </c>
      <c r="CT20" s="56" t="n">
        <f aca="false">IF(CT$1="Sí", (('Cds 2018'!CT20-MIN('Cds 2018'!CT$9:CT$28))/(MAX('Cds 2018'!CT$9:CT$28)-MIN('Cds 2018'!CT$9:CT$28)))*100,((MAX('Cds 2018'!CT$9:CT$28)-'Cds 2018'!CT20)/(MIN('Cds 2018'!CT$9:CT$28)-MAX('Cds 2018'!CT$9:CT$28)))*(-100))</f>
        <v>56.7366276210755</v>
      </c>
      <c r="CU20" s="56" t="n">
        <f aca="false">IF(CU$1="Sí", (('Cds 2018'!CU20-MIN('Cds 2018'!CU$9:CU$28))/(MAX('Cds 2018'!CU$9:CU$28)-MIN('Cds 2018'!CU$9:CU$28)))*100,((MAX('Cds 2018'!CU$9:CU$28)-'Cds 2018'!CU20)/(MIN('Cds 2018'!CU$9:CU$28)-MAX('Cds 2018'!CU$9:CU$28)))*(-100))</f>
        <v>74.1316703631462</v>
      </c>
      <c r="CV20" s="96" t="s">
        <v>444</v>
      </c>
      <c r="CW20" s="56" t="n">
        <f aca="false">IF(CW$1="Sí", (('Cds 2018'!CW20-MIN('Cds 2018'!CW$9:CW$28))/(MAX('Cds 2018'!CW$9:CW$28)-MIN('Cds 2018'!CW$9:CW$28)))*100,((MAX('Cds 2018'!CW$9:CW$28)-'Cds 2018'!CW20)/(MIN('Cds 2018'!CW$9:CW$28)-MAX('Cds 2018'!CW$9:CW$28)))*(-100))</f>
        <v>57.959842160886</v>
      </c>
      <c r="CX20" s="56" t="n">
        <f aca="false">IF(CX$1="Sí", (('Cds 2018'!CX20-MIN('Cds 2018'!CX$9:CX$28))/(MAX('Cds 2018'!CX$9:CX$28)-MIN('Cds 2018'!CX$9:CX$28)))*100,((MAX('Cds 2018'!CX$9:CX$28)-'Cds 2018'!CX20)/(MIN('Cds 2018'!CX$9:CX$28)-MAX('Cds 2018'!CX$9:CX$28)))*(-100))</f>
        <v>87.8232817268177</v>
      </c>
      <c r="CY20" s="56" t="n">
        <f aca="false">IF(CY$1="Sí", (('Cds 2018'!CY20-MIN('Cds 2018'!CY$9:CY$28))/(MAX('Cds 2018'!CY$9:CY$28)-MIN('Cds 2018'!CY$9:CY$28)))*100,((MAX('Cds 2018'!CY$9:CY$28)-'Cds 2018'!CY20)/(MIN('Cds 2018'!CY$9:CY$28)-MAX('Cds 2018'!CY$9:CY$28)))*(-100))</f>
        <v>64.519131380168</v>
      </c>
      <c r="CZ20" s="56" t="n">
        <f aca="false">IF(CZ$1="Sí", (('Cds 2018'!CZ20-MIN('Cds 2018'!CZ$9:CZ$28))/(MAX('Cds 2018'!CZ$9:CZ$28)-MIN('Cds 2018'!CZ$9:CZ$28)))*100,((MAX('Cds 2018'!CZ$9:CZ$28)-'Cds 2018'!CZ20)/(MIN('Cds 2018'!CZ$9:CZ$28)-MAX('Cds 2018'!CZ$9:CZ$28)))*(-100))</f>
        <v>85.7106962680542</v>
      </c>
      <c r="DA20" s="56" t="n">
        <f aca="false">IF(DA$1="Sí", (('Cds 2018'!DA20-MIN('Cds 2018'!DA$9:DA$28))/(MAX('Cds 2018'!DA$9:DA$28)-MIN('Cds 2018'!DA$9:DA$28)))*100,((MAX('Cds 2018'!DA$9:DA$28)-'Cds 2018'!DA20)/(MIN('Cds 2018'!DA$9:DA$28)-MAX('Cds 2018'!DA$9:DA$28)))*(-100))</f>
        <v>72.6361959171753</v>
      </c>
    </row>
    <row r="21" customFormat="false" ht="15" hidden="false" customHeight="false" outlineLevel="0" collapsed="false">
      <c r="A21" s="80" t="s">
        <v>458</v>
      </c>
      <c r="B21" s="81" t="n">
        <v>33</v>
      </c>
      <c r="C21" s="80" t="s">
        <v>457</v>
      </c>
      <c r="E21" s="56" t="n">
        <f aca="false">IF(E$1="Sí", (('Cds 2018'!E21-MIN('Cds 2018'!E$9:E$28))/(MAX('Cds 2018'!E$9:E$28)-MIN('Cds 2018'!E$9:E$28)))*100,((MAX('Cds 2018'!E$9:E$28)-'Cds 2018'!E21)/(MIN('Cds 2018'!E$9:E$28)-MAX('Cds 2018'!E$9:E$28)))*(-100))</f>
        <v>41.1667883632727</v>
      </c>
      <c r="F21" s="56" t="n">
        <f aca="false">IF(F$1="Sí", (('Cds 2018'!F21-MIN('Cds 2018'!F$9:F$28))/(MAX('Cds 2018'!F$9:F$28)-MIN('Cds 2018'!F$9:F$28)))*100,((MAX('Cds 2018'!F$9:F$28)-'Cds 2018'!F21)/(MIN('Cds 2018'!F$9:F$28)-MAX('Cds 2018'!F$9:F$28)))*(-100))</f>
        <v>21.1899299136987</v>
      </c>
      <c r="G21" s="56" t="n">
        <f aca="false">IF(G$1="Sí", (('Cds 2018'!G21-MIN('Cds 2018'!G$9:G$28))/(MAX('Cds 2018'!G$9:G$28)-MIN('Cds 2018'!G$9:G$28)))*100,((MAX('Cds 2018'!G$9:G$28)-'Cds 2018'!G21)/(MIN('Cds 2018'!G$9:G$28)-MAX('Cds 2018'!G$9:G$28)))*(-100))</f>
        <v>17.879562265605</v>
      </c>
      <c r="H21" s="56" t="n">
        <f aca="false">IF(H$1="Sí", (('Cds 2018'!H21-MIN('Cds 2018'!H$9:H$28))/(MAX('Cds 2018'!H$9:H$28)-MIN('Cds 2018'!H$9:H$28)))*100,((MAX('Cds 2018'!H$9:H$28)-'Cds 2018'!H21)/(MIN('Cds 2018'!H$9:H$28)-MAX('Cds 2018'!H$9:H$28)))*(-100))</f>
        <v>27.0991009046668</v>
      </c>
      <c r="I21" s="56" t="n">
        <f aca="false">IF(I$1="Sí", (('Cds 2018'!I21-MIN('Cds 2018'!I$9:I$28))/(MAX('Cds 2018'!I$9:I$28)-MIN('Cds 2018'!I$9:I$28)))*100,((MAX('Cds 2018'!I$9:I$28)-'Cds 2018'!I21)/(MIN('Cds 2018'!I$9:I$28)-MAX('Cds 2018'!I$9:I$28)))*(-100))</f>
        <v>43.5960776931198</v>
      </c>
      <c r="J21" s="56" t="n">
        <f aca="false">IF(J$1="Sí", (('Cds 2018'!J21-MIN('Cds 2018'!J$9:J$28))/(MAX('Cds 2018'!J$9:J$28)-MIN('Cds 2018'!J$9:J$28)))*100,((MAX('Cds 2018'!J$9:J$28)-'Cds 2018'!J21)/(MIN('Cds 2018'!J$9:J$28)-MAX('Cds 2018'!J$9:J$28)))*(-100))</f>
        <v>53.763225905398</v>
      </c>
      <c r="K21" s="56" t="n">
        <f aca="false">IF(K$1="Sí", (('Cds 2018'!K21-MIN('Cds 2018'!K$9:K$28))/(MAX('Cds 2018'!K$9:K$28)-MIN('Cds 2018'!K$9:K$28)))*100,((MAX('Cds 2018'!K$9:K$28)-'Cds 2018'!K21)/(MIN('Cds 2018'!K$9:K$28)-MAX('Cds 2018'!K$9:K$28)))*(-100))</f>
        <v>93.4445439658303</v>
      </c>
      <c r="L21" s="56" t="n">
        <f aca="false">IF(L$1="Sí", (('Cds 2018'!L21-MIN('Cds 2018'!L$9:L$28))/(MAX('Cds 2018'!L$9:L$28)-MIN('Cds 2018'!L$9:L$28)))*100,((MAX('Cds 2018'!L$9:L$28)-'Cds 2018'!L21)/(MIN('Cds 2018'!L$9:L$28)-MAX('Cds 2018'!L$9:L$28)))*(-100))</f>
        <v>69.2553816157822</v>
      </c>
      <c r="M21" s="56" t="n">
        <f aca="false">IF(M$1="Sí", (('Cds 2018'!M21-MIN('Cds 2018'!M$9:M$28))/(MAX('Cds 2018'!M$9:M$28)-MIN('Cds 2018'!M$9:M$28)))*100,((MAX('Cds 2018'!M$9:M$28)-'Cds 2018'!M21)/(MIN('Cds 2018'!M$9:M$28)-MAX('Cds 2018'!M$9:M$28)))*(-100))</f>
        <v>65.6968063009119</v>
      </c>
      <c r="N21" s="56" t="n">
        <f aca="false">IF(N$1="Sí", (('Cds 2018'!N21-MIN('Cds 2018'!N$9:N$28))/(MAX('Cds 2018'!N$9:N$28)-MIN('Cds 2018'!N$9:N$28)))*100,((MAX('Cds 2018'!N$9:N$28)-'Cds 2018'!N21)/(MIN('Cds 2018'!N$9:N$28)-MAX('Cds 2018'!N$9:N$28)))*(-100))</f>
        <v>53.4147253867631</v>
      </c>
      <c r="O21" s="56" t="n">
        <f aca="false">IF(O$1="Sí", (('Cds 2018'!O21-MIN('Cds 2018'!O$9:O$28))/(MAX('Cds 2018'!O$9:O$28)-MIN('Cds 2018'!O$9:O$28)))*100,((MAX('Cds 2018'!O$9:O$28)-'Cds 2018'!O21)/(MIN('Cds 2018'!O$9:O$28)-MAX('Cds 2018'!O$9:O$28)))*(-100))</f>
        <v>58.2392686315247</v>
      </c>
      <c r="P21" s="56" t="n">
        <f aca="false">IF(P$1="Sí", (('Cds 2018'!P21-MIN('Cds 2018'!P$9:P$28))/(MAX('Cds 2018'!P$9:P$28)-MIN('Cds 2018'!P$9:P$28)))*100,((MAX('Cds 2018'!P$9:P$28)-'Cds 2018'!P21)/(MIN('Cds 2018'!P$9:P$28)-MAX('Cds 2018'!P$9:P$28)))*(-100))</f>
        <v>47.963628519541</v>
      </c>
      <c r="Q21" s="56" t="n">
        <f aca="false">IF(Q$1="Sí", (('Cds 2018'!Q21-MIN('Cds 2018'!Q$9:Q$28))/(MAX('Cds 2018'!Q$9:Q$28)-MIN('Cds 2018'!Q$9:Q$28)))*100,((MAX('Cds 2018'!Q$9:Q$28)-'Cds 2018'!Q21)/(MIN('Cds 2018'!Q$9:Q$28)-MAX('Cds 2018'!Q$9:Q$28)))*(-100))</f>
        <v>53.0592731826946</v>
      </c>
      <c r="R21" s="56" t="n">
        <f aca="false">IF(R$1="Sí", (('Cds 2018'!R21-MIN('Cds 2018'!R$9:R$28))/(MAX('Cds 2018'!R$9:R$28)-MIN('Cds 2018'!R$9:R$28)))*100,((MAX('Cds 2018'!R$9:R$28)-'Cds 2018'!R21)/(MIN('Cds 2018'!R$9:R$28)-MAX('Cds 2018'!R$9:R$28)))*(-100))</f>
        <v>63.7804570156197</v>
      </c>
      <c r="S21" s="56" t="n">
        <f aca="false">IF(S$1="Sí", (('Cds 2018'!S21-MIN('Cds 2018'!S$9:S$28))/(MAX('Cds 2018'!S$9:S$28)-MIN('Cds 2018'!S$9:S$28)))*100,((MAX('Cds 2018'!S$9:S$28)-'Cds 2018'!S21)/(MIN('Cds 2018'!S$9:S$28)-MAX('Cds 2018'!S$9:S$28)))*(-100))</f>
        <v>59.5651669939736</v>
      </c>
      <c r="T21" s="56" t="n">
        <f aca="false">IF(T$1="Sí", (('Cds 2018'!T21-MIN('Cds 2018'!T$9:T$28))/(MAX('Cds 2018'!T$9:T$28)-MIN('Cds 2018'!T$9:T$28)))*100,((MAX('Cds 2018'!T$9:T$28)-'Cds 2018'!T21)/(MIN('Cds 2018'!T$9:T$28)-MAX('Cds 2018'!T$9:T$28)))*(-100))</f>
        <v>37.4292377027219</v>
      </c>
      <c r="U21" s="56" t="n">
        <f aca="false">IF(U$1="Sí", (('Cds 2018'!U21-MIN('Cds 2018'!U$9:U$28))/(MAX('Cds 2018'!U$9:U$28)-MIN('Cds 2018'!U$9:U$28)))*100,((MAX('Cds 2018'!U$9:U$28)-'Cds 2018'!U21)/(MIN('Cds 2018'!U$9:U$28)-MAX('Cds 2018'!U$9:U$28)))*(-100))</f>
        <v>64.8473567057386</v>
      </c>
      <c r="V21" s="56" t="n">
        <f aca="false">IF(V$1="Sí", (('Cds 2018'!V21-MIN('Cds 2018'!V$9:V$28))/(MAX('Cds 2018'!V$9:V$28)-MIN('Cds 2018'!V$9:V$28)))*100,((MAX('Cds 2018'!V$9:V$28)-'Cds 2018'!V21)/(MIN('Cds 2018'!V$9:V$28)-MAX('Cds 2018'!V$9:V$28)))*(-100))</f>
        <v>69.1072193677718</v>
      </c>
      <c r="W21" s="56" t="n">
        <f aca="false">IF(W$1="Sí", (('Cds 2018'!W21-MIN('Cds 2018'!W$9:W$28))/(MAX('Cds 2018'!W$9:W$28)-MIN('Cds 2018'!W$9:W$28)))*100,((MAX('Cds 2018'!W$9:W$28)-'Cds 2018'!W21)/(MIN('Cds 2018'!W$9:W$28)-MAX('Cds 2018'!W$9:W$28)))*(-100))</f>
        <v>78.9548329142703</v>
      </c>
      <c r="X21" s="56" t="n">
        <f aca="false">IF(X$1="Sí", (('Cds 2018'!X21-MIN('Cds 2018'!X$9:X$28))/(MAX('Cds 2018'!X$9:X$28)-MIN('Cds 2018'!X$9:X$28)))*100,((MAX('Cds 2018'!X$9:X$28)-'Cds 2018'!X21)/(MIN('Cds 2018'!X$9:X$28)-MAX('Cds 2018'!X$9:X$28)))*(-100))</f>
        <v>100</v>
      </c>
      <c r="Y21" s="56" t="n">
        <f aca="false">IF(Y$1="Sí", (('Cds 2018'!Y21-MIN('Cds 2018'!Y$9:Y$28))/(MAX('Cds 2018'!Y$9:Y$28)-MIN('Cds 2018'!Y$9:Y$28)))*100,((MAX('Cds 2018'!Y$9:Y$28)-'Cds 2018'!Y21)/(MIN('Cds 2018'!Y$9:Y$28)-MAX('Cds 2018'!Y$9:Y$28)))*(-100))</f>
        <v>2.40921205868337</v>
      </c>
      <c r="Z21" s="56" t="n">
        <f aca="false">IF(Z$1="Sí", (('Cds 2018'!Z21-MIN('Cds 2018'!Z$9:Z$28))/(MAX('Cds 2018'!Z$9:Z$28)-MIN('Cds 2018'!Z$9:Z$28)))*100,((MAX('Cds 2018'!Z$9:Z$28)-'Cds 2018'!Z21)/(MIN('Cds 2018'!Z$9:Z$28)-MAX('Cds 2018'!Z$9:Z$28)))*(-100))</f>
        <v>36.451339471565</v>
      </c>
      <c r="AA21" s="56" t="n">
        <f aca="false">IF(AA$1="Sí", (('Cds 2018'!AA21-MIN('Cds 2018'!AA$9:AA$28))/(MAX('Cds 2018'!AA$9:AA$28)-MIN('Cds 2018'!AA$9:AA$28)))*100,((MAX('Cds 2018'!AA$9:AA$28)-'Cds 2018'!AA21)/(MIN('Cds 2018'!AA$9:AA$28)-MAX('Cds 2018'!AA$9:AA$28)))*(-100))</f>
        <v>27.5676937427244</v>
      </c>
      <c r="AB21" s="56" t="n">
        <f aca="false">IF(AB$1="Sí", (('Cds 2018'!AB21-MIN('Cds 2018'!AB$9:AB$28))/(MAX('Cds 2018'!AB$9:AB$28)-MIN('Cds 2018'!AB$9:AB$28)))*100,((MAX('Cds 2018'!AB$9:AB$28)-'Cds 2018'!AB21)/(MIN('Cds 2018'!AB$9:AB$28)-MAX('Cds 2018'!AB$9:AB$28)))*(-100))</f>
        <v>2.15155441596085</v>
      </c>
      <c r="AC21" s="56" t="n">
        <f aca="false">IF(AC$1="Sí", (('Cds 2018'!AC21-MIN('Cds 2018'!AC$9:AC$28))/(MAX('Cds 2018'!AC$9:AC$28)-MIN('Cds 2018'!AC$9:AC$28)))*100,((MAX('Cds 2018'!AC$9:AC$28)-'Cds 2018'!AC21)/(MIN('Cds 2018'!AC$9:AC$28)-MAX('Cds 2018'!AC$9:AC$28)))*(-100))</f>
        <v>78.7562675113055</v>
      </c>
      <c r="AD21" s="56" t="n">
        <f aca="false">IF(AD$1="Sí", (('Cds 2018'!AD21-MIN('Cds 2018'!AD$9:AD$28))/(MAX('Cds 2018'!AD$9:AD$28)-MIN('Cds 2018'!AD$9:AD$28)))*100,((MAX('Cds 2018'!AD$9:AD$28)-'Cds 2018'!AD21)/(MIN('Cds 2018'!AD$9:AD$28)-MAX('Cds 2018'!AD$9:AD$28)))*(-100))</f>
        <v>81.5834054789</v>
      </c>
      <c r="AE21" s="56" t="n">
        <f aca="false">IF(AE$1="Sí", (('Cds 2018'!AE21-MIN('Cds 2018'!AE$9:AE$28))/(MAX('Cds 2018'!AE$9:AE$28)-MIN('Cds 2018'!AE$9:AE$28)))*100,((MAX('Cds 2018'!AE$9:AE$28)-'Cds 2018'!AE21)/(MIN('Cds 2018'!AE$9:AE$28)-MAX('Cds 2018'!AE$9:AE$28)))*(-100))</f>
        <v>10.5278959393155</v>
      </c>
      <c r="AF21" s="56" t="n">
        <f aca="false">IF(AF$1="Sí", (('Cds 2018'!AF21-MIN('Cds 2018'!AF$9:AF$28))/(MAX('Cds 2018'!AF$9:AF$28)-MIN('Cds 2018'!AF$9:AF$28)))*100,((MAX('Cds 2018'!AF$9:AF$28)-'Cds 2018'!AF21)/(MIN('Cds 2018'!AF$9:AF$28)-MAX('Cds 2018'!AF$9:AF$28)))*(-100))</f>
        <v>29.0758826382191</v>
      </c>
      <c r="AG21" s="56" t="n">
        <f aca="false">IF(AG$1="Sí", (('Cds 2018'!AG21-MIN('Cds 2018'!AG$9:AG$28))/(MAX('Cds 2018'!AG$9:AG$28)-MIN('Cds 2018'!AG$9:AG$28)))*100,((MAX('Cds 2018'!AG$9:AG$28)-'Cds 2018'!AG21)/(MIN('Cds 2018'!AG$9:AG$28)-MAX('Cds 2018'!AG$9:AG$28)))*(-100))</f>
        <v>100</v>
      </c>
      <c r="AH21" s="56" t="n">
        <f aca="false">IF(AH$1="Sí", (('Cds 2018'!AH21-MIN('Cds 2018'!AH$9:AH$28))/(MAX('Cds 2018'!AH$9:AH$28)-MIN('Cds 2018'!AH$9:AH$28)))*100,((MAX('Cds 2018'!AH$9:AH$28)-'Cds 2018'!AH21)/(MIN('Cds 2018'!AH$9:AH$28)-MAX('Cds 2018'!AH$9:AH$28)))*(-100))</f>
        <v>99.9999999999999</v>
      </c>
      <c r="AI21" s="56" t="n">
        <f aca="false">IF(AI$1="Sí", (('Cds 2018'!AI21-MIN('Cds 2018'!AI$9:AI$28))/(MAX('Cds 2018'!AI$9:AI$28)-MIN('Cds 2018'!AI$9:AI$28)))*100,((MAX('Cds 2018'!AI$9:AI$28)-'Cds 2018'!AI21)/(MIN('Cds 2018'!AI$9:AI$28)-MAX('Cds 2018'!AI$9:AI$28)))*(-100))</f>
        <v>16.6791745947027</v>
      </c>
      <c r="AJ21" s="56" t="n">
        <f aca="false">IF(AJ$1="Sí", (('Cds 2018'!AJ21-MIN('Cds 2018'!AJ$9:AJ$28))/(MAX('Cds 2018'!AJ$9:AJ$28)-MIN('Cds 2018'!AJ$9:AJ$28)))*100,((MAX('Cds 2018'!AJ$9:AJ$28)-'Cds 2018'!AJ21)/(MIN('Cds 2018'!AJ$9:AJ$28)-MAX('Cds 2018'!AJ$9:AJ$28)))*(-100))</f>
        <v>100</v>
      </c>
      <c r="AK21" s="56" t="n">
        <f aca="false">IF(AK$1="Sí", (('Cds 2018'!AK21-MIN('Cds 2018'!AK$9:AK$28))/(MAX('Cds 2018'!AK$9:AK$28)-MIN('Cds 2018'!AK$9:AK$28)))*100,((MAX('Cds 2018'!AK$9:AK$28)-'Cds 2018'!AK21)/(MIN('Cds 2018'!AK$9:AK$28)-MAX('Cds 2018'!AK$9:AK$28)))*(-100))</f>
        <v>47.1219756058287</v>
      </c>
      <c r="AL21" s="56" t="n">
        <f aca="false">IF(AL$1="Sí", (('Cds 2018'!AL21-MIN('Cds 2018'!AL$9:AL$28))/(MAX('Cds 2018'!AL$9:AL$28)-MIN('Cds 2018'!AL$9:AL$28)))*100,((MAX('Cds 2018'!AL$9:AL$28)-'Cds 2018'!AL21)/(MIN('Cds 2018'!AL$9:AL$28)-MAX('Cds 2018'!AL$9:AL$28)))*(-100))</f>
        <v>75.8356797345093</v>
      </c>
      <c r="AM21" s="56" t="n">
        <f aca="false">IF(AM$1="Sí", (('Cds 2018'!AM21-MIN('Cds 2018'!AM$9:AM$28))/(MAX('Cds 2018'!AM$9:AM$28)-MIN('Cds 2018'!AM$9:AM$28)))*100,((MAX('Cds 2018'!AM$9:AM$28)-'Cds 2018'!AM21)/(MIN('Cds 2018'!AM$9:AM$28)-MAX('Cds 2018'!AM$9:AM$28)))*(-100))</f>
        <v>82.6947008427426</v>
      </c>
      <c r="AN21" s="56" t="n">
        <f aca="false">IF(AN$1="Sí", (('Cds 2018'!AN21-MIN('Cds 2018'!AN$9:AN$28))/(MAX('Cds 2018'!AN$9:AN$28)-MIN('Cds 2018'!AN$9:AN$28)))*100,((MAX('Cds 2018'!AN$9:AN$28)-'Cds 2018'!AN21)/(MIN('Cds 2018'!AN$9:AN$28)-MAX('Cds 2018'!AN$9:AN$28)))*(-100))</f>
        <v>79.4523285732272</v>
      </c>
      <c r="AO21" s="56" t="n">
        <f aca="false">IF(AO$1="Sí", (('Cds 2018'!AO21-MIN('Cds 2018'!AO$9:AO$28))/(MAX('Cds 2018'!AO$9:AO$28)-MIN('Cds 2018'!AO$9:AO$28)))*100,((MAX('Cds 2018'!AO$9:AO$28)-'Cds 2018'!AO21)/(MIN('Cds 2018'!AO$9:AO$28)-MAX('Cds 2018'!AO$9:AO$28)))*(-100))</f>
        <v>100</v>
      </c>
      <c r="AP21" s="56" t="n">
        <f aca="false">IF(AP$1="Sí", (('Cds 2018'!AP21-MIN('Cds 2018'!AP$9:AP$28))/(MAX('Cds 2018'!AP$9:AP$28)-MIN('Cds 2018'!AP$9:AP$28)))*100,((MAX('Cds 2018'!AP$9:AP$28)-'Cds 2018'!AP21)/(MIN('Cds 2018'!AP$9:AP$28)-MAX('Cds 2018'!AP$9:AP$28)))*(-100))</f>
        <v>64.7975667658331</v>
      </c>
      <c r="AQ21" s="56" t="n">
        <f aca="false">IF(AQ$1="Sí", (('Cds 2018'!AQ21-MIN('Cds 2018'!AQ$9:AQ$28))/(MAX('Cds 2018'!AQ$9:AQ$28)-MIN('Cds 2018'!AQ$9:AQ$28)))*100,((MAX('Cds 2018'!AQ$9:AQ$28)-'Cds 2018'!AQ21)/(MIN('Cds 2018'!AQ$9:AQ$28)-MAX('Cds 2018'!AQ$9:AQ$28)))*(-100))</f>
        <v>70.1566599073473</v>
      </c>
      <c r="AR21" s="56" t="n">
        <f aca="false">IF(AR$1="Sí", (('Cds 2018'!AR21-MIN('Cds 2018'!AR$9:AR$28))/(MAX('Cds 2018'!AR$9:AR$28)-MIN('Cds 2018'!AR$9:AR$28)))*100,((MAX('Cds 2018'!AR$9:AR$28)-'Cds 2018'!AR21)/(MIN('Cds 2018'!AR$9:AR$28)-MAX('Cds 2018'!AR$9:AR$28)))*(-100))</f>
        <v>66.9432605390647</v>
      </c>
      <c r="AS21" s="56" t="n">
        <f aca="false">IF(AS$1="Sí", (('Cds 2018'!AS21-MIN('Cds 2018'!AS$9:AS$28))/(MAX('Cds 2018'!AS$9:AS$28)-MIN('Cds 2018'!AS$9:AS$28)))*100,((MAX('Cds 2018'!AS$9:AS$28)-'Cds 2018'!AS21)/(MIN('Cds 2018'!AS$9:AS$28)-MAX('Cds 2018'!AS$9:AS$28)))*(-100))</f>
        <v>35.6101221842991</v>
      </c>
      <c r="AT21" s="56" t="n">
        <f aca="false">IF(AT$1="Sí", (('Cds 2018'!AT21-MIN('Cds 2018'!AT$9:AT$28))/(MAX('Cds 2018'!AT$9:AT$28)-MIN('Cds 2018'!AT$9:AT$28)))*100,((MAX('Cds 2018'!AT$9:AT$28)-'Cds 2018'!AT21)/(MIN('Cds 2018'!AT$9:AT$28)-MAX('Cds 2018'!AT$9:AT$28)))*(-100))</f>
        <v>85.3184358774626</v>
      </c>
      <c r="AU21" s="56" t="n">
        <f aca="false">IF(AU$1="Sí", (('Cds 2018'!AU21-MIN('Cds 2018'!AU$9:AU$28))/(MAX('Cds 2018'!AU$9:AU$28)-MIN('Cds 2018'!AU$9:AU$28)))*100,((MAX('Cds 2018'!AU$9:AU$28)-'Cds 2018'!AU21)/(MIN('Cds 2018'!AU$9:AU$28)-MAX('Cds 2018'!AU$9:AU$28)))*(-100))</f>
        <v>58.0435471580376</v>
      </c>
      <c r="AV21" s="56" t="n">
        <f aca="false">IF(AV$1="Sí", (('Cds 2018'!AV21-MIN('Cds 2018'!AV$9:AV$28))/(MAX('Cds 2018'!AV$9:AV$28)-MIN('Cds 2018'!AV$9:AV$28)))*100,((MAX('Cds 2018'!AV$9:AV$28)-'Cds 2018'!AV21)/(MIN('Cds 2018'!AV$9:AV$28)-MAX('Cds 2018'!AV$9:AV$28)))*(-100))</f>
        <v>80.0297304715665</v>
      </c>
      <c r="AW21" s="56" t="n">
        <f aca="false">IF(AW$1="Sí", (('Cds 2018'!AW21-MIN('Cds 2018'!AW$9:AW$28))/(MAX('Cds 2018'!AW$9:AW$28)-MIN('Cds 2018'!AW$9:AW$28)))*100,((MAX('Cds 2018'!AW$9:AW$28)-'Cds 2018'!AW21)/(MIN('Cds 2018'!AW$9:AW$28)-MAX('Cds 2018'!AW$9:AW$28)))*(-100))</f>
        <v>40.3631284916201</v>
      </c>
      <c r="AX21" s="56" t="n">
        <f aca="false">IF(AX$1="Sí", (('Cds 2018'!AX21-MIN('Cds 2018'!AX$9:AX$28))/(MAX('Cds 2018'!AX$9:AX$28)-MIN('Cds 2018'!AX$9:AX$28)))*100,((MAX('Cds 2018'!AX$9:AX$28)-'Cds 2018'!AX21)/(MIN('Cds 2018'!AX$9:AX$28)-MAX('Cds 2018'!AX$9:AX$28)))*(-100))</f>
        <v>60.9137055837563</v>
      </c>
      <c r="AY21" s="56" t="n">
        <f aca="false">IF(AY$1="Sí", (('Cds 2018'!AY21-MIN('Cds 2018'!AY$9:AY$28))/(MAX('Cds 2018'!AY$9:AY$28)-MIN('Cds 2018'!AY$9:AY$28)))*100,((MAX('Cds 2018'!AY$9:AY$28)-'Cds 2018'!AY21)/(MIN('Cds 2018'!AY$9:AY$28)-MAX('Cds 2018'!AY$9:AY$28)))*(-100))</f>
        <v>38.2899628252788</v>
      </c>
      <c r="AZ21" s="56" t="n">
        <f aca="false">IF(AZ$1="Sí", (('Cds 2018'!AZ21-MIN('Cds 2018'!AZ$9:AZ$28))/(MAX('Cds 2018'!AZ$9:AZ$28)-MIN('Cds 2018'!AZ$9:AZ$28)))*100,((MAX('Cds 2018'!AZ$9:AZ$28)-'Cds 2018'!AZ21)/(MIN('Cds 2018'!AZ$9:AZ$28)-MAX('Cds 2018'!AZ$9:AZ$28)))*(-100))</f>
        <v>0</v>
      </c>
      <c r="BA21" s="56" t="n">
        <f aca="false">IF(BA$1="Sí", (('Cds 2018'!BA21-MIN('Cds 2018'!BA$9:BA$28))/(MAX('Cds 2018'!BA$9:BA$28)-MIN('Cds 2018'!BA$9:BA$28)))*100,((MAX('Cds 2018'!BA$9:BA$28)-'Cds 2018'!BA21)/(MIN('Cds 2018'!BA$9:BA$28)-MAX('Cds 2018'!BA$9:BA$28)))*(-100))</f>
        <v>0</v>
      </c>
      <c r="BB21" s="56" t="n">
        <v>0</v>
      </c>
      <c r="BC21" s="56" t="n">
        <f aca="false">IF(BC$1="Sí", (('Cds 2018'!BC21-MIN('Cds 2018'!BC$9:BC$28))/(MAX('Cds 2018'!BC$9:BC$28)-MIN('Cds 2018'!BC$9:BC$28)))*100,((MAX('Cds 2018'!BC$9:BC$28)-'Cds 2018'!BC21)/(MIN('Cds 2018'!BC$9:BC$28)-MAX('Cds 2018'!BC$9:BC$28)))*(-100))</f>
        <v>88.5961939393793</v>
      </c>
      <c r="BD21" s="56" t="n">
        <f aca="false">IF(BD$1="Sí", (('Cds 2018'!BD21-MIN('Cds 2018'!BD$9:BD$28))/(MAX('Cds 2018'!BD$9:BD$28)-MIN('Cds 2018'!BD$9:BD$28)))*100,((MAX('Cds 2018'!BD$9:BD$28)-'Cds 2018'!BD21)/(MIN('Cds 2018'!BD$9:BD$28)-MAX('Cds 2018'!BD$9:BD$28)))*(-100))</f>
        <v>87.819130635946</v>
      </c>
      <c r="BE21" s="56" t="n">
        <f aca="false">IF(BE$1="Sí", (('Cds 2018'!BE21-MIN('Cds 2018'!BE$9:BE$28))/(MAX('Cds 2018'!BE$9:BE$28)-MIN('Cds 2018'!BE$9:BE$28)))*100,((MAX('Cds 2018'!BE$9:BE$28)-'Cds 2018'!BE21)/(MIN('Cds 2018'!BE$9:BE$28)-MAX('Cds 2018'!BE$9:BE$28)))*(-100))</f>
        <v>90.2202669871029</v>
      </c>
      <c r="BF21" s="56" t="n">
        <f aca="false">IF(BF$1="Sí", (('Cds 2018'!BF21-MIN('Cds 2018'!BF$9:BF$28))/(MAX('Cds 2018'!BF$9:BF$28)-MIN('Cds 2018'!BF$9:BF$28)))*100,((MAX('Cds 2018'!BF$9:BF$28)-'Cds 2018'!BF21)/(MIN('Cds 2018'!BF$9:BF$28)-MAX('Cds 2018'!BF$9:BF$28)))*(-100))</f>
        <v>91.7418088400951</v>
      </c>
      <c r="BG21" s="56" t="n">
        <f aca="false">IF(BG$1="Sí", (('Cds 2018'!BG21-MIN('Cds 2018'!BG$9:BG$28))/(MAX('Cds 2018'!BG$9:BG$28)-MIN('Cds 2018'!BG$9:BG$28)))*100,((MAX('Cds 2018'!BG$9:BG$28)-'Cds 2018'!BG21)/(MIN('Cds 2018'!BG$9:BG$28)-MAX('Cds 2018'!BG$9:BG$28)))*(-100))</f>
        <v>88.6970155389093</v>
      </c>
      <c r="BH21" s="56" t="n">
        <f aca="false">IF(BH$1="Sí", (('Cds 2018'!BH21-MIN('Cds 2018'!BH$9:BH$28))/(MAX('Cds 2018'!BH$9:BH$28)-MIN('Cds 2018'!BH$9:BH$28)))*100,((MAX('Cds 2018'!BH$9:BH$28)-'Cds 2018'!BH21)/(MIN('Cds 2018'!BH$9:BH$28)-MAX('Cds 2018'!BH$9:BH$28)))*(-100))</f>
        <v>89.2841176131017</v>
      </c>
      <c r="BI21" s="56" t="n">
        <f aca="false">IF(BI$1="Sí", (('Cds 2018'!BI21-MIN('Cds 2018'!BI$9:BI$28))/(MAX('Cds 2018'!BI$9:BI$28)-MIN('Cds 2018'!BI$9:BI$28)))*100,((MAX('Cds 2018'!BI$9:BI$28)-'Cds 2018'!BI21)/(MIN('Cds 2018'!BI$9:BI$28)-MAX('Cds 2018'!BI$9:BI$28)))*(-100))</f>
        <v>64.918097916999</v>
      </c>
      <c r="BJ21" s="56" t="n">
        <f aca="false">IF(BJ$1="Sí", (('Cds 2018'!BJ21-MIN('Cds 2018'!BJ$9:BJ$28))/(MAX('Cds 2018'!BJ$9:BJ$28)-MIN('Cds 2018'!BJ$9:BJ$28)))*100,((MAX('Cds 2018'!BJ$9:BJ$28)-'Cds 2018'!BJ21)/(MIN('Cds 2018'!BJ$9:BJ$28)-MAX('Cds 2018'!BJ$9:BJ$28)))*(-100))</f>
        <v>72.5304277156797</v>
      </c>
      <c r="BK21" s="56" t="n">
        <f aca="false">IF(BK$1="Sí", (('Cds 2018'!BK21-MIN('Cds 2018'!BK$9:BK$28))/(MAX('Cds 2018'!BK$9:BK$28)-MIN('Cds 2018'!BK$9:BK$28)))*100,((MAX('Cds 2018'!BK$9:BK$28)-'Cds 2018'!BK21)/(MIN('Cds 2018'!BK$9:BK$28)-MAX('Cds 2018'!BK$9:BK$28)))*(-100))</f>
        <v>71.4285714285714</v>
      </c>
      <c r="BL21" s="56" t="n">
        <f aca="false">IF(BL$1="Sí", (('Cds 2018'!BL21-MIN('Cds 2018'!BL$9:BL$28))/(MAX('Cds 2018'!BL$9:BL$28)-MIN('Cds 2018'!BL$9:BL$28)))*100,((MAX('Cds 2018'!BL$9:BL$28)-'Cds 2018'!BL21)/(MIN('Cds 2018'!BL$9:BL$28)-MAX('Cds 2018'!BL$9:BL$28)))*(-100))</f>
        <v>25.774895480338</v>
      </c>
      <c r="BM21" s="56" t="n">
        <f aca="false">IF(BM$1="Sí", (('Cds 2018'!BM21-MIN('Cds 2018'!BM$9:BM$28))/(MAX('Cds 2018'!BM$9:BM$28)-MIN('Cds 2018'!BM$9:BM$28)))*100,((MAX('Cds 2018'!BM$9:BM$28)-'Cds 2018'!BM21)/(MIN('Cds 2018'!BM$9:BM$28)-MAX('Cds 2018'!BM$9:BM$28)))*(-100))</f>
        <v>29.9964987879759</v>
      </c>
      <c r="BN21" s="56" t="n">
        <f aca="false">IF(BN$1="Sí", (('Cds 2018'!BN21-MIN('Cds 2018'!BN$9:BN$28))/(MAX('Cds 2018'!BN$9:BN$28)-MIN('Cds 2018'!BN$9:BN$28)))*100,((MAX('Cds 2018'!BN$9:BN$28)-'Cds 2018'!BN21)/(MIN('Cds 2018'!BN$9:BN$28)-MAX('Cds 2018'!BN$9:BN$28)))*(-100))</f>
        <v>3.4686355125582</v>
      </c>
      <c r="BO21" s="56" t="n">
        <f aca="false">IF(BO$1="Sí", (('Cds 2018'!BO21-MIN('Cds 2018'!BO$9:BO$28))/(MAX('Cds 2018'!BO$9:BO$28)-MIN('Cds 2018'!BO$9:BO$28)))*100,((MAX('Cds 2018'!BO$9:BO$28)-'Cds 2018'!BO21)/(MIN('Cds 2018'!BO$9:BO$28)-MAX('Cds 2018'!BO$9:BO$28)))*(-100))</f>
        <v>13.2810381506126</v>
      </c>
      <c r="BP21" s="56" t="n">
        <f aca="false">IF(BP$1="Sí", (('Cds 2018'!BP21-MIN('Cds 2018'!BP$9:BP$28))/(MAX('Cds 2018'!BP$9:BP$28)-MIN('Cds 2018'!BP$9:BP$28)))*100,((MAX('Cds 2018'!BP$9:BP$28)-'Cds 2018'!BP21)/(MIN('Cds 2018'!BP$9:BP$28)-MAX('Cds 2018'!BP$9:BP$28)))*(-100))</f>
        <v>16.6505765488652</v>
      </c>
      <c r="BQ21" s="56" t="n">
        <f aca="false">IF(BQ$1="Sí", (('Cds 2018'!BQ21-MIN('Cds 2018'!BQ$9:BQ$28))/(MAX('Cds 2018'!BQ$9:BQ$28)-MIN('Cds 2018'!BQ$9:BQ$28)))*100,((MAX('Cds 2018'!BQ$9:BQ$28)-'Cds 2018'!BQ21)/(MIN('Cds 2018'!BQ$9:BQ$28)-MAX('Cds 2018'!BQ$9:BQ$28)))*(-100))</f>
        <v>17.5699186419542</v>
      </c>
      <c r="BR21" s="56" t="n">
        <f aca="false">IF(BR$1="Sí", (('Cds 2018'!BR21-MIN('Cds 2018'!BR$9:BR$28))/(MAX('Cds 2018'!BR$9:BR$28)-MIN('Cds 2018'!BR$9:BR$28)))*100,((MAX('Cds 2018'!BR$9:BR$28)-'Cds 2018'!BR21)/(MIN('Cds 2018'!BR$9:BR$28)-MAX('Cds 2018'!BR$9:BR$28)))*(-100))</f>
        <v>0</v>
      </c>
      <c r="BS21" s="56" t="n">
        <f aca="false">IF(BS$1="Sí", (('Cds 2018'!BS21-MIN('Cds 2018'!BS$9:BS$28))/(MAX('Cds 2018'!BS$9:BS$28)-MIN('Cds 2018'!BS$9:BS$28)))*100,((MAX('Cds 2018'!BS$9:BS$28)-'Cds 2018'!BS21)/(MIN('Cds 2018'!BS$9:BS$28)-MAX('Cds 2018'!BS$9:BS$28)))*(-100))</f>
        <v>0</v>
      </c>
      <c r="BT21" s="56" t="n">
        <f aca="false">IF(BT$1="Sí", (('Cds 2018'!BT21-MIN('Cds 2018'!BT$9:BT$28))/(MAX('Cds 2018'!BT$9:BT$28)-MIN('Cds 2018'!BT$9:BT$28)))*100,((MAX('Cds 2018'!BT$9:BT$28)-'Cds 2018'!BT21)/(MIN('Cds 2018'!BT$9:BT$28)-MAX('Cds 2018'!BT$9:BT$28)))*(-100))</f>
        <v>0</v>
      </c>
      <c r="BU21" s="56" t="n">
        <f aca="false">IF(BU$1="Sí", (('Cds 2018'!BU21-MIN('Cds 2018'!BU$9:BU$28))/(MAX('Cds 2018'!BU$9:BU$28)-MIN('Cds 2018'!BU$9:BU$28)))*100,((MAX('Cds 2018'!BU$9:BU$28)-'Cds 2018'!BU21)/(MIN('Cds 2018'!BU$9:BU$28)-MAX('Cds 2018'!BU$9:BU$28)))*(-100))</f>
        <v>0</v>
      </c>
      <c r="BV21" s="56" t="n">
        <f aca="false">IF(BV$1="Sí", (('Cds 2018'!BV21-MIN('Cds 2018'!BV$9:BV$28))/(MAX('Cds 2018'!BV$9:BV$28)-MIN('Cds 2018'!BV$9:BV$28)))*100,((MAX('Cds 2018'!BV$9:BV$28)-'Cds 2018'!BV21)/(MIN('Cds 2018'!BV$9:BV$28)-MAX('Cds 2018'!BV$9:BV$28)))*(-100))</f>
        <v>0</v>
      </c>
      <c r="BW21" s="56" t="n">
        <f aca="false">IF(BW$1="Sí", (('Cds 2018'!BW21-MIN('Cds 2018'!BW$9:BW$28))/(MAX('Cds 2018'!BW$9:BW$28)-MIN('Cds 2018'!BW$9:BW$28)))*100,((MAX('Cds 2018'!BW$9:BW$28)-'Cds 2018'!BW21)/(MIN('Cds 2018'!BW$9:BW$28)-MAX('Cds 2018'!BW$9:BW$28)))*(-100))</f>
        <v>32.5617992792412</v>
      </c>
      <c r="BX21" s="56" t="n">
        <f aca="false">IF(BX$1="Sí", (('Cds 2018'!BX21-MIN('Cds 2018'!BX$9:BX$28))/(MAX('Cds 2018'!BX$9:BX$28)-MIN('Cds 2018'!BX$9:BX$28)))*100,((MAX('Cds 2018'!BX$9:BX$28)-'Cds 2018'!BX21)/(MIN('Cds 2018'!BX$9:BX$28)-MAX('Cds 2018'!BX$9:BX$28)))*(-100))</f>
        <v>0</v>
      </c>
      <c r="BY21" s="56" t="n">
        <f aca="false">IF(BY$1="Sí", (('Cds 2018'!BY21-MIN('Cds 2018'!BY$9:BY$28))/(MAX('Cds 2018'!BY$9:BY$28)-MIN('Cds 2018'!BY$9:BY$28)))*100,((MAX('Cds 2018'!BY$9:BY$28)-'Cds 2018'!BY21)/(MIN('Cds 2018'!BY$9:BY$28)-MAX('Cds 2018'!BY$9:BY$28)))*(-100))</f>
        <v>0</v>
      </c>
      <c r="BZ21" s="56" t="n">
        <f aca="false">IF(BZ$1="Sí", (('Cds 2018'!BZ21-MIN('Cds 2018'!BZ$9:BZ$28))/(MAX('Cds 2018'!BZ$9:BZ$28)-MIN('Cds 2018'!BZ$9:BZ$28)))*100,((MAX('Cds 2018'!BZ$9:BZ$28)-'Cds 2018'!BZ21)/(MIN('Cds 2018'!BZ$9:BZ$28)-MAX('Cds 2018'!BZ$9:BZ$28)))*(-100))</f>
        <v>0</v>
      </c>
      <c r="CA21" s="56" t="n">
        <f aca="false">IF(CA$1="Sí", (('Cds 2018'!CA21-MIN('Cds 2018'!CA$9:CA$28))/(MAX('Cds 2018'!CA$9:CA$28)-MIN('Cds 2018'!CA$9:CA$28)))*100,((MAX('Cds 2018'!CA$9:CA$28)-'Cds 2018'!CA21)/(MIN('Cds 2018'!CA$9:CA$28)-MAX('Cds 2018'!CA$9:CA$28)))*(-100))</f>
        <v>65.1235985584824</v>
      </c>
      <c r="CB21" s="56" t="n">
        <f aca="false">IF(CB$1="Sí", (('Cds 2018'!CB21-MIN('Cds 2018'!CB$9:CB$28))/(MAX('Cds 2018'!CB$9:CB$28)-MIN('Cds 2018'!CB$9:CB$28)))*100,((MAX('Cds 2018'!CB$9:CB$28)-'Cds 2018'!CB21)/(MIN('Cds 2018'!CB$9:CB$28)-MAX('Cds 2018'!CB$9:CB$28)))*(-100))</f>
        <v>0</v>
      </c>
      <c r="CC21" s="56" t="n">
        <f aca="false">IF(CC$1="Sí", (('Cds 2018'!CC21-MIN('Cds 2018'!CC$9:CC$28))/(MAX('Cds 2018'!CC$9:CC$28)-MIN('Cds 2018'!CC$9:CC$28)))*100,((MAX('Cds 2018'!CC$9:CC$28)-'Cds 2018'!CC21)/(MIN('Cds 2018'!CC$9:CC$28)-MAX('Cds 2018'!CC$9:CC$28)))*(-100))</f>
        <v>0</v>
      </c>
      <c r="CD21" s="56" t="n">
        <f aca="false">IF(CD$1="Sí", (('Cds 2018'!CD21-MIN('Cds 2018'!CD$9:CD$28))/(MAX('Cds 2018'!CD$9:CD$28)-MIN('Cds 2018'!CD$9:CD$28)))*100,((MAX('Cds 2018'!CD$9:CD$28)-'Cds 2018'!CD21)/(MIN('Cds 2018'!CD$9:CD$28)-MAX('Cds 2018'!CD$9:CD$28)))*(-100))</f>
        <v>0</v>
      </c>
      <c r="CE21" s="56" t="n">
        <f aca="false">IF(CE$1="Sí", (('Cds 2018'!CE21-MIN('Cds 2018'!CE$9:CE$28))/(MAX('Cds 2018'!CE$9:CE$28)-MIN('Cds 2018'!CE$9:CE$28)))*100,((MAX('Cds 2018'!CE$9:CE$28)-'Cds 2018'!CE21)/(MIN('Cds 2018'!CE$9:CE$28)-MAX('Cds 2018'!CE$9:CE$28)))*(-100))</f>
        <v>0</v>
      </c>
      <c r="CF21" s="56" t="n">
        <f aca="false">IF(CF$1="Sí", (('Cds 2018'!CF21-MIN('Cds 2018'!CF$9:CF$28))/(MAX('Cds 2018'!CF$9:CF$28)-MIN('Cds 2018'!CF$9:CF$28)))*100,((MAX('Cds 2018'!CF$9:CF$28)-'Cds 2018'!CF21)/(MIN('Cds 2018'!CF$9:CF$28)-MAX('Cds 2018'!CF$9:CF$28)))*(-100))</f>
        <v>0</v>
      </c>
      <c r="CG21" s="56" t="n">
        <f aca="false">IF(CG$1="Sí", (('Cds 2018'!CG21-MIN('Cds 2018'!CG$9:CG$28))/(MAX('Cds 2018'!CG$9:CG$28)-MIN('Cds 2018'!CG$9:CG$28)))*100,((MAX('Cds 2018'!CG$9:CG$28)-'Cds 2018'!CG21)/(MIN('Cds 2018'!CG$9:CG$28)-MAX('Cds 2018'!CG$9:CG$28)))*(-100))</f>
        <v>0</v>
      </c>
      <c r="CH21" s="56" t="n">
        <f aca="false">IF(CH$1="Sí", (('Cds 2018'!CH21-MIN('Cds 2018'!CH$9:CH$28))/(MAX('Cds 2018'!CH$9:CH$28)-MIN('Cds 2018'!CH$9:CH$28)))*100,((MAX('Cds 2018'!CH$9:CH$28)-'Cds 2018'!CH21)/(MIN('Cds 2018'!CH$9:CH$28)-MAX('Cds 2018'!CH$9:CH$28)))*(-100))</f>
        <v>65.1235985584824</v>
      </c>
      <c r="CI21" s="56" t="n">
        <f aca="false">IF(CI$1="Sí", (('Cds 2018'!CI21-MIN('Cds 2018'!CI$9:CI$28))/(MAX('Cds 2018'!CI$9:CI$28)-MIN('Cds 2018'!CI$9:CI$28)))*100,((MAX('Cds 2018'!CI$9:CI$28)-'Cds 2018'!CI21)/(MIN('Cds 2018'!CI$9:CI$28)-MAX('Cds 2018'!CI$9:CI$28)))*(-100))</f>
        <v>0</v>
      </c>
      <c r="CJ21" s="56" t="n">
        <f aca="false">IF(CJ$1="Sí", (('Cds 2018'!CJ21-MIN('Cds 2018'!CJ$9:CJ$28))/(MAX('Cds 2018'!CJ$9:CJ$28)-MIN('Cds 2018'!CJ$9:CJ$28)))*100,((MAX('Cds 2018'!CJ$9:CJ$28)-'Cds 2018'!CJ21)/(MIN('Cds 2018'!CJ$9:CJ$28)-MAX('Cds 2018'!CJ$9:CJ$28)))*(-100))</f>
        <v>17.4382007207588</v>
      </c>
      <c r="CK21" s="56" t="n">
        <f aca="false">IF(CK$1="Sí", (('Cds 2018'!CK21-MIN('Cds 2018'!CK$9:CK$28))/(MAX('Cds 2018'!CK$9:CK$28)-MIN('Cds 2018'!CK$9:CK$28)))*100,((MAX('Cds 2018'!CK$9:CK$28)-'Cds 2018'!CK21)/(MIN('Cds 2018'!CK$9:CK$28)-MAX('Cds 2018'!CK$9:CK$28)))*(-100))</f>
        <v>0</v>
      </c>
      <c r="CL21" s="56" t="n">
        <f aca="false">IF(CL$1="Sí", (('Cds 2018'!CL21-MIN('Cds 2018'!CL$9:CL$28))/(MAX('Cds 2018'!CL$9:CL$28)-MIN('Cds 2018'!CL$9:CL$28)))*100,((MAX('Cds 2018'!CL$9:CL$28)-'Cds 2018'!CL21)/(MIN('Cds 2018'!CL$9:CL$28)-MAX('Cds 2018'!CL$9:CL$28)))*(-100))</f>
        <v>2.19490234090915</v>
      </c>
      <c r="CM21" s="56" t="n">
        <f aca="false">IF(CM$1="Sí", (('Cds 2018'!CM21-MIN('Cds 2018'!CM$9:CM$28))/(MAX('Cds 2018'!CM$9:CM$28)-MIN('Cds 2018'!CM$9:CM$28)))*100,((MAX('Cds 2018'!CM$9:CM$28)-'Cds 2018'!CM21)/(MIN('Cds 2018'!CM$9:CM$28)-MAX('Cds 2018'!CM$9:CM$28)))*(-100))</f>
        <v>22.598661612339</v>
      </c>
      <c r="CN21" s="56" t="n">
        <f aca="false">IF(CN$1="Sí", (('Cds 2018'!CN21-MIN('Cds 2018'!CN$9:CN$28))/(MAX('Cds 2018'!CN$9:CN$28)-MIN('Cds 2018'!CN$9:CN$28)))*100,((MAX('Cds 2018'!CN$9:CN$28)-'Cds 2018'!CN21)/(MIN('Cds 2018'!CN$9:CN$28)-MAX('Cds 2018'!CN$9:CN$28)))*(-100))</f>
        <v>100</v>
      </c>
      <c r="CO21" s="56" t="n">
        <f aca="false">IF(CO$1="Sí", (('Cds 2018'!CO21-MIN('Cds 2018'!CO$9:CO$28))/(MAX('Cds 2018'!CO$9:CO$28)-MIN('Cds 2018'!CO$9:CO$28)))*100,((MAX('Cds 2018'!CO$9:CO$28)-'Cds 2018'!CO21)/(MIN('Cds 2018'!CO$9:CO$28)-MAX('Cds 2018'!CO$9:CO$28)))*(-100))</f>
        <v>31.0661773196713</v>
      </c>
      <c r="CP21" s="56" t="n">
        <f aca="false">IF(CP$1="Sí", (('Cds 2018'!CP21-MIN('Cds 2018'!CP$9:CP$28))/(MAX('Cds 2018'!CP$9:CP$28)-MIN('Cds 2018'!CP$9:CP$28)))*100,((MAX('Cds 2018'!CP$9:CP$28)-'Cds 2018'!CP21)/(MIN('Cds 2018'!CP$9:CP$28)-MAX('Cds 2018'!CP$9:CP$28)))*(-100))</f>
        <v>46.8687546264535</v>
      </c>
      <c r="CQ21" s="56" t="n">
        <f aca="false">IF(CQ$1="Sí", (('Cds 2018'!CQ21-MIN('Cds 2018'!CQ$9:CQ$28))/(MAX('Cds 2018'!CQ$9:CQ$28)-MIN('Cds 2018'!CQ$9:CQ$28)))*100,((MAX('Cds 2018'!CQ$9:CQ$28)-'Cds 2018'!CQ21)/(MIN('Cds 2018'!CQ$9:CQ$28)-MAX('Cds 2018'!CQ$9:CQ$28)))*(-100))</f>
        <v>0</v>
      </c>
      <c r="CR21" s="56" t="n">
        <f aca="false">IF(CR$1="Sí", (('Cds 2018'!CR21-MIN('Cds 2018'!CR$9:CR$28))/(MAX('Cds 2018'!CR$9:CR$28)-MIN('Cds 2018'!CR$9:CR$28)))*100,((MAX('Cds 2018'!CR$9:CR$28)-'Cds 2018'!CR21)/(MIN('Cds 2018'!CR$9:CR$28)-MAX('Cds 2018'!CR$9:CR$28)))*(-100))</f>
        <v>45.0392753951527</v>
      </c>
      <c r="CS21" s="56" t="n">
        <f aca="false">IF(CS$1="Sí", (('Cds 2018'!CS21-MIN('Cds 2018'!CS$9:CS$28))/(MAX('Cds 2018'!CS$9:CS$28)-MIN('Cds 2018'!CS$9:CS$28)))*100,((MAX('Cds 2018'!CS$9:CS$28)-'Cds 2018'!CS21)/(MIN('Cds 2018'!CS$9:CS$28)-MAX('Cds 2018'!CS$9:CS$28)))*(-100))</f>
        <v>45.8553029044167</v>
      </c>
      <c r="CT21" s="56" t="n">
        <f aca="false">IF(CT$1="Sí", (('Cds 2018'!CT21-MIN('Cds 2018'!CT$9:CT$28))/(MAX('Cds 2018'!CT$9:CT$28)-MIN('Cds 2018'!CT$9:CT$28)))*100,((MAX('Cds 2018'!CT$9:CT$28)-'Cds 2018'!CT21)/(MIN('Cds 2018'!CT$9:CT$28)-MAX('Cds 2018'!CT$9:CT$28)))*(-100))</f>
        <v>55.3323951129364</v>
      </c>
      <c r="CU21" s="56" t="n">
        <f aca="false">IF(CU$1="Sí", (('Cds 2018'!CU21-MIN('Cds 2018'!CU$9:CU$28))/(MAX('Cds 2018'!CU$9:CU$28)-MIN('Cds 2018'!CU$9:CU$28)))*100,((MAX('Cds 2018'!CU$9:CU$28)-'Cds 2018'!CU21)/(MIN('Cds 2018'!CU$9:CU$28)-MAX('Cds 2018'!CU$9:CU$28)))*(-100))</f>
        <v>63.7803960509614</v>
      </c>
      <c r="CV21" s="96" t="s">
        <v>458</v>
      </c>
      <c r="CW21" s="56" t="n">
        <f aca="false">IF(CW$1="Sí", (('Cds 2018'!CW21-MIN('Cds 2018'!CW$9:CW$28))/(MAX('Cds 2018'!CW$9:CW$28)-MIN('Cds 2018'!CW$9:CW$28)))*100,((MAX('Cds 2018'!CW$9:CW$28)-'Cds 2018'!CW21)/(MIN('Cds 2018'!CW$9:CW$28)-MAX('Cds 2018'!CW$9:CW$28)))*(-100))</f>
        <v>65.2254006306367</v>
      </c>
      <c r="CX21" s="56" t="n">
        <f aca="false">IF(CX$1="Sí", (('Cds 2018'!CX21-MIN('Cds 2018'!CX$9:CX$28))/(MAX('Cds 2018'!CX$9:CX$28)-MIN('Cds 2018'!CX$9:CX$28)))*100,((MAX('Cds 2018'!CX$9:CX$28)-'Cds 2018'!CX21)/(MIN('Cds 2018'!CX$9:CX$28)-MAX('Cds 2018'!CX$9:CX$28)))*(-100))</f>
        <v>15.8988727757542</v>
      </c>
      <c r="CY21" s="56" t="n">
        <f aca="false">IF(CY$1="Sí", (('Cds 2018'!CY21-MIN('Cds 2018'!CY$9:CY$28))/(MAX('Cds 2018'!CY$9:CY$28)-MIN('Cds 2018'!CY$9:CY$28)))*100,((MAX('Cds 2018'!CY$9:CY$28)-'Cds 2018'!CY21)/(MIN('Cds 2018'!CY$9:CY$28)-MAX('Cds 2018'!CY$9:CY$28)))*(-100))</f>
        <v>72.6285611975795</v>
      </c>
      <c r="CZ21" s="56" t="n">
        <f aca="false">IF(CZ$1="Sí", (('Cds 2018'!CZ21-MIN('Cds 2018'!CZ$9:CZ$28))/(MAX('Cds 2018'!CZ$9:CZ$28)-MIN('Cds 2018'!CZ$9:CZ$28)))*100,((MAX('Cds 2018'!CZ$9:CZ$28)-'Cds 2018'!CZ21)/(MIN('Cds 2018'!CZ$9:CZ$28)-MAX('Cds 2018'!CZ$9:CZ$28)))*(-100))</f>
        <v>89.4019617191915</v>
      </c>
      <c r="DA21" s="56" t="n">
        <f aca="false">IF(DA$1="Sí", (('Cds 2018'!DA21-MIN('Cds 2018'!DA$9:DA$28))/(MAX('Cds 2018'!DA$9:DA$28)-MIN('Cds 2018'!DA$9:DA$28)))*100,((MAX('Cds 2018'!DA$9:DA$28)-'Cds 2018'!DA21)/(MIN('Cds 2018'!DA$9:DA$28)-MAX('Cds 2018'!DA$9:DA$28)))*(-100))</f>
        <v>81.7695132498025</v>
      </c>
    </row>
    <row r="22" customFormat="false" ht="15" hidden="false" customHeight="false" outlineLevel="0" collapsed="false">
      <c r="A22" s="80" t="s">
        <v>477</v>
      </c>
      <c r="B22" s="81" t="n">
        <v>35</v>
      </c>
      <c r="C22" s="80" t="s">
        <v>477</v>
      </c>
      <c r="E22" s="56" t="n">
        <f aca="false">IF(E$1="Sí", (('Cds 2018'!E22-MIN('Cds 2018'!E$9:E$28))/(MAX('Cds 2018'!E$9:E$28)-MIN('Cds 2018'!E$9:E$28)))*100,((MAX('Cds 2018'!E$9:E$28)-'Cds 2018'!E22)/(MIN('Cds 2018'!E$9:E$28)-MAX('Cds 2018'!E$9:E$28)))*(-100))</f>
        <v>66.2889819783019</v>
      </c>
      <c r="F22" s="56" t="n">
        <f aca="false">IF(F$1="Sí", (('Cds 2018'!F22-MIN('Cds 2018'!F$9:F$28))/(MAX('Cds 2018'!F$9:F$28)-MIN('Cds 2018'!F$9:F$28)))*100,((MAX('Cds 2018'!F$9:F$28)-'Cds 2018'!F22)/(MIN('Cds 2018'!F$9:F$28)-MAX('Cds 2018'!F$9:F$28)))*(-100))</f>
        <v>68.415663284712</v>
      </c>
      <c r="G22" s="56" t="n">
        <f aca="false">IF(G$1="Sí", (('Cds 2018'!G22-MIN('Cds 2018'!G$9:G$28))/(MAX('Cds 2018'!G$9:G$28)-MIN('Cds 2018'!G$9:G$28)))*100,((MAX('Cds 2018'!G$9:G$28)-'Cds 2018'!G22)/(MIN('Cds 2018'!G$9:G$28)-MAX('Cds 2018'!G$9:G$28)))*(-100))</f>
        <v>66.981072964659</v>
      </c>
      <c r="H22" s="56" t="n">
        <f aca="false">IF(H$1="Sí", (('Cds 2018'!H22-MIN('Cds 2018'!H$9:H$28))/(MAX('Cds 2018'!H$9:H$28)-MIN('Cds 2018'!H$9:H$28)))*100,((MAX('Cds 2018'!H$9:H$28)-'Cds 2018'!H22)/(MIN('Cds 2018'!H$9:H$28)-MAX('Cds 2018'!H$9:H$28)))*(-100))</f>
        <v>54.0847867543438</v>
      </c>
      <c r="I22" s="56" t="n">
        <f aca="false">IF(I$1="Sí", (('Cds 2018'!I22-MIN('Cds 2018'!I$9:I$28))/(MAX('Cds 2018'!I$9:I$28)-MIN('Cds 2018'!I$9:I$28)))*100,((MAX('Cds 2018'!I$9:I$28)-'Cds 2018'!I22)/(MIN('Cds 2018'!I$9:I$28)-MAX('Cds 2018'!I$9:I$28)))*(-100))</f>
        <v>60.9113933961243</v>
      </c>
      <c r="J22" s="56" t="n">
        <f aca="false">IF(J$1="Sí", (('Cds 2018'!J22-MIN('Cds 2018'!J$9:J$28))/(MAX('Cds 2018'!J$9:J$28)-MIN('Cds 2018'!J$9:J$28)))*100,((MAX('Cds 2018'!J$9:J$28)-'Cds 2018'!J22)/(MIN('Cds 2018'!J$9:J$28)-MAX('Cds 2018'!J$9:J$28)))*(-100))</f>
        <v>83.1175374913978</v>
      </c>
      <c r="K22" s="56" t="n">
        <f aca="false">IF(K$1="Sí", (('Cds 2018'!K22-MIN('Cds 2018'!K$9:K$28))/(MAX('Cds 2018'!K$9:K$28)-MIN('Cds 2018'!K$9:K$28)))*100,((MAX('Cds 2018'!K$9:K$28)-'Cds 2018'!K22)/(MIN('Cds 2018'!K$9:K$28)-MAX('Cds 2018'!K$9:K$28)))*(-100))</f>
        <v>76.7413887061559</v>
      </c>
      <c r="L22" s="56" t="n">
        <f aca="false">IF(L$1="Sí", (('Cds 2018'!L22-MIN('Cds 2018'!L$9:L$28))/(MAX('Cds 2018'!L$9:L$28)-MIN('Cds 2018'!L$9:L$28)))*100,((MAX('Cds 2018'!L$9:L$28)-'Cds 2018'!L22)/(MIN('Cds 2018'!L$9:L$28)-MAX('Cds 2018'!L$9:L$28)))*(-100))</f>
        <v>44.4714608219122</v>
      </c>
      <c r="M22" s="56" t="n">
        <f aca="false">IF(M$1="Sí", (('Cds 2018'!M22-MIN('Cds 2018'!M$9:M$28))/(MAX('Cds 2018'!M$9:M$28)-MIN('Cds 2018'!M$9:M$28)))*100,((MAX('Cds 2018'!M$9:M$28)-'Cds 2018'!M22)/(MIN('Cds 2018'!M$9:M$28)-MAX('Cds 2018'!M$9:M$28)))*(-100))</f>
        <v>57.448224074813</v>
      </c>
      <c r="N22" s="56" t="n">
        <f aca="false">IF(N$1="Sí", (('Cds 2018'!N22-MIN('Cds 2018'!N$9:N$28))/(MAX('Cds 2018'!N$9:N$28)-MIN('Cds 2018'!N$9:N$28)))*100,((MAX('Cds 2018'!N$9:N$28)-'Cds 2018'!N22)/(MIN('Cds 2018'!N$9:N$28)-MAX('Cds 2018'!N$9:N$28)))*(-100))</f>
        <v>100</v>
      </c>
      <c r="O22" s="56" t="n">
        <f aca="false">IF(O$1="Sí", (('Cds 2018'!O22-MIN('Cds 2018'!O$9:O$28))/(MAX('Cds 2018'!O$9:O$28)-MIN('Cds 2018'!O$9:O$28)))*100,((MAX('Cds 2018'!O$9:O$28)-'Cds 2018'!O22)/(MIN('Cds 2018'!O$9:O$28)-MAX('Cds 2018'!O$9:O$28)))*(-100))</f>
        <v>82.2356608743727</v>
      </c>
      <c r="P22" s="56" t="n">
        <f aca="false">IF(P$1="Sí", (('Cds 2018'!P22-MIN('Cds 2018'!P$9:P$28))/(MAX('Cds 2018'!P$9:P$28)-MIN('Cds 2018'!P$9:P$28)))*100,((MAX('Cds 2018'!P$9:P$28)-'Cds 2018'!P22)/(MIN('Cds 2018'!P$9:P$28)-MAX('Cds 2018'!P$9:P$28)))*(-100))</f>
        <v>0</v>
      </c>
      <c r="Q22" s="56" t="n">
        <f aca="false">IF(Q$1="Sí", (('Cds 2018'!Q22-MIN('Cds 2018'!Q$9:Q$28))/(MAX('Cds 2018'!Q$9:Q$28)-MIN('Cds 2018'!Q$9:Q$28)))*100,((MAX('Cds 2018'!Q$9:Q$28)-'Cds 2018'!Q22)/(MIN('Cds 2018'!Q$9:Q$28)-MAX('Cds 2018'!Q$9:Q$28)))*(-100))</f>
        <v>0</v>
      </c>
      <c r="R22" s="56" t="n">
        <f aca="false">IF(R$1="Sí", (('Cds 2018'!R22-MIN('Cds 2018'!R$9:R$28))/(MAX('Cds 2018'!R$9:R$28)-MIN('Cds 2018'!R$9:R$28)))*100,((MAX('Cds 2018'!R$9:R$28)-'Cds 2018'!R22)/(MIN('Cds 2018'!R$9:R$28)-MAX('Cds 2018'!R$9:R$28)))*(-100))</f>
        <v>7.29512031793683</v>
      </c>
      <c r="S22" s="56" t="n">
        <f aca="false">IF(S$1="Sí", (('Cds 2018'!S22-MIN('Cds 2018'!S$9:S$28))/(MAX('Cds 2018'!S$9:S$28)-MIN('Cds 2018'!S$9:S$28)))*100,((MAX('Cds 2018'!S$9:S$28)-'Cds 2018'!S22)/(MIN('Cds 2018'!S$9:S$28)-MAX('Cds 2018'!S$9:S$28)))*(-100))</f>
        <v>23.3243557675757</v>
      </c>
      <c r="T22" s="56" t="n">
        <f aca="false">IF(T$1="Sí", (('Cds 2018'!T22-MIN('Cds 2018'!T$9:T$28))/(MAX('Cds 2018'!T$9:T$28)-MIN('Cds 2018'!T$9:T$28)))*100,((MAX('Cds 2018'!T$9:T$28)-'Cds 2018'!T22)/(MIN('Cds 2018'!T$9:T$28)-MAX('Cds 2018'!T$9:T$28)))*(-100))</f>
        <v>1.38036085956438</v>
      </c>
      <c r="U22" s="56" t="n">
        <f aca="false">IF(U$1="Sí", (('Cds 2018'!U22-MIN('Cds 2018'!U$9:U$28))/(MAX('Cds 2018'!U$9:U$28)-MIN('Cds 2018'!U$9:U$28)))*100,((MAX('Cds 2018'!U$9:U$28)-'Cds 2018'!U22)/(MIN('Cds 2018'!U$9:U$28)-MAX('Cds 2018'!U$9:U$28)))*(-100))</f>
        <v>0</v>
      </c>
      <c r="V22" s="56" t="n">
        <f aca="false">IF(V$1="Sí", (('Cds 2018'!V22-MIN('Cds 2018'!V$9:V$28))/(MAX('Cds 2018'!V$9:V$28)-MIN('Cds 2018'!V$9:V$28)))*100,((MAX('Cds 2018'!V$9:V$28)-'Cds 2018'!V22)/(MIN('Cds 2018'!V$9:V$28)-MAX('Cds 2018'!V$9:V$28)))*(-100))</f>
        <v>0</v>
      </c>
      <c r="W22" s="56" t="n">
        <f aca="false">IF(W$1="Sí", (('Cds 2018'!W22-MIN('Cds 2018'!W$9:W$28))/(MAX('Cds 2018'!W$9:W$28)-MIN('Cds 2018'!W$9:W$28)))*100,((MAX('Cds 2018'!W$9:W$28)-'Cds 2018'!W22)/(MIN('Cds 2018'!W$9:W$28)-MAX('Cds 2018'!W$9:W$28)))*(-100))</f>
        <v>79.689556028778</v>
      </c>
      <c r="X22" s="56" t="n">
        <f aca="false">IF(X$1="Sí", (('Cds 2018'!X22-MIN('Cds 2018'!X$9:X$28))/(MAX('Cds 2018'!X$9:X$28)-MIN('Cds 2018'!X$9:X$28)))*100,((MAX('Cds 2018'!X$9:X$28)-'Cds 2018'!X22)/(MIN('Cds 2018'!X$9:X$28)-MAX('Cds 2018'!X$9:X$28)))*(-100))</f>
        <v>98.0707386108103</v>
      </c>
      <c r="Y22" s="56" t="n">
        <f aca="false">IF(Y$1="Sí", (('Cds 2018'!Y22-MIN('Cds 2018'!Y$9:Y$28))/(MAX('Cds 2018'!Y$9:Y$28)-MIN('Cds 2018'!Y$9:Y$28)))*100,((MAX('Cds 2018'!Y$9:Y$28)-'Cds 2018'!Y22)/(MIN('Cds 2018'!Y$9:Y$28)-MAX('Cds 2018'!Y$9:Y$28)))*(-100))</f>
        <v>85.9585811857853</v>
      </c>
      <c r="Z22" s="56" t="n">
        <f aca="false">IF(Z$1="Sí", (('Cds 2018'!Z22-MIN('Cds 2018'!Z$9:Z$28))/(MAX('Cds 2018'!Z$9:Z$28)-MIN('Cds 2018'!Z$9:Z$28)))*100,((MAX('Cds 2018'!Z$9:Z$28)-'Cds 2018'!Z22)/(MIN('Cds 2018'!Z$9:Z$28)-MAX('Cds 2018'!Z$9:Z$28)))*(-100))</f>
        <v>87.6884423264621</v>
      </c>
      <c r="AA22" s="56" t="n">
        <f aca="false">IF(AA$1="Sí", (('Cds 2018'!AA22-MIN('Cds 2018'!AA$9:AA$28))/(MAX('Cds 2018'!AA$9:AA$28)-MIN('Cds 2018'!AA$9:AA$28)))*100,((MAX('Cds 2018'!AA$9:AA$28)-'Cds 2018'!AA22)/(MIN('Cds 2018'!AA$9:AA$28)-MAX('Cds 2018'!AA$9:AA$28)))*(-100))</f>
        <v>76.6971481108598</v>
      </c>
      <c r="AB22" s="56" t="n">
        <f aca="false">IF(AB$1="Sí", (('Cds 2018'!AB22-MIN('Cds 2018'!AB$9:AB$28))/(MAX('Cds 2018'!AB$9:AB$28)-MIN('Cds 2018'!AB$9:AB$28)))*100,((MAX('Cds 2018'!AB$9:AB$28)-'Cds 2018'!AB22)/(MIN('Cds 2018'!AB$9:AB$28)-MAX('Cds 2018'!AB$9:AB$28)))*(-100))</f>
        <v>26.8010186372372</v>
      </c>
      <c r="AC22" s="56" t="n">
        <f aca="false">IF(AC$1="Sí", (('Cds 2018'!AC22-MIN('Cds 2018'!AC$9:AC$28))/(MAX('Cds 2018'!AC$9:AC$28)-MIN('Cds 2018'!AC$9:AC$28)))*100,((MAX('Cds 2018'!AC$9:AC$28)-'Cds 2018'!AC22)/(MIN('Cds 2018'!AC$9:AC$28)-MAX('Cds 2018'!AC$9:AC$28)))*(-100))</f>
        <v>0</v>
      </c>
      <c r="AD22" s="56" t="n">
        <f aca="false">IF(AD$1="Sí", (('Cds 2018'!AD22-MIN('Cds 2018'!AD$9:AD$28))/(MAX('Cds 2018'!AD$9:AD$28)-MIN('Cds 2018'!AD$9:AD$28)))*100,((MAX('Cds 2018'!AD$9:AD$28)-'Cds 2018'!AD22)/(MIN('Cds 2018'!AD$9:AD$28)-MAX('Cds 2018'!AD$9:AD$28)))*(-100))</f>
        <v>24.3974805339093</v>
      </c>
      <c r="AE22" s="56" t="n">
        <f aca="false">IF(AE$1="Sí", (('Cds 2018'!AE22-MIN('Cds 2018'!AE$9:AE$28))/(MAX('Cds 2018'!AE$9:AE$28)-MIN('Cds 2018'!AE$9:AE$28)))*100,((MAX('Cds 2018'!AE$9:AE$28)-'Cds 2018'!AE22)/(MIN('Cds 2018'!AE$9:AE$28)-MAX('Cds 2018'!AE$9:AE$28)))*(-100))</f>
        <v>100</v>
      </c>
      <c r="AF22" s="56" t="n">
        <f aca="false">IF(AF$1="Sí", (('Cds 2018'!AF22-MIN('Cds 2018'!AF$9:AF$28))/(MAX('Cds 2018'!AF$9:AF$28)-MIN('Cds 2018'!AF$9:AF$28)))*100,((MAX('Cds 2018'!AF$9:AF$28)-'Cds 2018'!AF22)/(MIN('Cds 2018'!AF$9:AF$28)-MAX('Cds 2018'!AF$9:AF$28)))*(-100))</f>
        <v>89.7060071290994</v>
      </c>
      <c r="AG22" s="56" t="n">
        <f aca="false">IF(AG$1="Sí", (('Cds 2018'!AG22-MIN('Cds 2018'!AG$9:AG$28))/(MAX('Cds 2018'!AG$9:AG$28)-MIN('Cds 2018'!AG$9:AG$28)))*100,((MAX('Cds 2018'!AG$9:AG$28)-'Cds 2018'!AG22)/(MIN('Cds 2018'!AG$9:AG$28)-MAX('Cds 2018'!AG$9:AG$28)))*(-100))</f>
        <v>0</v>
      </c>
      <c r="AH22" s="56" t="n">
        <f aca="false">IF(AH$1="Sí", (('Cds 2018'!AH22-MIN('Cds 2018'!AH$9:AH$28))/(MAX('Cds 2018'!AH$9:AH$28)-MIN('Cds 2018'!AH$9:AH$28)))*100,((MAX('Cds 2018'!AH$9:AH$28)-'Cds 2018'!AH22)/(MIN('Cds 2018'!AH$9:AH$28)-MAX('Cds 2018'!AH$9:AH$28)))*(-100))</f>
        <v>100</v>
      </c>
      <c r="AI22" s="56" t="n">
        <f aca="false">IF(AI$1="Sí", (('Cds 2018'!AI22-MIN('Cds 2018'!AI$9:AI$28))/(MAX('Cds 2018'!AI$9:AI$28)-MIN('Cds 2018'!AI$9:AI$28)))*100,((MAX('Cds 2018'!AI$9:AI$28)-'Cds 2018'!AI22)/(MIN('Cds 2018'!AI$9:AI$28)-MAX('Cds 2018'!AI$9:AI$28)))*(-100))</f>
        <v>60.4572566324925</v>
      </c>
      <c r="AJ22" s="56" t="n">
        <f aca="false">IF(AJ$1="Sí", (('Cds 2018'!AJ22-MIN('Cds 2018'!AJ$9:AJ$28))/(MAX('Cds 2018'!AJ$9:AJ$28)-MIN('Cds 2018'!AJ$9:AJ$28)))*100,((MAX('Cds 2018'!AJ$9:AJ$28)-'Cds 2018'!AJ22)/(MIN('Cds 2018'!AJ$9:AJ$28)-MAX('Cds 2018'!AJ$9:AJ$28)))*(-100))</f>
        <v>84.1070392899696</v>
      </c>
      <c r="AK22" s="56" t="n">
        <f aca="false">IF(AK$1="Sí", (('Cds 2018'!AK22-MIN('Cds 2018'!AK$9:AK$28))/(MAX('Cds 2018'!AK$9:AK$28)-MIN('Cds 2018'!AK$9:AK$28)))*100,((MAX('Cds 2018'!AK$9:AK$28)-'Cds 2018'!AK22)/(MIN('Cds 2018'!AK$9:AK$28)-MAX('Cds 2018'!AK$9:AK$28)))*(-100))</f>
        <v>56.2101727453984</v>
      </c>
      <c r="AL22" s="56" t="n">
        <f aca="false">IF(AL$1="Sí", (('Cds 2018'!AL22-MIN('Cds 2018'!AL$9:AL$28))/(MAX('Cds 2018'!AL$9:AL$28)-MIN('Cds 2018'!AL$9:AL$28)))*100,((MAX('Cds 2018'!AL$9:AL$28)-'Cds 2018'!AL22)/(MIN('Cds 2018'!AL$9:AL$28)-MAX('Cds 2018'!AL$9:AL$28)))*(-100))</f>
        <v>43.805421043606</v>
      </c>
      <c r="AM22" s="56" t="n">
        <f aca="false">IF(AM$1="Sí", (('Cds 2018'!AM22-MIN('Cds 2018'!AM$9:AM$28))/(MAX('Cds 2018'!AM$9:AM$28)-MIN('Cds 2018'!AM$9:AM$28)))*100,((MAX('Cds 2018'!AM$9:AM$28)-'Cds 2018'!AM22)/(MIN('Cds 2018'!AM$9:AM$28)-MAX('Cds 2018'!AM$9:AM$28)))*(-100))</f>
        <v>32.3066832656929</v>
      </c>
      <c r="AN22" s="56" t="n">
        <f aca="false">IF(AN$1="Sí", (('Cds 2018'!AN22-MIN('Cds 2018'!AN$9:AN$28))/(MAX('Cds 2018'!AN$9:AN$28)-MIN('Cds 2018'!AN$9:AN$28)))*100,((MAX('Cds 2018'!AN$9:AN$28)-'Cds 2018'!AN22)/(MIN('Cds 2018'!AN$9:AN$28)-MAX('Cds 2018'!AN$9:AN$28)))*(-100))</f>
        <v>38.2617772520055</v>
      </c>
      <c r="AO22" s="56" t="n">
        <f aca="false">IF(AO$1="Sí", (('Cds 2018'!AO22-MIN('Cds 2018'!AO$9:AO$28))/(MAX('Cds 2018'!AO$9:AO$28)-MIN('Cds 2018'!AO$9:AO$28)))*100,((MAX('Cds 2018'!AO$9:AO$28)-'Cds 2018'!AO22)/(MIN('Cds 2018'!AO$9:AO$28)-MAX('Cds 2018'!AO$9:AO$28)))*(-100))</f>
        <v>75</v>
      </c>
      <c r="AP22" s="56" t="n">
        <f aca="false">IF(AP$1="Sí", (('Cds 2018'!AP22-MIN('Cds 2018'!AP$9:AP$28))/(MAX('Cds 2018'!AP$9:AP$28)-MIN('Cds 2018'!AP$9:AP$28)))*100,((MAX('Cds 2018'!AP$9:AP$28)-'Cds 2018'!AP22)/(MIN('Cds 2018'!AP$9:AP$28)-MAX('Cds 2018'!AP$9:AP$28)))*(-100))</f>
        <v>92.9505971234241</v>
      </c>
      <c r="AQ22" s="56" t="n">
        <f aca="false">IF(AQ$1="Sí", (('Cds 2018'!AQ22-MIN('Cds 2018'!AQ$9:AQ$28))/(MAX('Cds 2018'!AQ$9:AQ$28)-MIN('Cds 2018'!AQ$9:AQ$28)))*100,((MAX('Cds 2018'!AQ$9:AQ$28)-'Cds 2018'!AQ22)/(MIN('Cds 2018'!AQ$9:AQ$28)-MAX('Cds 2018'!AQ$9:AQ$28)))*(-100))</f>
        <v>86.9639241151502</v>
      </c>
      <c r="AR22" s="56" t="n">
        <f aca="false">IF(AR$1="Sí", (('Cds 2018'!AR22-MIN('Cds 2018'!AR$9:AR$28))/(MAX('Cds 2018'!AR$9:AR$28)-MIN('Cds 2018'!AR$9:AR$28)))*100,((MAX('Cds 2018'!AR$9:AR$28)-'Cds 2018'!AR22)/(MIN('Cds 2018'!AR$9:AR$28)-MAX('Cds 2018'!AR$9:AR$28)))*(-100))</f>
        <v>27.1594783660169</v>
      </c>
      <c r="AS22" s="56" t="n">
        <f aca="false">IF(AS$1="Sí", (('Cds 2018'!AS22-MIN('Cds 2018'!AS$9:AS$28))/(MAX('Cds 2018'!AS$9:AS$28)-MIN('Cds 2018'!AS$9:AS$28)))*100,((MAX('Cds 2018'!AS$9:AS$28)-'Cds 2018'!AS22)/(MIN('Cds 2018'!AS$9:AS$28)-MAX('Cds 2018'!AS$9:AS$28)))*(-100))</f>
        <v>100</v>
      </c>
      <c r="AT22" s="56" t="n">
        <f aca="false">IF(AT$1="Sí", (('Cds 2018'!AT22-MIN('Cds 2018'!AT$9:AT$28))/(MAX('Cds 2018'!AT$9:AT$28)-MIN('Cds 2018'!AT$9:AT$28)))*100,((MAX('Cds 2018'!AT$9:AT$28)-'Cds 2018'!AT22)/(MIN('Cds 2018'!AT$9:AT$28)-MAX('Cds 2018'!AT$9:AT$28)))*(-100))</f>
        <v>0</v>
      </c>
      <c r="AU22" s="56" t="n">
        <f aca="false">IF(AU$1="Sí", (('Cds 2018'!AU22-MIN('Cds 2018'!AU$9:AU$28))/(MAX('Cds 2018'!AU$9:AU$28)-MIN('Cds 2018'!AU$9:AU$28)))*100,((MAX('Cds 2018'!AU$9:AU$28)-'Cds 2018'!AU22)/(MIN('Cds 2018'!AU$9:AU$28)-MAX('Cds 2018'!AU$9:AU$28)))*(-100))</f>
        <v>59.6937568209811</v>
      </c>
      <c r="AV22" s="56" t="n">
        <f aca="false">IF(AV$1="Sí", (('Cds 2018'!AV22-MIN('Cds 2018'!AV$9:AV$28))/(MAX('Cds 2018'!AV$9:AV$28)-MIN('Cds 2018'!AV$9:AV$28)))*100,((MAX('Cds 2018'!AV$9:AV$28)-'Cds 2018'!AV22)/(MIN('Cds 2018'!AV$9:AV$28)-MAX('Cds 2018'!AV$9:AV$28)))*(-100))</f>
        <v>22.6763359496735</v>
      </c>
      <c r="AW22" s="56" t="n">
        <f aca="false">IF(AW$1="Sí", (('Cds 2018'!AW22-MIN('Cds 2018'!AW$9:AW$28))/(MAX('Cds 2018'!AW$9:AW$28)-MIN('Cds 2018'!AW$9:AW$28)))*100,((MAX('Cds 2018'!AW$9:AW$28)-'Cds 2018'!AW22)/(MIN('Cds 2018'!AW$9:AW$28)-MAX('Cds 2018'!AW$9:AW$28)))*(-100))</f>
        <v>54.096834264432</v>
      </c>
      <c r="AX22" s="56" t="n">
        <f aca="false">IF(AX$1="Sí", (('Cds 2018'!AX22-MIN('Cds 2018'!AX$9:AX$28))/(MAX('Cds 2018'!AX$9:AX$28)-MIN('Cds 2018'!AX$9:AX$28)))*100,((MAX('Cds 2018'!AX$9:AX$28)-'Cds 2018'!AX22)/(MIN('Cds 2018'!AX$9:AX$28)-MAX('Cds 2018'!AX$9:AX$28)))*(-100))</f>
        <v>87.1404399323181</v>
      </c>
      <c r="AY22" s="56" t="n">
        <f aca="false">IF(AY$1="Sí", (('Cds 2018'!AY22-MIN('Cds 2018'!AY$9:AY$28))/(MAX('Cds 2018'!AY$9:AY$28)-MIN('Cds 2018'!AY$9:AY$28)))*100,((MAX('Cds 2018'!AY$9:AY$28)-'Cds 2018'!AY22)/(MIN('Cds 2018'!AY$9:AY$28)-MAX('Cds 2018'!AY$9:AY$28)))*(-100))</f>
        <v>96.2825278810409</v>
      </c>
      <c r="AZ22" s="56" t="n">
        <f aca="false">IF(AZ$1="Sí", (('Cds 2018'!AZ22-MIN('Cds 2018'!AZ$9:AZ$28))/(MAX('Cds 2018'!AZ$9:AZ$28)-MIN('Cds 2018'!AZ$9:AZ$28)))*100,((MAX('Cds 2018'!AZ$9:AZ$28)-'Cds 2018'!AZ22)/(MIN('Cds 2018'!AZ$9:AZ$28)-MAX('Cds 2018'!AZ$9:AZ$28)))*(-100))</f>
        <v>100</v>
      </c>
      <c r="BA22" s="56" t="n">
        <f aca="false">IF(BA$1="Sí", (('Cds 2018'!BA22-MIN('Cds 2018'!BA$9:BA$28))/(MAX('Cds 2018'!BA$9:BA$28)-MIN('Cds 2018'!BA$9:BA$28)))*100,((MAX('Cds 2018'!BA$9:BA$28)-'Cds 2018'!BA22)/(MIN('Cds 2018'!BA$9:BA$28)-MAX('Cds 2018'!BA$9:BA$28)))*(-100))</f>
        <v>75</v>
      </c>
      <c r="BB22" s="56" t="n">
        <v>0</v>
      </c>
      <c r="BC22" s="56" t="n">
        <f aca="false">IF(BC$1="Sí", (('Cds 2018'!BC22-MIN('Cds 2018'!BC$9:BC$28))/(MAX('Cds 2018'!BC$9:BC$28)-MIN('Cds 2018'!BC$9:BC$28)))*100,((MAX('Cds 2018'!BC$9:BC$28)-'Cds 2018'!BC22)/(MIN('Cds 2018'!BC$9:BC$28)-MAX('Cds 2018'!BC$9:BC$28)))*(-100))</f>
        <v>78.8287132440003</v>
      </c>
      <c r="BD22" s="56" t="n">
        <f aca="false">IF(BD$1="Sí", (('Cds 2018'!BD22-MIN('Cds 2018'!BD$9:BD$28))/(MAX('Cds 2018'!BD$9:BD$28)-MIN('Cds 2018'!BD$9:BD$28)))*100,((MAX('Cds 2018'!BD$9:BD$28)-'Cds 2018'!BD22)/(MIN('Cds 2018'!BD$9:BD$28)-MAX('Cds 2018'!BD$9:BD$28)))*(-100))</f>
        <v>78.699690423195</v>
      </c>
      <c r="BE22" s="56" t="n">
        <f aca="false">IF(BE$1="Sí", (('Cds 2018'!BE22-MIN('Cds 2018'!BE$9:BE$28))/(MAX('Cds 2018'!BE$9:BE$28)-MIN('Cds 2018'!BE$9:BE$28)))*100,((MAX('Cds 2018'!BE$9:BE$28)-'Cds 2018'!BE22)/(MIN('Cds 2018'!BE$9:BE$28)-MAX('Cds 2018'!BE$9:BE$28)))*(-100))</f>
        <v>98.7385724236076</v>
      </c>
      <c r="BF22" s="56" t="n">
        <f aca="false">IF(BF$1="Sí", (('Cds 2018'!BF22-MIN('Cds 2018'!BF$9:BF$28))/(MAX('Cds 2018'!BF$9:BF$28)-MIN('Cds 2018'!BF$9:BF$28)))*100,((MAX('Cds 2018'!BF$9:BF$28)-'Cds 2018'!BF22)/(MIN('Cds 2018'!BF$9:BF$28)-MAX('Cds 2018'!BF$9:BF$28)))*(-100))</f>
        <v>58.9243671911556</v>
      </c>
      <c r="BG22" s="56" t="n">
        <f aca="false">IF(BG$1="Sí", (('Cds 2018'!BG22-MIN('Cds 2018'!BG$9:BG$28))/(MAX('Cds 2018'!BG$9:BG$28)-MIN('Cds 2018'!BG$9:BG$28)))*100,((MAX('Cds 2018'!BG$9:BG$28)-'Cds 2018'!BG22)/(MIN('Cds 2018'!BG$9:BG$28)-MAX('Cds 2018'!BG$9:BG$28)))*(-100))</f>
        <v>100</v>
      </c>
      <c r="BH22" s="56" t="n">
        <f aca="false">IF(BH$1="Sí", (('Cds 2018'!BH22-MIN('Cds 2018'!BH$9:BH$28))/(MAX('Cds 2018'!BH$9:BH$28)-MIN('Cds 2018'!BH$9:BH$28)))*100,((MAX('Cds 2018'!BH$9:BH$28)-'Cds 2018'!BH22)/(MIN('Cds 2018'!BH$9:BH$28)-MAX('Cds 2018'!BH$9:BH$28)))*(-100))</f>
        <v>51.3303903286204</v>
      </c>
      <c r="BI22" s="56" t="n">
        <f aca="false">IF(BI$1="Sí", (('Cds 2018'!BI22-MIN('Cds 2018'!BI$9:BI$28))/(MAX('Cds 2018'!BI$9:BI$28)-MIN('Cds 2018'!BI$9:BI$28)))*100,((MAX('Cds 2018'!BI$9:BI$28)-'Cds 2018'!BI22)/(MIN('Cds 2018'!BI$9:BI$28)-MAX('Cds 2018'!BI$9:BI$28)))*(-100))</f>
        <v>74.4648350608229</v>
      </c>
      <c r="BJ22" s="56" t="n">
        <f aca="false">IF(BJ$1="Sí", (('Cds 2018'!BJ22-MIN('Cds 2018'!BJ$9:BJ$28))/(MAX('Cds 2018'!BJ$9:BJ$28)-MIN('Cds 2018'!BJ$9:BJ$28)))*100,((MAX('Cds 2018'!BJ$9:BJ$28)-'Cds 2018'!BJ22)/(MIN('Cds 2018'!BJ$9:BJ$28)-MAX('Cds 2018'!BJ$9:BJ$28)))*(-100))</f>
        <v>99.6078644367789</v>
      </c>
      <c r="BK22" s="56" t="n">
        <f aca="false">IF(BK$1="Sí", (('Cds 2018'!BK22-MIN('Cds 2018'!BK$9:BK$28))/(MAX('Cds 2018'!BK$9:BK$28)-MIN('Cds 2018'!BK$9:BK$28)))*100,((MAX('Cds 2018'!BK$9:BK$28)-'Cds 2018'!BK22)/(MIN('Cds 2018'!BK$9:BK$28)-MAX('Cds 2018'!BK$9:BK$28)))*(-100))</f>
        <v>81.6326530612245</v>
      </c>
      <c r="BL22" s="56" t="n">
        <f aca="false">IF(BL$1="Sí", (('Cds 2018'!BL22-MIN('Cds 2018'!BL$9:BL$28))/(MAX('Cds 2018'!BL$9:BL$28)-MIN('Cds 2018'!BL$9:BL$28)))*100,((MAX('Cds 2018'!BL$9:BL$28)-'Cds 2018'!BL22)/(MIN('Cds 2018'!BL$9:BL$28)-MAX('Cds 2018'!BL$9:BL$28)))*(-100))</f>
        <v>85.7472849007732</v>
      </c>
      <c r="BM22" s="56" t="n">
        <f aca="false">IF(BM$1="Sí", (('Cds 2018'!BM22-MIN('Cds 2018'!BM$9:BM$28))/(MAX('Cds 2018'!BM$9:BM$28)-MIN('Cds 2018'!BM$9:BM$28)))*100,((MAX('Cds 2018'!BM$9:BM$28)-'Cds 2018'!BM22)/(MIN('Cds 2018'!BM$9:BM$28)-MAX('Cds 2018'!BM$9:BM$28)))*(-100))</f>
        <v>23.0455110171595</v>
      </c>
      <c r="BN22" s="56" t="n">
        <f aca="false">IF(BN$1="Sí", (('Cds 2018'!BN22-MIN('Cds 2018'!BN$9:BN$28))/(MAX('Cds 2018'!BN$9:BN$28)-MIN('Cds 2018'!BN$9:BN$28)))*100,((MAX('Cds 2018'!BN$9:BN$28)-'Cds 2018'!BN22)/(MIN('Cds 2018'!BN$9:BN$28)-MAX('Cds 2018'!BN$9:BN$28)))*(-100))</f>
        <v>0</v>
      </c>
      <c r="BO22" s="56" t="n">
        <f aca="false">IF(BO$1="Sí", (('Cds 2018'!BO22-MIN('Cds 2018'!BO$9:BO$28))/(MAX('Cds 2018'!BO$9:BO$28)-MIN('Cds 2018'!BO$9:BO$28)))*100,((MAX('Cds 2018'!BO$9:BO$28)-'Cds 2018'!BO22)/(MIN('Cds 2018'!BO$9:BO$28)-MAX('Cds 2018'!BO$9:BO$28)))*(-100))</f>
        <v>28.5712839976134</v>
      </c>
      <c r="BP22" s="56" t="n">
        <f aca="false">IF(BP$1="Sí", (('Cds 2018'!BP22-MIN('Cds 2018'!BP$9:BP$28))/(MAX('Cds 2018'!BP$9:BP$28)-MIN('Cds 2018'!BP$9:BP$28)))*100,((MAX('Cds 2018'!BP$9:BP$28)-'Cds 2018'!BP22)/(MIN('Cds 2018'!BP$9:BP$28)-MAX('Cds 2018'!BP$9:BP$28)))*(-100))</f>
        <v>38.3139518350836</v>
      </c>
      <c r="BQ22" s="56" t="n">
        <f aca="false">IF(BQ$1="Sí", (('Cds 2018'!BQ22-MIN('Cds 2018'!BQ$9:BQ$28))/(MAX('Cds 2018'!BQ$9:BQ$28)-MIN('Cds 2018'!BQ$9:BQ$28)))*100,((MAX('Cds 2018'!BQ$9:BQ$28)-'Cds 2018'!BQ22)/(MIN('Cds 2018'!BQ$9:BQ$28)-MAX('Cds 2018'!BQ$9:BQ$28)))*(-100))</f>
        <v>34.0502026408681</v>
      </c>
      <c r="BR22" s="56" t="n">
        <f aca="false">IF(BR$1="Sí", (('Cds 2018'!BR22-MIN('Cds 2018'!BR$9:BR$28))/(MAX('Cds 2018'!BR$9:BR$28)-MIN('Cds 2018'!BR$9:BR$28)))*100,((MAX('Cds 2018'!BR$9:BR$28)-'Cds 2018'!BR22)/(MIN('Cds 2018'!BR$9:BR$28)-MAX('Cds 2018'!BR$9:BR$28)))*(-100))</f>
        <v>0</v>
      </c>
      <c r="BS22" s="56" t="n">
        <f aca="false">IF(BS$1="Sí", (('Cds 2018'!BS22-MIN('Cds 2018'!BS$9:BS$28))/(MAX('Cds 2018'!BS$9:BS$28)-MIN('Cds 2018'!BS$9:BS$28)))*100,((MAX('Cds 2018'!BS$9:BS$28)-'Cds 2018'!BS22)/(MIN('Cds 2018'!BS$9:BS$28)-MAX('Cds 2018'!BS$9:BS$28)))*(-100))</f>
        <v>0</v>
      </c>
      <c r="BT22" s="56" t="n">
        <f aca="false">IF(BT$1="Sí", (('Cds 2018'!BT22-MIN('Cds 2018'!BT$9:BT$28))/(MAX('Cds 2018'!BT$9:BT$28)-MIN('Cds 2018'!BT$9:BT$28)))*100,((MAX('Cds 2018'!BT$9:BT$28)-'Cds 2018'!BT22)/(MIN('Cds 2018'!BT$9:BT$28)-MAX('Cds 2018'!BT$9:BT$28)))*(-100))</f>
        <v>0</v>
      </c>
      <c r="BU22" s="56" t="n">
        <f aca="false">IF(BU$1="Sí", (('Cds 2018'!BU22-MIN('Cds 2018'!BU$9:BU$28))/(MAX('Cds 2018'!BU$9:BU$28)-MIN('Cds 2018'!BU$9:BU$28)))*100,((MAX('Cds 2018'!BU$9:BU$28)-'Cds 2018'!BU22)/(MIN('Cds 2018'!BU$9:BU$28)-MAX('Cds 2018'!BU$9:BU$28)))*(-100))</f>
        <v>0</v>
      </c>
      <c r="BV22" s="56" t="n">
        <f aca="false">IF(BV$1="Sí", (('Cds 2018'!BV22-MIN('Cds 2018'!BV$9:BV$28))/(MAX('Cds 2018'!BV$9:BV$28)-MIN('Cds 2018'!BV$9:BV$28)))*100,((MAX('Cds 2018'!BV$9:BV$28)-'Cds 2018'!BV22)/(MIN('Cds 2018'!BV$9:BV$28)-MAX('Cds 2018'!BV$9:BV$28)))*(-100))</f>
        <v>33.3333333333333</v>
      </c>
      <c r="BW22" s="56" t="n">
        <f aca="false">IF(BW$1="Sí", (('Cds 2018'!BW22-MIN('Cds 2018'!BW$9:BW$28))/(MAX('Cds 2018'!BW$9:BW$28)-MIN('Cds 2018'!BW$9:BW$28)))*100,((MAX('Cds 2018'!BW$9:BW$28)-'Cds 2018'!BW22)/(MIN('Cds 2018'!BW$9:BW$28)-MAX('Cds 2018'!BW$9:BW$28)))*(-100))</f>
        <v>50</v>
      </c>
      <c r="BX22" s="56" t="n">
        <f aca="false">IF(BX$1="Sí", (('Cds 2018'!BX22-MIN('Cds 2018'!BX$9:BX$28))/(MAX('Cds 2018'!BX$9:BX$28)-MIN('Cds 2018'!BX$9:BX$28)))*100,((MAX('Cds 2018'!BX$9:BX$28)-'Cds 2018'!BX22)/(MIN('Cds 2018'!BX$9:BX$28)-MAX('Cds 2018'!BX$9:BX$28)))*(-100))</f>
        <v>50</v>
      </c>
      <c r="BY22" s="56" t="n">
        <f aca="false">IF(BY$1="Sí", (('Cds 2018'!BY22-MIN('Cds 2018'!BY$9:BY$28))/(MAX('Cds 2018'!BY$9:BY$28)-MIN('Cds 2018'!BY$9:BY$28)))*100,((MAX('Cds 2018'!BY$9:BY$28)-'Cds 2018'!BY22)/(MIN('Cds 2018'!BY$9:BY$28)-MAX('Cds 2018'!BY$9:BY$28)))*(-100))</f>
        <v>0</v>
      </c>
      <c r="BZ22" s="56" t="n">
        <f aca="false">IF(BZ$1="Sí", (('Cds 2018'!BZ22-MIN('Cds 2018'!BZ$9:BZ$28))/(MAX('Cds 2018'!BZ$9:BZ$28)-MIN('Cds 2018'!BZ$9:BZ$28)))*100,((MAX('Cds 2018'!BZ$9:BZ$28)-'Cds 2018'!BZ22)/(MIN('Cds 2018'!BZ$9:BZ$28)-MAX('Cds 2018'!BZ$9:BZ$28)))*(-100))</f>
        <v>0</v>
      </c>
      <c r="CA22" s="56" t="n">
        <f aca="false">IF(CA$1="Sí", (('Cds 2018'!CA22-MIN('Cds 2018'!CA$9:CA$28))/(MAX('Cds 2018'!CA$9:CA$28)-MIN('Cds 2018'!CA$9:CA$28)))*100,((MAX('Cds 2018'!CA$9:CA$28)-'Cds 2018'!CA22)/(MIN('Cds 2018'!CA$9:CA$28)-MAX('Cds 2018'!CA$9:CA$28)))*(-100))</f>
        <v>100</v>
      </c>
      <c r="CB22" s="56" t="n">
        <f aca="false">IF(CB$1="Sí", (('Cds 2018'!CB22-MIN('Cds 2018'!CB$9:CB$28))/(MAX('Cds 2018'!CB$9:CB$28)-MIN('Cds 2018'!CB$9:CB$28)))*100,((MAX('Cds 2018'!CB$9:CB$28)-'Cds 2018'!CB22)/(MIN('Cds 2018'!CB$9:CB$28)-MAX('Cds 2018'!CB$9:CB$28)))*(-100))</f>
        <v>0</v>
      </c>
      <c r="CC22" s="56" t="n">
        <f aca="false">IF(CC$1="Sí", (('Cds 2018'!CC22-MIN('Cds 2018'!CC$9:CC$28))/(MAX('Cds 2018'!CC$9:CC$28)-MIN('Cds 2018'!CC$9:CC$28)))*100,((MAX('Cds 2018'!CC$9:CC$28)-'Cds 2018'!CC22)/(MIN('Cds 2018'!CC$9:CC$28)-MAX('Cds 2018'!CC$9:CC$28)))*(-100))</f>
        <v>0</v>
      </c>
      <c r="CD22" s="56" t="n">
        <f aca="false">IF(CD$1="Sí", (('Cds 2018'!CD22-MIN('Cds 2018'!CD$9:CD$28))/(MAX('Cds 2018'!CD$9:CD$28)-MIN('Cds 2018'!CD$9:CD$28)))*100,((MAX('Cds 2018'!CD$9:CD$28)-'Cds 2018'!CD22)/(MIN('Cds 2018'!CD$9:CD$28)-MAX('Cds 2018'!CD$9:CD$28)))*(-100))</f>
        <v>0</v>
      </c>
      <c r="CE22" s="56" t="n">
        <f aca="false">IF(CE$1="Sí", (('Cds 2018'!CE22-MIN('Cds 2018'!CE$9:CE$28))/(MAX('Cds 2018'!CE$9:CE$28)-MIN('Cds 2018'!CE$9:CE$28)))*100,((MAX('Cds 2018'!CE$9:CE$28)-'Cds 2018'!CE22)/(MIN('Cds 2018'!CE$9:CE$28)-MAX('Cds 2018'!CE$9:CE$28)))*(-100))</f>
        <v>100</v>
      </c>
      <c r="CF22" s="56" t="n">
        <f aca="false">IF(CF$1="Sí", (('Cds 2018'!CF22-MIN('Cds 2018'!CF$9:CF$28))/(MAX('Cds 2018'!CF$9:CF$28)-MIN('Cds 2018'!CF$9:CF$28)))*100,((MAX('Cds 2018'!CF$9:CF$28)-'Cds 2018'!CF22)/(MIN('Cds 2018'!CF$9:CF$28)-MAX('Cds 2018'!CF$9:CF$28)))*(-100))</f>
        <v>0</v>
      </c>
      <c r="CG22" s="56" t="n">
        <f aca="false">IF(CG$1="Sí", (('Cds 2018'!CG22-MIN('Cds 2018'!CG$9:CG$28))/(MAX('Cds 2018'!CG$9:CG$28)-MIN('Cds 2018'!CG$9:CG$28)))*100,((MAX('Cds 2018'!CG$9:CG$28)-'Cds 2018'!CG22)/(MIN('Cds 2018'!CG$9:CG$28)-MAX('Cds 2018'!CG$9:CG$28)))*(-100))</f>
        <v>50</v>
      </c>
      <c r="CH22" s="56" t="n">
        <f aca="false">IF(CH$1="Sí", (('Cds 2018'!CH22-MIN('Cds 2018'!CH$9:CH$28))/(MAX('Cds 2018'!CH$9:CH$28)-MIN('Cds 2018'!CH$9:CH$28)))*100,((MAX('Cds 2018'!CH$9:CH$28)-'Cds 2018'!CH22)/(MIN('Cds 2018'!CH$9:CH$28)-MAX('Cds 2018'!CH$9:CH$28)))*(-100))</f>
        <v>100</v>
      </c>
      <c r="CI22" s="56" t="n">
        <f aca="false">IF(CI$1="Sí", (('Cds 2018'!CI22-MIN('Cds 2018'!CI$9:CI$28))/(MAX('Cds 2018'!CI$9:CI$28)-MIN('Cds 2018'!CI$9:CI$28)))*100,((MAX('Cds 2018'!CI$9:CI$28)-'Cds 2018'!CI22)/(MIN('Cds 2018'!CI$9:CI$28)-MAX('Cds 2018'!CI$9:CI$28)))*(-100))</f>
        <v>50</v>
      </c>
      <c r="CJ22" s="56" t="n">
        <f aca="false">IF(CJ$1="Sí", (('Cds 2018'!CJ22-MIN('Cds 2018'!CJ$9:CJ$28))/(MAX('Cds 2018'!CJ$9:CJ$28)-MIN('Cds 2018'!CJ$9:CJ$28)))*100,((MAX('Cds 2018'!CJ$9:CJ$28)-'Cds 2018'!CJ22)/(MIN('Cds 2018'!CJ$9:CJ$28)-MAX('Cds 2018'!CJ$9:CJ$28)))*(-100))</f>
        <v>50</v>
      </c>
      <c r="CK22" s="56" t="n">
        <f aca="false">IF(CK$1="Sí", (('Cds 2018'!CK22-MIN('Cds 2018'!CK$9:CK$28))/(MAX('Cds 2018'!CK$9:CK$28)-MIN('Cds 2018'!CK$9:CK$28)))*100,((MAX('Cds 2018'!CK$9:CK$28)-'Cds 2018'!CK22)/(MIN('Cds 2018'!CK$9:CK$28)-MAX('Cds 2018'!CK$9:CK$28)))*(-100))</f>
        <v>0</v>
      </c>
      <c r="CL22" s="56" t="n">
        <f aca="false">IF(CL$1="Sí", (('Cds 2018'!CL22-MIN('Cds 2018'!CL$9:CL$28))/(MAX('Cds 2018'!CL$9:CL$28)-MIN('Cds 2018'!CL$9:CL$28)))*100,((MAX('Cds 2018'!CL$9:CL$28)-'Cds 2018'!CL22)/(MIN('Cds 2018'!CL$9:CL$28)-MAX('Cds 2018'!CL$9:CL$28)))*(-100))</f>
        <v>53.2096551253217</v>
      </c>
      <c r="CM22" s="56" t="n">
        <f aca="false">IF(CM$1="Sí", (('Cds 2018'!CM22-MIN('Cds 2018'!CM$9:CM$28))/(MAX('Cds 2018'!CM$9:CM$28)-MIN('Cds 2018'!CM$9:CM$28)))*100,((MAX('Cds 2018'!CM$9:CM$28)-'Cds 2018'!CM22)/(MIN('Cds 2018'!CM$9:CM$28)-MAX('Cds 2018'!CM$9:CM$28)))*(-100))</f>
        <v>70.2738861739431</v>
      </c>
      <c r="CN22" s="56" t="n">
        <f aca="false">IF(CN$1="Sí", (('Cds 2018'!CN22-MIN('Cds 2018'!CN$9:CN$28))/(MAX('Cds 2018'!CN$9:CN$28)-MIN('Cds 2018'!CN$9:CN$28)))*100,((MAX('Cds 2018'!CN$9:CN$28)-'Cds 2018'!CN22)/(MIN('Cds 2018'!CN$9:CN$28)-MAX('Cds 2018'!CN$9:CN$28)))*(-100))</f>
        <v>44.726382891163</v>
      </c>
      <c r="CO22" s="56" t="n">
        <f aca="false">IF(CO$1="Sí", (('Cds 2018'!CO22-MIN('Cds 2018'!CO$9:CO$28))/(MAX('Cds 2018'!CO$9:CO$28)-MIN('Cds 2018'!CO$9:CO$28)))*100,((MAX('Cds 2018'!CO$9:CO$28)-'Cds 2018'!CO22)/(MIN('Cds 2018'!CO$9:CO$28)-MAX('Cds 2018'!CO$9:CO$28)))*(-100))</f>
        <v>5.20133559157942</v>
      </c>
      <c r="CP22" s="56" t="n">
        <f aca="false">IF(CP$1="Sí", (('Cds 2018'!CP22-MIN('Cds 2018'!CP$9:CP$28))/(MAX('Cds 2018'!CP$9:CP$28)-MIN('Cds 2018'!CP$9:CP$28)))*100,((MAX('Cds 2018'!CP$9:CP$28)-'Cds 2018'!CP22)/(MIN('Cds 2018'!CP$9:CP$28)-MAX('Cds 2018'!CP$9:CP$28)))*(-100))</f>
        <v>57.6295584763196</v>
      </c>
      <c r="CQ22" s="56" t="n">
        <f aca="false">IF(CQ$1="Sí", (('Cds 2018'!CQ22-MIN('Cds 2018'!CQ$9:CQ$28))/(MAX('Cds 2018'!CQ$9:CQ$28)-MIN('Cds 2018'!CQ$9:CQ$28)))*100,((MAX('Cds 2018'!CQ$9:CQ$28)-'Cds 2018'!CQ22)/(MIN('Cds 2018'!CQ$9:CQ$28)-MAX('Cds 2018'!CQ$9:CQ$28)))*(-100))</f>
        <v>54.8021104348992</v>
      </c>
      <c r="CR22" s="56" t="n">
        <f aca="false">IF(CR$1="Sí", (('Cds 2018'!CR22-MIN('Cds 2018'!CR$9:CR$28))/(MAX('Cds 2018'!CR$9:CR$28)-MIN('Cds 2018'!CR$9:CR$28)))*100,((MAX('Cds 2018'!CR$9:CR$28)-'Cds 2018'!CR22)/(MIN('Cds 2018'!CR$9:CR$28)-MAX('Cds 2018'!CR$9:CR$28)))*(-100))</f>
        <v>78.2676846711352</v>
      </c>
      <c r="CS22" s="56" t="n">
        <f aca="false">IF(CS$1="Sí", (('Cds 2018'!CS22-MIN('Cds 2018'!CS$9:CS$28))/(MAX('Cds 2018'!CS$9:CS$28)-MIN('Cds 2018'!CS$9:CS$28)))*100,((MAX('Cds 2018'!CS$9:CS$28)-'Cds 2018'!CS22)/(MIN('Cds 2018'!CS$9:CS$28)-MAX('Cds 2018'!CS$9:CS$28)))*(-100))</f>
        <v>14.0502662719571</v>
      </c>
      <c r="CT22" s="56" t="n">
        <f aca="false">IF(CT$1="Sí", (('Cds 2018'!CT22-MIN('Cds 2018'!CT$9:CT$28))/(MAX('Cds 2018'!CT$9:CT$28)-MIN('Cds 2018'!CT$9:CT$28)))*100,((MAX('Cds 2018'!CT$9:CT$28)-'Cds 2018'!CT22)/(MIN('Cds 2018'!CT$9:CT$28)-MAX('Cds 2018'!CT$9:CT$28)))*(-100))</f>
        <v>58.0879944695045</v>
      </c>
      <c r="CU22" s="56" t="n">
        <f aca="false">IF(CU$1="Sí", (('Cds 2018'!CU22-MIN('Cds 2018'!CU$9:CU$28))/(MAX('Cds 2018'!CU$9:CU$28)-MIN('Cds 2018'!CU$9:CU$28)))*100,((MAX('Cds 2018'!CU$9:CU$28)-'Cds 2018'!CU22)/(MIN('Cds 2018'!CU$9:CU$28)-MAX('Cds 2018'!CU$9:CU$28)))*(-100))</f>
        <v>80.0190532442281</v>
      </c>
      <c r="CV22" s="96" t="s">
        <v>477</v>
      </c>
      <c r="CW22" s="56" t="n">
        <f aca="false">IF(CW$1="Sí", (('Cds 2018'!CW22-MIN('Cds 2018'!CW$9:CW$28))/(MAX('Cds 2018'!CW$9:CW$28)-MIN('Cds 2018'!CW$9:CW$28)))*100,((MAX('Cds 2018'!CW$9:CW$28)-'Cds 2018'!CW22)/(MIN('Cds 2018'!CW$9:CW$28)-MAX('Cds 2018'!CW$9:CW$28)))*(-100))</f>
        <v>100</v>
      </c>
      <c r="CX22" s="56" t="n">
        <f aca="false">IF(CX$1="Sí", (('Cds 2018'!CX22-MIN('Cds 2018'!CX$9:CX$28))/(MAX('Cds 2018'!CX$9:CX$28)-MIN('Cds 2018'!CX$9:CX$28)))*100,((MAX('Cds 2018'!CX$9:CX$28)-'Cds 2018'!CX22)/(MIN('Cds 2018'!CX$9:CX$28)-MAX('Cds 2018'!CX$9:CX$28)))*(-100))</f>
        <v>99.3338480957135</v>
      </c>
      <c r="CY22" s="56" t="n">
        <f aca="false">IF(CY$1="Sí", (('Cds 2018'!CY22-MIN('Cds 2018'!CY$9:CY$28))/(MAX('Cds 2018'!CY$9:CY$28)-MIN('Cds 2018'!CY$9:CY$28)))*100,((MAX('Cds 2018'!CY$9:CY$28)-'Cds 2018'!CY22)/(MIN('Cds 2018'!CY$9:CY$28)-MAX('Cds 2018'!CY$9:CY$28)))*(-100))</f>
        <v>100</v>
      </c>
      <c r="CZ22" s="56" t="n">
        <f aca="false">IF(CZ$1="Sí", (('Cds 2018'!CZ22-MIN('Cds 2018'!CZ$9:CZ$28))/(MAX('Cds 2018'!CZ$9:CZ$28)-MIN('Cds 2018'!CZ$9:CZ$28)))*100,((MAX('Cds 2018'!CZ$9:CZ$28)-'Cds 2018'!CZ22)/(MIN('Cds 2018'!CZ$9:CZ$28)-MAX('Cds 2018'!CZ$9:CZ$28)))*(-100))</f>
        <v>38.7921170399763</v>
      </c>
      <c r="DA22" s="56" t="n">
        <f aca="false">IF(DA$1="Sí", (('Cds 2018'!DA22-MIN('Cds 2018'!DA$9:DA$28))/(MAX('Cds 2018'!DA$9:DA$28)-MIN('Cds 2018'!DA$9:DA$28)))*100,((MAX('Cds 2018'!DA$9:DA$28)-'Cds 2018'!DA22)/(MIN('Cds 2018'!DA$9:DA$28)-MAX('Cds 2018'!DA$9:DA$28)))*(-100))</f>
        <v>83.6118141404348</v>
      </c>
    </row>
    <row r="23" customFormat="false" ht="15" hidden="false" customHeight="false" outlineLevel="0" collapsed="false">
      <c r="A23" s="80" t="s">
        <v>482</v>
      </c>
      <c r="B23" s="81" t="n">
        <v>36</v>
      </c>
      <c r="C23" s="80" t="s">
        <v>481</v>
      </c>
      <c r="E23" s="56" t="n">
        <f aca="false">IF(E$1="Sí", (('Cds 2018'!E23-MIN('Cds 2018'!E$9:E$28))/(MAX('Cds 2018'!E$9:E$28)-MIN('Cds 2018'!E$9:E$28)))*100,((MAX('Cds 2018'!E$9:E$28)-'Cds 2018'!E23)/(MIN('Cds 2018'!E$9:E$28)-MAX('Cds 2018'!E$9:E$28)))*(-100))</f>
        <v>19.5579175530208</v>
      </c>
      <c r="F23" s="56" t="n">
        <f aca="false">IF(F$1="Sí", (('Cds 2018'!F23-MIN('Cds 2018'!F$9:F$28))/(MAX('Cds 2018'!F$9:F$28)-MIN('Cds 2018'!F$9:F$28)))*100,((MAX('Cds 2018'!F$9:F$28)-'Cds 2018'!F23)/(MIN('Cds 2018'!F$9:F$28)-MAX('Cds 2018'!F$9:F$28)))*(-100))</f>
        <v>55.5053896576274</v>
      </c>
      <c r="G23" s="56" t="n">
        <f aca="false">IF(G$1="Sí", (('Cds 2018'!G23-MIN('Cds 2018'!G$9:G$28))/(MAX('Cds 2018'!G$9:G$28)-MIN('Cds 2018'!G$9:G$28)))*100,((MAX('Cds 2018'!G$9:G$28)-'Cds 2018'!G23)/(MIN('Cds 2018'!G$9:G$28)-MAX('Cds 2018'!G$9:G$28)))*(-100))</f>
        <v>42.9529901349772</v>
      </c>
      <c r="H23" s="56" t="n">
        <f aca="false">IF(H$1="Sí", (('Cds 2018'!H23-MIN('Cds 2018'!H$9:H$28))/(MAX('Cds 2018'!H$9:H$28)-MIN('Cds 2018'!H$9:H$28)))*100,((MAX('Cds 2018'!H$9:H$28)-'Cds 2018'!H23)/(MIN('Cds 2018'!H$9:H$28)-MAX('Cds 2018'!H$9:H$28)))*(-100))</f>
        <v>35.851699979997</v>
      </c>
      <c r="I23" s="56" t="n">
        <f aca="false">IF(I$1="Sí", (('Cds 2018'!I23-MIN('Cds 2018'!I$9:I$28))/(MAX('Cds 2018'!I$9:I$28)-MIN('Cds 2018'!I$9:I$28)))*100,((MAX('Cds 2018'!I$9:I$28)-'Cds 2018'!I23)/(MIN('Cds 2018'!I$9:I$28)-MAX('Cds 2018'!I$9:I$28)))*(-100))</f>
        <v>61.3711421040652</v>
      </c>
      <c r="J23" s="56" t="n">
        <f aca="false">IF(J$1="Sí", (('Cds 2018'!J23-MIN('Cds 2018'!J$9:J$28))/(MAX('Cds 2018'!J$9:J$28)-MIN('Cds 2018'!J$9:J$28)))*100,((MAX('Cds 2018'!J$9:J$28)-'Cds 2018'!J23)/(MIN('Cds 2018'!J$9:J$28)-MAX('Cds 2018'!J$9:J$28)))*(-100))</f>
        <v>69.9536781661945</v>
      </c>
      <c r="K23" s="56" t="n">
        <f aca="false">IF(K$1="Sí", (('Cds 2018'!K23-MIN('Cds 2018'!K$9:K$28))/(MAX('Cds 2018'!K$9:K$28)-MIN('Cds 2018'!K$9:K$28)))*100,((MAX('Cds 2018'!K$9:K$28)-'Cds 2018'!K23)/(MIN('Cds 2018'!K$9:K$28)-MAX('Cds 2018'!K$9:K$28)))*(-100))</f>
        <v>90.6896451171686</v>
      </c>
      <c r="L23" s="56" t="n">
        <f aca="false">IF(L$1="Sí", (('Cds 2018'!L23-MIN('Cds 2018'!L$9:L$28))/(MAX('Cds 2018'!L$9:L$28)-MIN('Cds 2018'!L$9:L$28)))*100,((MAX('Cds 2018'!L$9:L$28)-'Cds 2018'!L23)/(MIN('Cds 2018'!L$9:L$28)-MAX('Cds 2018'!L$9:L$28)))*(-100))</f>
        <v>25.2391081044467</v>
      </c>
      <c r="M23" s="56" t="n">
        <f aca="false">IF(M$1="Sí", (('Cds 2018'!M23-MIN('Cds 2018'!M$9:M$28))/(MAX('Cds 2018'!M$9:M$28)-MIN('Cds 2018'!M$9:M$28)))*100,((MAX('Cds 2018'!M$9:M$28)-'Cds 2018'!M23)/(MIN('Cds 2018'!M$9:M$28)-MAX('Cds 2018'!M$9:M$28)))*(-100))</f>
        <v>48.3639638926101</v>
      </c>
      <c r="N23" s="56" t="n">
        <f aca="false">IF(N$1="Sí", (('Cds 2018'!N23-MIN('Cds 2018'!N$9:N$28))/(MAX('Cds 2018'!N$9:N$28)-MIN('Cds 2018'!N$9:N$28)))*100,((MAX('Cds 2018'!N$9:N$28)-'Cds 2018'!N23)/(MIN('Cds 2018'!N$9:N$28)-MAX('Cds 2018'!N$9:N$28)))*(-100))</f>
        <v>84.0409675983134</v>
      </c>
      <c r="O23" s="56" t="n">
        <f aca="false">IF(O$1="Sí", (('Cds 2018'!O23-MIN('Cds 2018'!O$9:O$28))/(MAX('Cds 2018'!O$9:O$28)-MIN('Cds 2018'!O$9:O$28)))*100,((MAX('Cds 2018'!O$9:O$28)-'Cds 2018'!O23)/(MIN('Cds 2018'!O$9:O$28)-MAX('Cds 2018'!O$9:O$28)))*(-100))</f>
        <v>45.1371506170903</v>
      </c>
      <c r="P23" s="56" t="n">
        <f aca="false">IF(P$1="Sí", (('Cds 2018'!P23-MIN('Cds 2018'!P$9:P$28))/(MAX('Cds 2018'!P$9:P$28)-MIN('Cds 2018'!P$9:P$28)))*100,((MAX('Cds 2018'!P$9:P$28)-'Cds 2018'!P23)/(MIN('Cds 2018'!P$9:P$28)-MAX('Cds 2018'!P$9:P$28)))*(-100))</f>
        <v>70.0624824629949</v>
      </c>
      <c r="Q23" s="56" t="n">
        <f aca="false">IF(Q$1="Sí", (('Cds 2018'!Q23-MIN('Cds 2018'!Q$9:Q$28))/(MAX('Cds 2018'!Q$9:Q$28)-MIN('Cds 2018'!Q$9:Q$28)))*100,((MAX('Cds 2018'!Q$9:Q$28)-'Cds 2018'!Q23)/(MIN('Cds 2018'!Q$9:Q$28)-MAX('Cds 2018'!Q$9:Q$28)))*(-100))</f>
        <v>48.4704359620355</v>
      </c>
      <c r="R23" s="56" t="n">
        <f aca="false">IF(R$1="Sí", (('Cds 2018'!R23-MIN('Cds 2018'!R$9:R$28))/(MAX('Cds 2018'!R$9:R$28)-MIN('Cds 2018'!R$9:R$28)))*100,((MAX('Cds 2018'!R$9:R$28)-'Cds 2018'!R23)/(MIN('Cds 2018'!R$9:R$28)-MAX('Cds 2018'!R$9:R$28)))*(-100))</f>
        <v>37.3416923570454</v>
      </c>
      <c r="S23" s="56" t="n">
        <f aca="false">IF(S$1="Sí", (('Cds 2018'!S23-MIN('Cds 2018'!S$9:S$28))/(MAX('Cds 2018'!S$9:S$28)-MIN('Cds 2018'!S$9:S$28)))*100,((MAX('Cds 2018'!S$9:S$28)-'Cds 2018'!S23)/(MIN('Cds 2018'!S$9:S$28)-MAX('Cds 2018'!S$9:S$28)))*(-100))</f>
        <v>15.0769951583954</v>
      </c>
      <c r="T23" s="56" t="n">
        <f aca="false">IF(T$1="Sí", (('Cds 2018'!T23-MIN('Cds 2018'!T$9:T$28))/(MAX('Cds 2018'!T$9:T$28)-MIN('Cds 2018'!T$9:T$28)))*100,((MAX('Cds 2018'!T$9:T$28)-'Cds 2018'!T23)/(MIN('Cds 2018'!T$9:T$28)-MAX('Cds 2018'!T$9:T$28)))*(-100))</f>
        <v>28.3288360362648</v>
      </c>
      <c r="U23" s="56" t="n">
        <f aca="false">IF(U$1="Sí", (('Cds 2018'!U23-MIN('Cds 2018'!U$9:U$28))/(MAX('Cds 2018'!U$9:U$28)-MIN('Cds 2018'!U$9:U$28)))*100,((MAX('Cds 2018'!U$9:U$28)-'Cds 2018'!U23)/(MIN('Cds 2018'!U$9:U$28)-MAX('Cds 2018'!U$9:U$28)))*(-100))</f>
        <v>68.6047748405901</v>
      </c>
      <c r="V23" s="56" t="n">
        <f aca="false">IF(V$1="Sí", (('Cds 2018'!V23-MIN('Cds 2018'!V$9:V$28))/(MAX('Cds 2018'!V$9:V$28)-MIN('Cds 2018'!V$9:V$28)))*100,((MAX('Cds 2018'!V$9:V$28)-'Cds 2018'!V23)/(MIN('Cds 2018'!V$9:V$28)-MAX('Cds 2018'!V$9:V$28)))*(-100))</f>
        <v>55.7528999319519</v>
      </c>
      <c r="W23" s="56" t="n">
        <f aca="false">IF(W$1="Sí", (('Cds 2018'!W23-MIN('Cds 2018'!W$9:W$28))/(MAX('Cds 2018'!W$9:W$28)-MIN('Cds 2018'!W$9:W$28)))*100,((MAX('Cds 2018'!W$9:W$28)-'Cds 2018'!W23)/(MIN('Cds 2018'!W$9:W$28)-MAX('Cds 2018'!W$9:W$28)))*(-100))</f>
        <v>33.1456846169818</v>
      </c>
      <c r="X23" s="56" t="n">
        <f aca="false">IF(X$1="Sí", (('Cds 2018'!X23-MIN('Cds 2018'!X$9:X$28))/(MAX('Cds 2018'!X$9:X$28)-MIN('Cds 2018'!X$9:X$28)))*100,((MAX('Cds 2018'!X$9:X$28)-'Cds 2018'!X23)/(MIN('Cds 2018'!X$9:X$28)-MAX('Cds 2018'!X$9:X$28)))*(-100))</f>
        <v>0</v>
      </c>
      <c r="Y23" s="56" t="n">
        <f aca="false">IF(Y$1="Sí", (('Cds 2018'!Y23-MIN('Cds 2018'!Y$9:Y$28))/(MAX('Cds 2018'!Y$9:Y$28)-MIN('Cds 2018'!Y$9:Y$28)))*100,((MAX('Cds 2018'!Y$9:Y$28)-'Cds 2018'!Y23)/(MIN('Cds 2018'!Y$9:Y$28)-MAX('Cds 2018'!Y$9:Y$28)))*(-100))</f>
        <v>37.6665646276775</v>
      </c>
      <c r="Z23" s="56" t="n">
        <f aca="false">IF(Z$1="Sí", (('Cds 2018'!Z23-MIN('Cds 2018'!Z$9:Z$28))/(MAX('Cds 2018'!Z$9:Z$28)-MIN('Cds 2018'!Z$9:Z$28)))*100,((MAX('Cds 2018'!Z$9:Z$28)-'Cds 2018'!Z23)/(MIN('Cds 2018'!Z$9:Z$28)-MAX('Cds 2018'!Z$9:Z$28)))*(-100))</f>
        <v>48.1558105510239</v>
      </c>
      <c r="AA23" s="56" t="n">
        <f aca="false">IF(AA$1="Sí", (('Cds 2018'!AA23-MIN('Cds 2018'!AA$9:AA$28))/(MAX('Cds 2018'!AA$9:AA$28)-MIN('Cds 2018'!AA$9:AA$28)))*100,((MAX('Cds 2018'!AA$9:AA$28)-'Cds 2018'!AA23)/(MIN('Cds 2018'!AA$9:AA$28)-MAX('Cds 2018'!AA$9:AA$28)))*(-100))</f>
        <v>19.9682932859986</v>
      </c>
      <c r="AB23" s="56" t="n">
        <f aca="false">IF(AB$1="Sí", (('Cds 2018'!AB23-MIN('Cds 2018'!AB$9:AB$28))/(MAX('Cds 2018'!AB$9:AB$28)-MIN('Cds 2018'!AB$9:AB$28)))*100,((MAX('Cds 2018'!AB$9:AB$28)-'Cds 2018'!AB23)/(MIN('Cds 2018'!AB$9:AB$28)-MAX('Cds 2018'!AB$9:AB$28)))*(-100))</f>
        <v>20.9966906713242</v>
      </c>
      <c r="AC23" s="56" t="n">
        <f aca="false">IF(AC$1="Sí", (('Cds 2018'!AC23-MIN('Cds 2018'!AC$9:AC$28))/(MAX('Cds 2018'!AC$9:AC$28)-MIN('Cds 2018'!AC$9:AC$28)))*100,((MAX('Cds 2018'!AC$9:AC$28)-'Cds 2018'!AC23)/(MIN('Cds 2018'!AC$9:AC$28)-MAX('Cds 2018'!AC$9:AC$28)))*(-100))</f>
        <v>81.3178330916445</v>
      </c>
      <c r="AD23" s="56" t="n">
        <f aca="false">IF(AD$1="Sí", (('Cds 2018'!AD23-MIN('Cds 2018'!AD$9:AD$28))/(MAX('Cds 2018'!AD$9:AD$28)-MIN('Cds 2018'!AD$9:AD$28)))*100,((MAX('Cds 2018'!AD$9:AD$28)-'Cds 2018'!AD23)/(MIN('Cds 2018'!AD$9:AD$28)-MAX('Cds 2018'!AD$9:AD$28)))*(-100))</f>
        <v>84.9038317118372</v>
      </c>
      <c r="AE23" s="56" t="n">
        <f aca="false">IF(AE$1="Sí", (('Cds 2018'!AE23-MIN('Cds 2018'!AE$9:AE$28))/(MAX('Cds 2018'!AE$9:AE$28)-MIN('Cds 2018'!AE$9:AE$28)))*100,((MAX('Cds 2018'!AE$9:AE$28)-'Cds 2018'!AE23)/(MIN('Cds 2018'!AE$9:AE$28)-MAX('Cds 2018'!AE$9:AE$28)))*(-100))</f>
        <v>0</v>
      </c>
      <c r="AF23" s="56" t="n">
        <f aca="false">IF(AF$1="Sí", (('Cds 2018'!AF23-MIN('Cds 2018'!AF$9:AF$28))/(MAX('Cds 2018'!AF$9:AF$28)-MIN('Cds 2018'!AF$9:AF$28)))*100,((MAX('Cds 2018'!AF$9:AF$28)-'Cds 2018'!AF23)/(MIN('Cds 2018'!AF$9:AF$28)-MAX('Cds 2018'!AF$9:AF$28)))*(-100))</f>
        <v>15.9398713366174</v>
      </c>
      <c r="AG23" s="56" t="n">
        <f aca="false">IF(AG$1="Sí", (('Cds 2018'!AG23-MIN('Cds 2018'!AG$9:AG$28))/(MAX('Cds 2018'!AG$9:AG$28)-MIN('Cds 2018'!AG$9:AG$28)))*100,((MAX('Cds 2018'!AG$9:AG$28)-'Cds 2018'!AG23)/(MIN('Cds 2018'!AG$9:AG$28)-MAX('Cds 2018'!AG$9:AG$28)))*(-100))</f>
        <v>0</v>
      </c>
      <c r="AH23" s="56" t="n">
        <f aca="false">IF(AH$1="Sí", (('Cds 2018'!AH23-MIN('Cds 2018'!AH$9:AH$28))/(MAX('Cds 2018'!AH$9:AH$28)-MIN('Cds 2018'!AH$9:AH$28)))*100,((MAX('Cds 2018'!AH$9:AH$28)-'Cds 2018'!AH23)/(MIN('Cds 2018'!AH$9:AH$28)-MAX('Cds 2018'!AH$9:AH$28)))*(-100))</f>
        <v>100</v>
      </c>
      <c r="AI23" s="56" t="n">
        <f aca="false">IF(AI$1="Sí", (('Cds 2018'!AI23-MIN('Cds 2018'!AI$9:AI$28))/(MAX('Cds 2018'!AI$9:AI$28)-MIN('Cds 2018'!AI$9:AI$28)))*100,((MAX('Cds 2018'!AI$9:AI$28)-'Cds 2018'!AI23)/(MIN('Cds 2018'!AI$9:AI$28)-MAX('Cds 2018'!AI$9:AI$28)))*(-100))</f>
        <v>30.7507326047976</v>
      </c>
      <c r="AJ23" s="56" t="n">
        <f aca="false">IF(AJ$1="Sí", (('Cds 2018'!AJ23-MIN('Cds 2018'!AJ$9:AJ$28))/(MAX('Cds 2018'!AJ$9:AJ$28)-MIN('Cds 2018'!AJ$9:AJ$28)))*100,((MAX('Cds 2018'!AJ$9:AJ$28)-'Cds 2018'!AJ23)/(MIN('Cds 2018'!AJ$9:AJ$28)-MAX('Cds 2018'!AJ$9:AJ$28)))*(-100))</f>
        <v>70.1418547947424</v>
      </c>
      <c r="AK23" s="56" t="n">
        <f aca="false">IF(AK$1="Sí", (('Cds 2018'!AK23-MIN('Cds 2018'!AK$9:AK$28))/(MAX('Cds 2018'!AK$9:AK$28)-MIN('Cds 2018'!AK$9:AK$28)))*100,((MAX('Cds 2018'!AK$9:AK$28)-'Cds 2018'!AK23)/(MIN('Cds 2018'!AK$9:AK$28)-MAX('Cds 2018'!AK$9:AK$28)))*(-100))</f>
        <v>35.3045768821485</v>
      </c>
      <c r="AL23" s="56" t="n">
        <f aca="false">IF(AL$1="Sí", (('Cds 2018'!AL23-MIN('Cds 2018'!AL$9:AL$28))/(MAX('Cds 2018'!AL$9:AL$28)-MIN('Cds 2018'!AL$9:AL$28)))*100,((MAX('Cds 2018'!AL$9:AL$28)-'Cds 2018'!AL23)/(MIN('Cds 2018'!AL$9:AL$28)-MAX('Cds 2018'!AL$9:AL$28)))*(-100))</f>
        <v>87.8943190721687</v>
      </c>
      <c r="AM23" s="56" t="n">
        <f aca="false">IF(AM$1="Sí", (('Cds 2018'!AM23-MIN('Cds 2018'!AM$9:AM$28))/(MAX('Cds 2018'!AM$9:AM$28)-MIN('Cds 2018'!AM$9:AM$28)))*100,((MAX('Cds 2018'!AM$9:AM$28)-'Cds 2018'!AM23)/(MIN('Cds 2018'!AM$9:AM$28)-MAX('Cds 2018'!AM$9:AM$28)))*(-100))</f>
        <v>23.9495766383138</v>
      </c>
      <c r="AN23" s="56" t="n">
        <f aca="false">IF(AN$1="Sí", (('Cds 2018'!AN23-MIN('Cds 2018'!AN$9:AN$28))/(MAX('Cds 2018'!AN$9:AN$28)-MIN('Cds 2018'!AN$9:AN$28)))*100,((MAX('Cds 2018'!AN$9:AN$28)-'Cds 2018'!AN23)/(MIN('Cds 2018'!AN$9:AN$28)-MAX('Cds 2018'!AN$9:AN$28)))*(-100))</f>
        <v>59.8880253801286</v>
      </c>
      <c r="AO23" s="56" t="n">
        <f aca="false">IF(AO$1="Sí", (('Cds 2018'!AO23-MIN('Cds 2018'!AO$9:AO$28))/(MAX('Cds 2018'!AO$9:AO$28)-MIN('Cds 2018'!AO$9:AO$28)))*100,((MAX('Cds 2018'!AO$9:AO$28)-'Cds 2018'!AO23)/(MIN('Cds 2018'!AO$9:AO$28)-MAX('Cds 2018'!AO$9:AO$28)))*(-100))</f>
        <v>75</v>
      </c>
      <c r="AP23" s="56" t="n">
        <f aca="false">IF(AP$1="Sí", (('Cds 2018'!AP23-MIN('Cds 2018'!AP$9:AP$28))/(MAX('Cds 2018'!AP$9:AP$28)-MIN('Cds 2018'!AP$9:AP$28)))*100,((MAX('Cds 2018'!AP$9:AP$28)-'Cds 2018'!AP23)/(MIN('Cds 2018'!AP$9:AP$28)-MAX('Cds 2018'!AP$9:AP$28)))*(-100))</f>
        <v>74.7762822727662</v>
      </c>
      <c r="AQ23" s="56" t="n">
        <f aca="false">IF(AQ$1="Sí", (('Cds 2018'!AQ23-MIN('Cds 2018'!AQ$9:AQ$28))/(MAX('Cds 2018'!AQ$9:AQ$28)-MIN('Cds 2018'!AQ$9:AQ$28)))*100,((MAX('Cds 2018'!AQ$9:AQ$28)-'Cds 2018'!AQ23)/(MIN('Cds 2018'!AQ$9:AQ$28)-MAX('Cds 2018'!AQ$9:AQ$28)))*(-100))</f>
        <v>90.4908290567601</v>
      </c>
      <c r="AR23" s="56" t="n">
        <f aca="false">IF(AR$1="Sí", (('Cds 2018'!AR23-MIN('Cds 2018'!AR$9:AR$28))/(MAX('Cds 2018'!AR$9:AR$28)-MIN('Cds 2018'!AR$9:AR$28)))*100,((MAX('Cds 2018'!AR$9:AR$28)-'Cds 2018'!AR23)/(MIN('Cds 2018'!AR$9:AR$28)-MAX('Cds 2018'!AR$9:AR$28)))*(-100))</f>
        <v>0</v>
      </c>
      <c r="AS23" s="56" t="n">
        <f aca="false">IF(AS$1="Sí", (('Cds 2018'!AS23-MIN('Cds 2018'!AS$9:AS$28))/(MAX('Cds 2018'!AS$9:AS$28)-MIN('Cds 2018'!AS$9:AS$28)))*100,((MAX('Cds 2018'!AS$9:AS$28)-'Cds 2018'!AS23)/(MIN('Cds 2018'!AS$9:AS$28)-MAX('Cds 2018'!AS$9:AS$28)))*(-100))</f>
        <v>4.68292674798606</v>
      </c>
      <c r="AT23" s="56" t="n">
        <f aca="false">IF(AT$1="Sí", (('Cds 2018'!AT23-MIN('Cds 2018'!AT$9:AT$28))/(MAX('Cds 2018'!AT$9:AT$28)-MIN('Cds 2018'!AT$9:AT$28)))*100,((MAX('Cds 2018'!AT$9:AT$28)-'Cds 2018'!AT23)/(MIN('Cds 2018'!AT$9:AT$28)-MAX('Cds 2018'!AT$9:AT$28)))*(-100))</f>
        <v>40.8540904285136</v>
      </c>
      <c r="AU23" s="56" t="n">
        <f aca="false">IF(AU$1="Sí", (('Cds 2018'!AU23-MIN('Cds 2018'!AU$9:AU$28))/(MAX('Cds 2018'!AU$9:AU$28)-MIN('Cds 2018'!AU$9:AU$28)))*100,((MAX('Cds 2018'!AU$9:AU$28)-'Cds 2018'!AU23)/(MIN('Cds 2018'!AU$9:AU$28)-MAX('Cds 2018'!AU$9:AU$28)))*(-100))</f>
        <v>47.8842098574636</v>
      </c>
      <c r="AV23" s="56" t="n">
        <f aca="false">IF(AV$1="Sí", (('Cds 2018'!AV23-MIN('Cds 2018'!AV$9:AV$28))/(MAX('Cds 2018'!AV$9:AV$28)-MIN('Cds 2018'!AV$9:AV$28)))*100,((MAX('Cds 2018'!AV$9:AV$28)-'Cds 2018'!AV23)/(MIN('Cds 2018'!AV$9:AV$28)-MAX('Cds 2018'!AV$9:AV$28)))*(-100))</f>
        <v>0</v>
      </c>
      <c r="AW23" s="56" t="n">
        <f aca="false">IF(AW$1="Sí", (('Cds 2018'!AW23-MIN('Cds 2018'!AW$9:AW$28))/(MAX('Cds 2018'!AW$9:AW$28)-MIN('Cds 2018'!AW$9:AW$28)))*100,((MAX('Cds 2018'!AW$9:AW$28)-'Cds 2018'!AW23)/(MIN('Cds 2018'!AW$9:AW$28)-MAX('Cds 2018'!AW$9:AW$28)))*(-100))</f>
        <v>0</v>
      </c>
      <c r="AX23" s="56" t="n">
        <f aca="false">IF(AX$1="Sí", (('Cds 2018'!AX23-MIN('Cds 2018'!AX$9:AX$28))/(MAX('Cds 2018'!AX$9:AX$28)-MIN('Cds 2018'!AX$9:AX$28)))*100,((MAX('Cds 2018'!AX$9:AX$28)-'Cds 2018'!AX23)/(MIN('Cds 2018'!AX$9:AX$28)-MAX('Cds 2018'!AX$9:AX$28)))*(-100))</f>
        <v>0</v>
      </c>
      <c r="AY23" s="56" t="n">
        <f aca="false">IF(AY$1="Sí", (('Cds 2018'!AY23-MIN('Cds 2018'!AY$9:AY$28))/(MAX('Cds 2018'!AY$9:AY$28)-MIN('Cds 2018'!AY$9:AY$28)))*100,((MAX('Cds 2018'!AY$9:AY$28)-'Cds 2018'!AY23)/(MIN('Cds 2018'!AY$9:AY$28)-MAX('Cds 2018'!AY$9:AY$28)))*(-100))</f>
        <v>0</v>
      </c>
      <c r="AZ23" s="56" t="n">
        <f aca="false">IF(AZ$1="Sí", (('Cds 2018'!AZ23-MIN('Cds 2018'!AZ$9:AZ$28))/(MAX('Cds 2018'!AZ$9:AZ$28)-MIN('Cds 2018'!AZ$9:AZ$28)))*100,((MAX('Cds 2018'!AZ$9:AZ$28)-'Cds 2018'!AZ23)/(MIN('Cds 2018'!AZ$9:AZ$28)-MAX('Cds 2018'!AZ$9:AZ$28)))*(-100))</f>
        <v>0</v>
      </c>
      <c r="BA23" s="56" t="n">
        <f aca="false">IF(BA$1="Sí", (('Cds 2018'!BA23-MIN('Cds 2018'!BA$9:BA$28))/(MAX('Cds 2018'!BA$9:BA$28)-MIN('Cds 2018'!BA$9:BA$28)))*100,((MAX('Cds 2018'!BA$9:BA$28)-'Cds 2018'!BA23)/(MIN('Cds 2018'!BA$9:BA$28)-MAX('Cds 2018'!BA$9:BA$28)))*(-100))</f>
        <v>0</v>
      </c>
      <c r="BB23" s="56" t="n">
        <v>0</v>
      </c>
      <c r="BC23" s="56" t="n">
        <f aca="false">IF(BC$1="Sí", (('Cds 2018'!BC23-MIN('Cds 2018'!BC$9:BC$28))/(MAX('Cds 2018'!BC$9:BC$28)-MIN('Cds 2018'!BC$9:BC$28)))*100,((MAX('Cds 2018'!BC$9:BC$28)-'Cds 2018'!BC23)/(MIN('Cds 2018'!BC$9:BC$28)-MAX('Cds 2018'!BC$9:BC$28)))*(-100))</f>
        <v>37.155242473682</v>
      </c>
      <c r="BD23" s="56" t="n">
        <f aca="false">IF(BD$1="Sí", (('Cds 2018'!BD23-MIN('Cds 2018'!BD$9:BD$28))/(MAX('Cds 2018'!BD$9:BD$28)-MIN('Cds 2018'!BD$9:BD$28)))*100,((MAX('Cds 2018'!BD$9:BD$28)-'Cds 2018'!BD23)/(MIN('Cds 2018'!BD$9:BD$28)-MAX('Cds 2018'!BD$9:BD$28)))*(-100))</f>
        <v>36.5500946064841</v>
      </c>
      <c r="BE23" s="56" t="n">
        <f aca="false">IF(BE$1="Sí", (('Cds 2018'!BE23-MIN('Cds 2018'!BE$9:BE$28))/(MAX('Cds 2018'!BE$9:BE$28)-MIN('Cds 2018'!BE$9:BE$28)))*100,((MAX('Cds 2018'!BE$9:BE$28)-'Cds 2018'!BE23)/(MIN('Cds 2018'!BE$9:BE$28)-MAX('Cds 2018'!BE$9:BE$28)))*(-100))</f>
        <v>59.8696384549002</v>
      </c>
      <c r="BF23" s="56" t="n">
        <f aca="false">IF(BF$1="Sí", (('Cds 2018'!BF23-MIN('Cds 2018'!BF$9:BF$28))/(MAX('Cds 2018'!BF$9:BF$28)-MIN('Cds 2018'!BF$9:BF$28)))*100,((MAX('Cds 2018'!BF$9:BF$28)-'Cds 2018'!BF23)/(MIN('Cds 2018'!BF$9:BF$28)-MAX('Cds 2018'!BF$9:BF$28)))*(-100))</f>
        <v>31.4244062165089</v>
      </c>
      <c r="BG23" s="56" t="n">
        <f aca="false">IF(BG$1="Sí", (('Cds 2018'!BG23-MIN('Cds 2018'!BG$9:BG$28))/(MAX('Cds 2018'!BG$9:BG$28)-MIN('Cds 2018'!BG$9:BG$28)))*100,((MAX('Cds 2018'!BG$9:BG$28)-'Cds 2018'!BG23)/(MIN('Cds 2018'!BG$9:BG$28)-MAX('Cds 2018'!BG$9:BG$28)))*(-100))</f>
        <v>42.2898951576763</v>
      </c>
      <c r="BH23" s="56" t="n">
        <f aca="false">IF(BH$1="Sí", (('Cds 2018'!BH23-MIN('Cds 2018'!BH$9:BH$28))/(MAX('Cds 2018'!BH$9:BH$28)-MIN('Cds 2018'!BH$9:BH$28)))*100,((MAX('Cds 2018'!BH$9:BH$28)-'Cds 2018'!BH23)/(MIN('Cds 2018'!BH$9:BH$28)-MAX('Cds 2018'!BH$9:BH$28)))*(-100))</f>
        <v>37.9368815424954</v>
      </c>
      <c r="BI23" s="56" t="n">
        <f aca="false">IF(BI$1="Sí", (('Cds 2018'!BI23-MIN('Cds 2018'!BI$9:BI$28))/(MAX('Cds 2018'!BI$9:BI$28)-MIN('Cds 2018'!BI$9:BI$28)))*100,((MAX('Cds 2018'!BI$9:BI$28)-'Cds 2018'!BI23)/(MIN('Cds 2018'!BI$9:BI$28)-MAX('Cds 2018'!BI$9:BI$28)))*(-100))</f>
        <v>100</v>
      </c>
      <c r="BJ23" s="56" t="n">
        <f aca="false">IF(BJ$1="Sí", (('Cds 2018'!BJ23-MIN('Cds 2018'!BJ$9:BJ$28))/(MAX('Cds 2018'!BJ$9:BJ$28)-MIN('Cds 2018'!BJ$9:BJ$28)))*100,((MAX('Cds 2018'!BJ$9:BJ$28)-'Cds 2018'!BJ23)/(MIN('Cds 2018'!BJ$9:BJ$28)-MAX('Cds 2018'!BJ$9:BJ$28)))*(-100))</f>
        <v>83.5774597917204</v>
      </c>
      <c r="BK23" s="56" t="n">
        <f aca="false">IF(BK$1="Sí", (('Cds 2018'!BK23-MIN('Cds 2018'!BK$9:BK$28))/(MAX('Cds 2018'!BK$9:BK$28)-MIN('Cds 2018'!BK$9:BK$28)))*100,((MAX('Cds 2018'!BK$9:BK$28)-'Cds 2018'!BK23)/(MIN('Cds 2018'!BK$9:BK$28)-MAX('Cds 2018'!BK$9:BK$28)))*(-100))</f>
        <v>81.6326530612245</v>
      </c>
      <c r="BL23" s="56" t="n">
        <f aca="false">IF(BL$1="Sí", (('Cds 2018'!BL23-MIN('Cds 2018'!BL$9:BL$28))/(MAX('Cds 2018'!BL$9:BL$28)-MIN('Cds 2018'!BL$9:BL$28)))*100,((MAX('Cds 2018'!BL$9:BL$28)-'Cds 2018'!BL23)/(MIN('Cds 2018'!BL$9:BL$28)-MAX('Cds 2018'!BL$9:BL$28)))*(-100))</f>
        <v>100</v>
      </c>
      <c r="BM23" s="56" t="n">
        <f aca="false">IF(BM$1="Sí", (('Cds 2018'!BM23-MIN('Cds 2018'!BM$9:BM$28))/(MAX('Cds 2018'!BM$9:BM$28)-MIN('Cds 2018'!BM$9:BM$28)))*100,((MAX('Cds 2018'!BM$9:BM$28)-'Cds 2018'!BM23)/(MIN('Cds 2018'!BM$9:BM$28)-MAX('Cds 2018'!BM$9:BM$28)))*(-100))</f>
        <v>9.95526605277815</v>
      </c>
      <c r="BN23" s="56" t="n">
        <f aca="false">IF(BN$1="Sí", (('Cds 2018'!BN23-MIN('Cds 2018'!BN$9:BN$28))/(MAX('Cds 2018'!BN$9:BN$28)-MIN('Cds 2018'!BN$9:BN$28)))*100,((MAX('Cds 2018'!BN$9:BN$28)-'Cds 2018'!BN23)/(MIN('Cds 2018'!BN$9:BN$28)-MAX('Cds 2018'!BN$9:BN$28)))*(-100))</f>
        <v>0</v>
      </c>
      <c r="BO23" s="56" t="n">
        <f aca="false">IF(BO$1="Sí", (('Cds 2018'!BO23-MIN('Cds 2018'!BO$9:BO$28))/(MAX('Cds 2018'!BO$9:BO$28)-MIN('Cds 2018'!BO$9:BO$28)))*100,((MAX('Cds 2018'!BO$9:BO$28)-'Cds 2018'!BO23)/(MIN('Cds 2018'!BO$9:BO$28)-MAX('Cds 2018'!BO$9:BO$28)))*(-100))</f>
        <v>88.1912348234972</v>
      </c>
      <c r="BP23" s="56" t="n">
        <f aca="false">IF(BP$1="Sí", (('Cds 2018'!BP23-MIN('Cds 2018'!BP$9:BP$28))/(MAX('Cds 2018'!BP$9:BP$28)-MIN('Cds 2018'!BP$9:BP$28)))*100,((MAX('Cds 2018'!BP$9:BP$28)-'Cds 2018'!BP23)/(MIN('Cds 2018'!BP$9:BP$28)-MAX('Cds 2018'!BP$9:BP$28)))*(-100))</f>
        <v>35.7989244483995</v>
      </c>
      <c r="BQ23" s="56" t="n">
        <f aca="false">IF(BQ$1="Sí", (('Cds 2018'!BQ23-MIN('Cds 2018'!BQ$9:BQ$28))/(MAX('Cds 2018'!BQ$9:BQ$28)-MIN('Cds 2018'!BQ$9:BQ$28)))*100,((MAX('Cds 2018'!BQ$9:BQ$28)-'Cds 2018'!BQ23)/(MIN('Cds 2018'!BQ$9:BQ$28)-MAX('Cds 2018'!BQ$9:BQ$28)))*(-100))</f>
        <v>11.3217414041051</v>
      </c>
      <c r="BR23" s="56" t="n">
        <f aca="false">IF(BR$1="Sí", (('Cds 2018'!BR23-MIN('Cds 2018'!BR$9:BR$28))/(MAX('Cds 2018'!BR$9:BR$28)-MIN('Cds 2018'!BR$9:BR$28)))*100,((MAX('Cds 2018'!BR$9:BR$28)-'Cds 2018'!BR23)/(MIN('Cds 2018'!BR$9:BR$28)-MAX('Cds 2018'!BR$9:BR$28)))*(-100))</f>
        <v>0</v>
      </c>
      <c r="BS23" s="56" t="n">
        <f aca="false">IF(BS$1="Sí", (('Cds 2018'!BS23-MIN('Cds 2018'!BS$9:BS$28))/(MAX('Cds 2018'!BS$9:BS$28)-MIN('Cds 2018'!BS$9:BS$28)))*100,((MAX('Cds 2018'!BS$9:BS$28)-'Cds 2018'!BS23)/(MIN('Cds 2018'!BS$9:BS$28)-MAX('Cds 2018'!BS$9:BS$28)))*(-100))</f>
        <v>0</v>
      </c>
      <c r="BT23" s="56" t="n">
        <f aca="false">IF(BT$1="Sí", (('Cds 2018'!BT23-MIN('Cds 2018'!BT$9:BT$28))/(MAX('Cds 2018'!BT$9:BT$28)-MIN('Cds 2018'!BT$9:BT$28)))*100,((MAX('Cds 2018'!BT$9:BT$28)-'Cds 2018'!BT23)/(MIN('Cds 2018'!BT$9:BT$28)-MAX('Cds 2018'!BT$9:BT$28)))*(-100))</f>
        <v>0</v>
      </c>
      <c r="BU23" s="56" t="n">
        <f aca="false">IF(BU$1="Sí", (('Cds 2018'!BU23-MIN('Cds 2018'!BU$9:BU$28))/(MAX('Cds 2018'!BU$9:BU$28)-MIN('Cds 2018'!BU$9:BU$28)))*100,((MAX('Cds 2018'!BU$9:BU$28)-'Cds 2018'!BU23)/(MIN('Cds 2018'!BU$9:BU$28)-MAX('Cds 2018'!BU$9:BU$28)))*(-100))</f>
        <v>0</v>
      </c>
      <c r="BV23" s="56" t="n">
        <f aca="false">IF(BV$1="Sí", (('Cds 2018'!BV23-MIN('Cds 2018'!BV$9:BV$28))/(MAX('Cds 2018'!BV$9:BV$28)-MIN('Cds 2018'!BV$9:BV$28)))*100,((MAX('Cds 2018'!BV$9:BV$28)-'Cds 2018'!BV23)/(MIN('Cds 2018'!BV$9:BV$28)-MAX('Cds 2018'!BV$9:BV$28)))*(-100))</f>
        <v>0</v>
      </c>
      <c r="BW23" s="56" t="n">
        <f aca="false">IF(BW$1="Sí", (('Cds 2018'!BW23-MIN('Cds 2018'!BW$9:BW$28))/(MAX('Cds 2018'!BW$9:BW$28)-MIN('Cds 2018'!BW$9:BW$28)))*100,((MAX('Cds 2018'!BW$9:BW$28)-'Cds 2018'!BW23)/(MIN('Cds 2018'!BW$9:BW$28)-MAX('Cds 2018'!BW$9:BW$28)))*(-100))</f>
        <v>0</v>
      </c>
      <c r="BX23" s="56" t="n">
        <f aca="false">IF(BX$1="Sí", (('Cds 2018'!BX23-MIN('Cds 2018'!BX$9:BX$28))/(MAX('Cds 2018'!BX$9:BX$28)-MIN('Cds 2018'!BX$9:BX$28)))*100,((MAX('Cds 2018'!BX$9:BX$28)-'Cds 2018'!BX23)/(MIN('Cds 2018'!BX$9:BX$28)-MAX('Cds 2018'!BX$9:BX$28)))*(-100))</f>
        <v>100</v>
      </c>
      <c r="BY23" s="56" t="n">
        <f aca="false">IF(BY$1="Sí", (('Cds 2018'!BY23-MIN('Cds 2018'!BY$9:BY$28))/(MAX('Cds 2018'!BY$9:BY$28)-MIN('Cds 2018'!BY$9:BY$28)))*100,((MAX('Cds 2018'!BY$9:BY$28)-'Cds 2018'!BY23)/(MIN('Cds 2018'!BY$9:BY$28)-MAX('Cds 2018'!BY$9:BY$28)))*(-100))</f>
        <v>0</v>
      </c>
      <c r="BZ23" s="56" t="n">
        <f aca="false">IF(BZ$1="Sí", (('Cds 2018'!BZ23-MIN('Cds 2018'!BZ$9:BZ$28))/(MAX('Cds 2018'!BZ$9:BZ$28)-MIN('Cds 2018'!BZ$9:BZ$28)))*100,((MAX('Cds 2018'!BZ$9:BZ$28)-'Cds 2018'!BZ23)/(MIN('Cds 2018'!BZ$9:BZ$28)-MAX('Cds 2018'!BZ$9:BZ$28)))*(-100))</f>
        <v>0</v>
      </c>
      <c r="CA23" s="56" t="n">
        <f aca="false">IF(CA$1="Sí", (('Cds 2018'!CA23-MIN('Cds 2018'!CA$9:CA$28))/(MAX('Cds 2018'!CA$9:CA$28)-MIN('Cds 2018'!CA$9:CA$28)))*100,((MAX('Cds 2018'!CA$9:CA$28)-'Cds 2018'!CA23)/(MIN('Cds 2018'!CA$9:CA$28)-MAX('Cds 2018'!CA$9:CA$28)))*(-100))</f>
        <v>100</v>
      </c>
      <c r="CB23" s="56" t="n">
        <f aca="false">IF(CB$1="Sí", (('Cds 2018'!CB23-MIN('Cds 2018'!CB$9:CB$28))/(MAX('Cds 2018'!CB$9:CB$28)-MIN('Cds 2018'!CB$9:CB$28)))*100,((MAX('Cds 2018'!CB$9:CB$28)-'Cds 2018'!CB23)/(MIN('Cds 2018'!CB$9:CB$28)-MAX('Cds 2018'!CB$9:CB$28)))*(-100))</f>
        <v>0</v>
      </c>
      <c r="CC23" s="56" t="n">
        <f aca="false">IF(CC$1="Sí", (('Cds 2018'!CC23-MIN('Cds 2018'!CC$9:CC$28))/(MAX('Cds 2018'!CC$9:CC$28)-MIN('Cds 2018'!CC$9:CC$28)))*100,((MAX('Cds 2018'!CC$9:CC$28)-'Cds 2018'!CC23)/(MIN('Cds 2018'!CC$9:CC$28)-MAX('Cds 2018'!CC$9:CC$28)))*(-100))</f>
        <v>0</v>
      </c>
      <c r="CD23" s="56" t="n">
        <f aca="false">IF(CD$1="Sí", (('Cds 2018'!CD23-MIN('Cds 2018'!CD$9:CD$28))/(MAX('Cds 2018'!CD$9:CD$28)-MIN('Cds 2018'!CD$9:CD$28)))*100,((MAX('Cds 2018'!CD$9:CD$28)-'Cds 2018'!CD23)/(MIN('Cds 2018'!CD$9:CD$28)-MAX('Cds 2018'!CD$9:CD$28)))*(-100))</f>
        <v>0</v>
      </c>
      <c r="CE23" s="56" t="n">
        <f aca="false">IF(CE$1="Sí", (('Cds 2018'!CE23-MIN('Cds 2018'!CE$9:CE$28))/(MAX('Cds 2018'!CE$9:CE$28)-MIN('Cds 2018'!CE$9:CE$28)))*100,((MAX('Cds 2018'!CE$9:CE$28)-'Cds 2018'!CE23)/(MIN('Cds 2018'!CE$9:CE$28)-MAX('Cds 2018'!CE$9:CE$28)))*(-100))</f>
        <v>100</v>
      </c>
      <c r="CF23" s="56" t="n">
        <f aca="false">IF(CF$1="Sí", (('Cds 2018'!CF23-MIN('Cds 2018'!CF$9:CF$28))/(MAX('Cds 2018'!CF$9:CF$28)-MIN('Cds 2018'!CF$9:CF$28)))*100,((MAX('Cds 2018'!CF$9:CF$28)-'Cds 2018'!CF23)/(MIN('Cds 2018'!CF$9:CF$28)-MAX('Cds 2018'!CF$9:CF$28)))*(-100))</f>
        <v>0</v>
      </c>
      <c r="CG23" s="56" t="n">
        <f aca="false">IF(CG$1="Sí", (('Cds 2018'!CG23-MIN('Cds 2018'!CG$9:CG$28))/(MAX('Cds 2018'!CG$9:CG$28)-MIN('Cds 2018'!CG$9:CG$28)))*100,((MAX('Cds 2018'!CG$9:CG$28)-'Cds 2018'!CG23)/(MIN('Cds 2018'!CG$9:CG$28)-MAX('Cds 2018'!CG$9:CG$28)))*(-100))</f>
        <v>0</v>
      </c>
      <c r="CH23" s="56" t="n">
        <f aca="false">IF(CH$1="Sí", (('Cds 2018'!CH23-MIN('Cds 2018'!CH$9:CH$28))/(MAX('Cds 2018'!CH$9:CH$28)-MIN('Cds 2018'!CH$9:CH$28)))*100,((MAX('Cds 2018'!CH$9:CH$28)-'Cds 2018'!CH23)/(MIN('Cds 2018'!CH$9:CH$28)-MAX('Cds 2018'!CH$9:CH$28)))*(-100))</f>
        <v>100</v>
      </c>
      <c r="CI23" s="56" t="n">
        <f aca="false">IF(CI$1="Sí", (('Cds 2018'!CI23-MIN('Cds 2018'!CI$9:CI$28))/(MAX('Cds 2018'!CI$9:CI$28)-MIN('Cds 2018'!CI$9:CI$28)))*100,((MAX('Cds 2018'!CI$9:CI$28)-'Cds 2018'!CI23)/(MIN('Cds 2018'!CI$9:CI$28)-MAX('Cds 2018'!CI$9:CI$28)))*(-100))</f>
        <v>0</v>
      </c>
      <c r="CJ23" s="56" t="n">
        <f aca="false">IF(CJ$1="Sí", (('Cds 2018'!CJ23-MIN('Cds 2018'!CJ$9:CJ$28))/(MAX('Cds 2018'!CJ$9:CJ$28)-MIN('Cds 2018'!CJ$9:CJ$28)))*100,((MAX('Cds 2018'!CJ$9:CJ$28)-'Cds 2018'!CJ23)/(MIN('Cds 2018'!CJ$9:CJ$28)-MAX('Cds 2018'!CJ$9:CJ$28)))*(-100))</f>
        <v>50</v>
      </c>
      <c r="CK23" s="56" t="n">
        <f aca="false">IF(CK$1="Sí", (('Cds 2018'!CK23-MIN('Cds 2018'!CK$9:CK$28))/(MAX('Cds 2018'!CK$9:CK$28)-MIN('Cds 2018'!CK$9:CK$28)))*100,((MAX('Cds 2018'!CK$9:CK$28)-'Cds 2018'!CK23)/(MIN('Cds 2018'!CK$9:CK$28)-MAX('Cds 2018'!CK$9:CK$28)))*(-100))</f>
        <v>0</v>
      </c>
      <c r="CL23" s="56" t="n">
        <f aca="false">IF(CL$1="Sí", (('Cds 2018'!CL23-MIN('Cds 2018'!CL$9:CL$28))/(MAX('Cds 2018'!CL$9:CL$28)-MIN('Cds 2018'!CL$9:CL$28)))*100,((MAX('Cds 2018'!CL$9:CL$28)-'Cds 2018'!CL23)/(MIN('Cds 2018'!CL$9:CL$28)-MAX('Cds 2018'!CL$9:CL$28)))*(-100))</f>
        <v>17.1703754782175</v>
      </c>
      <c r="CM23" s="56" t="n">
        <f aca="false">IF(CM$1="Sí", (('Cds 2018'!CM23-MIN('Cds 2018'!CM$9:CM$28))/(MAX('Cds 2018'!CM$9:CM$28)-MIN('Cds 2018'!CM$9:CM$28)))*100,((MAX('Cds 2018'!CM$9:CM$28)-'Cds 2018'!CM23)/(MIN('Cds 2018'!CM$9:CM$28)-MAX('Cds 2018'!CM$9:CM$28)))*(-100))</f>
        <v>100</v>
      </c>
      <c r="CN23" s="56" t="n">
        <f aca="false">IF(CN$1="Sí", (('Cds 2018'!CN23-MIN('Cds 2018'!CN$9:CN$28))/(MAX('Cds 2018'!CN$9:CN$28)-MIN('Cds 2018'!CN$9:CN$28)))*100,((MAX('Cds 2018'!CN$9:CN$28)-'Cds 2018'!CN23)/(MIN('Cds 2018'!CN$9:CN$28)-MAX('Cds 2018'!CN$9:CN$28)))*(-100))</f>
        <v>3.46910419935651</v>
      </c>
      <c r="CO23" s="56" t="n">
        <f aca="false">IF(CO$1="Sí", (('Cds 2018'!CO23-MIN('Cds 2018'!CO$9:CO$28))/(MAX('Cds 2018'!CO$9:CO$28)-MIN('Cds 2018'!CO$9:CO$28)))*100,((MAX('Cds 2018'!CO$9:CO$28)-'Cds 2018'!CO23)/(MIN('Cds 2018'!CO$9:CO$28)-MAX('Cds 2018'!CO$9:CO$28)))*(-100))</f>
        <v>1.2912181345989</v>
      </c>
      <c r="CP23" s="56" t="n">
        <f aca="false">IF(CP$1="Sí", (('Cds 2018'!CP23-MIN('Cds 2018'!CP$9:CP$28))/(MAX('Cds 2018'!CP$9:CP$28)-MIN('Cds 2018'!CP$9:CP$28)))*100,((MAX('Cds 2018'!CP$9:CP$28)-'Cds 2018'!CP23)/(MIN('Cds 2018'!CP$9:CP$28)-MAX('Cds 2018'!CP$9:CP$28)))*(-100))</f>
        <v>38.9288056291805</v>
      </c>
      <c r="CQ23" s="56" t="n">
        <f aca="false">IF(CQ$1="Sí", (('Cds 2018'!CQ23-MIN('Cds 2018'!CQ$9:CQ$28))/(MAX('Cds 2018'!CQ$9:CQ$28)-MIN('Cds 2018'!CQ$9:CQ$28)))*100,((MAX('Cds 2018'!CQ$9:CQ$28)-'Cds 2018'!CQ23)/(MIN('Cds 2018'!CQ$9:CQ$28)-MAX('Cds 2018'!CQ$9:CQ$28)))*(-100))</f>
        <v>64.5228670113189</v>
      </c>
      <c r="CR23" s="56" t="n">
        <f aca="false">IF(CR$1="Sí", (('Cds 2018'!CR23-MIN('Cds 2018'!CR$9:CR$28))/(MAX('Cds 2018'!CR$9:CR$28)-MIN('Cds 2018'!CR$9:CR$28)))*100,((MAX('Cds 2018'!CR$9:CR$28)-'Cds 2018'!CR23)/(MIN('Cds 2018'!CR$9:CR$28)-MAX('Cds 2018'!CR$9:CR$28)))*(-100))</f>
        <v>99.6888462609025</v>
      </c>
      <c r="CS23" s="56" t="n">
        <f aca="false">IF(CS$1="Sí", (('Cds 2018'!CS23-MIN('Cds 2018'!CS$9:CS$28))/(MAX('Cds 2018'!CS$9:CS$28)-MIN('Cds 2018'!CS$9:CS$28)))*100,((MAX('Cds 2018'!CS$9:CS$28)-'Cds 2018'!CS23)/(MIN('Cds 2018'!CS$9:CS$28)-MAX('Cds 2018'!CS$9:CS$28)))*(-100))</f>
        <v>70.1602415755962</v>
      </c>
      <c r="CT23" s="56" t="n">
        <f aca="false">IF(CT$1="Sí", (('Cds 2018'!CT23-MIN('Cds 2018'!CT$9:CT$28))/(MAX('Cds 2018'!CT$9:CT$28)-MIN('Cds 2018'!CT$9:CT$28)))*100,((MAX('Cds 2018'!CT$9:CT$28)-'Cds 2018'!CT23)/(MIN('Cds 2018'!CT$9:CT$28)-MAX('Cds 2018'!CT$9:CT$28)))*(-100))</f>
        <v>78.8671707426193</v>
      </c>
      <c r="CU23" s="56" t="n">
        <f aca="false">IF(CU$1="Sí", (('Cds 2018'!CU23-MIN('Cds 2018'!CU$9:CU$28))/(MAX('Cds 2018'!CU$9:CU$28)-MIN('Cds 2018'!CU$9:CU$28)))*100,((MAX('Cds 2018'!CU$9:CU$28)-'Cds 2018'!CU23)/(MIN('Cds 2018'!CU$9:CU$28)-MAX('Cds 2018'!CU$9:CU$28)))*(-100))</f>
        <v>61.8507277080021</v>
      </c>
      <c r="CV23" s="96" t="s">
        <v>482</v>
      </c>
      <c r="CW23" s="56" t="n">
        <f aca="false">IF(CW$1="Sí", (('Cds 2018'!CW23-MIN('Cds 2018'!CW$9:CW$28))/(MAX('Cds 2018'!CW$9:CW$28)-MIN('Cds 2018'!CW$9:CW$28)))*100,((MAX('Cds 2018'!CW$9:CW$28)-'Cds 2018'!CW23)/(MIN('Cds 2018'!CW$9:CW$28)-MAX('Cds 2018'!CW$9:CW$28)))*(-100))</f>
        <v>50.5638772220782</v>
      </c>
      <c r="CX23" s="56" t="n">
        <f aca="false">IF(CX$1="Sí", (('Cds 2018'!CX23-MIN('Cds 2018'!CX$9:CX$28))/(MAX('Cds 2018'!CX$9:CX$28)-MIN('Cds 2018'!CX$9:CX$28)))*100,((MAX('Cds 2018'!CX$9:CX$28)-'Cds 2018'!CX23)/(MIN('Cds 2018'!CX$9:CX$28)-MAX('Cds 2018'!CX$9:CX$28)))*(-100))</f>
        <v>36.6489048870953</v>
      </c>
      <c r="CY23" s="56" t="n">
        <f aca="false">IF(CY$1="Sí", (('Cds 2018'!CY23-MIN('Cds 2018'!CY$9:CY$28))/(MAX('Cds 2018'!CY$9:CY$28)-MIN('Cds 2018'!CY$9:CY$28)))*100,((MAX('Cds 2018'!CY$9:CY$28)-'Cds 2018'!CY23)/(MIN('Cds 2018'!CY$9:CY$28)-MAX('Cds 2018'!CY$9:CY$28)))*(-100))</f>
        <v>55.4807367940115</v>
      </c>
      <c r="CZ23" s="56" t="n">
        <f aca="false">IF(CZ$1="Sí", (('Cds 2018'!CZ23-MIN('Cds 2018'!CZ$9:CZ$28))/(MAX('Cds 2018'!CZ$9:CZ$28)-MIN('Cds 2018'!CZ$9:CZ$28)))*100,((MAX('Cds 2018'!CZ$9:CZ$28)-'Cds 2018'!CZ23)/(MIN('Cds 2018'!CZ$9:CZ$28)-MAX('Cds 2018'!CZ$9:CZ$28)))*(-100))</f>
        <v>69.1750553246808</v>
      </c>
      <c r="DA23" s="56" t="n">
        <f aca="false">IF(DA$1="Sí", (('Cds 2018'!DA23-MIN('Cds 2018'!DA$9:DA$28))/(MAX('Cds 2018'!DA$9:DA$28)-MIN('Cds 2018'!DA$9:DA$28)))*100,((MAX('Cds 2018'!DA$9:DA$28)-'Cds 2018'!DA23)/(MIN('Cds 2018'!DA$9:DA$28)-MAX('Cds 2018'!DA$9:DA$28)))*(-100))</f>
        <v>67.1042888070475</v>
      </c>
    </row>
    <row r="24" customFormat="false" ht="15" hidden="false" customHeight="false" outlineLevel="0" collapsed="false">
      <c r="A24" s="80" t="s">
        <v>484</v>
      </c>
      <c r="B24" s="81" t="n">
        <v>37</v>
      </c>
      <c r="C24" s="80" t="s">
        <v>483</v>
      </c>
      <c r="E24" s="56" t="n">
        <f aca="false">IF(E$1="Sí", (('Cds 2018'!E24-MIN('Cds 2018'!E$9:E$28))/(MAX('Cds 2018'!E$9:E$28)-MIN('Cds 2018'!E$9:E$28)))*100,((MAX('Cds 2018'!E$9:E$28)-'Cds 2018'!E24)/(MIN('Cds 2018'!E$9:E$28)-MAX('Cds 2018'!E$9:E$28)))*(-100))</f>
        <v>40.2326990164249</v>
      </c>
      <c r="F24" s="56" t="n">
        <f aca="false">IF(F$1="Sí", (('Cds 2018'!F24-MIN('Cds 2018'!F$9:F$28))/(MAX('Cds 2018'!F$9:F$28)-MIN('Cds 2018'!F$9:F$28)))*100,((MAX('Cds 2018'!F$9:F$28)-'Cds 2018'!F24)/(MIN('Cds 2018'!F$9:F$28)-MAX('Cds 2018'!F$9:F$28)))*(-100))</f>
        <v>56.8256450405836</v>
      </c>
      <c r="G24" s="56" t="n">
        <f aca="false">IF(G$1="Sí", (('Cds 2018'!G24-MIN('Cds 2018'!G$9:G$28))/(MAX('Cds 2018'!G$9:G$28)-MIN('Cds 2018'!G$9:G$28)))*100,((MAX('Cds 2018'!G$9:G$28)-'Cds 2018'!G24)/(MIN('Cds 2018'!G$9:G$28)-MAX('Cds 2018'!G$9:G$28)))*(-100))</f>
        <v>39.5203945319038</v>
      </c>
      <c r="H24" s="56" t="n">
        <f aca="false">IF(H$1="Sí", (('Cds 2018'!H24-MIN('Cds 2018'!H$9:H$28))/(MAX('Cds 2018'!H$9:H$28)-MIN('Cds 2018'!H$9:H$28)))*100,((MAX('Cds 2018'!H$9:H$28)-'Cds 2018'!H24)/(MIN('Cds 2018'!H$9:H$28)-MAX('Cds 2018'!H$9:H$28)))*(-100))</f>
        <v>25.2179527015105</v>
      </c>
      <c r="I24" s="56" t="n">
        <f aca="false">IF(I$1="Sí", (('Cds 2018'!I24-MIN('Cds 2018'!I$9:I$28))/(MAX('Cds 2018'!I$9:I$28)-MIN('Cds 2018'!I$9:I$28)))*100,((MAX('Cds 2018'!I$9:I$28)-'Cds 2018'!I24)/(MIN('Cds 2018'!I$9:I$28)-MAX('Cds 2018'!I$9:I$28)))*(-100))</f>
        <v>39.8763732307533</v>
      </c>
      <c r="J24" s="56" t="n">
        <f aca="false">IF(J$1="Sí", (('Cds 2018'!J24-MIN('Cds 2018'!J$9:J$28))/(MAX('Cds 2018'!J$9:J$28)-MIN('Cds 2018'!J$9:J$28)))*100,((MAX('Cds 2018'!J$9:J$28)-'Cds 2018'!J24)/(MIN('Cds 2018'!J$9:J$28)-MAX('Cds 2018'!J$9:J$28)))*(-100))</f>
        <v>60.8884475251853</v>
      </c>
      <c r="K24" s="56" t="n">
        <f aca="false">IF(K$1="Sí", (('Cds 2018'!K24-MIN('Cds 2018'!K$9:K$28))/(MAX('Cds 2018'!K$9:K$28)-MIN('Cds 2018'!K$9:K$28)))*100,((MAX('Cds 2018'!K$9:K$28)-'Cds 2018'!K24)/(MIN('Cds 2018'!K$9:K$28)-MAX('Cds 2018'!K$9:K$28)))*(-100))</f>
        <v>87.7504944276352</v>
      </c>
      <c r="L24" s="56" t="n">
        <f aca="false">IF(L$1="Sí", (('Cds 2018'!L24-MIN('Cds 2018'!L$9:L$28))/(MAX('Cds 2018'!L$9:L$28)-MIN('Cds 2018'!L$9:L$28)))*100,((MAX('Cds 2018'!L$9:L$28)-'Cds 2018'!L24)/(MIN('Cds 2018'!L$9:L$28)-MAX('Cds 2018'!L$9:L$28)))*(-100))</f>
        <v>85.7873174382762</v>
      </c>
      <c r="M24" s="56" t="n">
        <f aca="false">IF(M$1="Sí", (('Cds 2018'!M24-MIN('Cds 2018'!M$9:M$28))/(MAX('Cds 2018'!M$9:M$28)-MIN('Cds 2018'!M$9:M$28)))*100,((MAX('Cds 2018'!M$9:M$28)-'Cds 2018'!M24)/(MIN('Cds 2018'!M$9:M$28)-MAX('Cds 2018'!M$9:M$28)))*(-100))</f>
        <v>69.5897455601393</v>
      </c>
      <c r="N24" s="56" t="n">
        <f aca="false">IF(N$1="Sí", (('Cds 2018'!N24-MIN('Cds 2018'!N$9:N$28))/(MAX('Cds 2018'!N$9:N$28)-MIN('Cds 2018'!N$9:N$28)))*100,((MAX('Cds 2018'!N$9:N$28)-'Cds 2018'!N24)/(MIN('Cds 2018'!N$9:N$28)-MAX('Cds 2018'!N$9:N$28)))*(-100))</f>
        <v>38.3169588363537</v>
      </c>
      <c r="O24" s="56" t="n">
        <f aca="false">IF(O$1="Sí", (('Cds 2018'!O24-MIN('Cds 2018'!O$9:O$28))/(MAX('Cds 2018'!O$9:O$28)-MIN('Cds 2018'!O$9:O$28)))*100,((MAX('Cds 2018'!O$9:O$28)-'Cds 2018'!O24)/(MIN('Cds 2018'!O$9:O$28)-MAX('Cds 2018'!O$9:O$28)))*(-100))</f>
        <v>25.5052865957294</v>
      </c>
      <c r="P24" s="56" t="n">
        <f aca="false">IF(P$1="Sí", (('Cds 2018'!P24-MIN('Cds 2018'!P$9:P$28))/(MAX('Cds 2018'!P$9:P$28)-MIN('Cds 2018'!P$9:P$28)))*100,((MAX('Cds 2018'!P$9:P$28)-'Cds 2018'!P24)/(MIN('Cds 2018'!P$9:P$28)-MAX('Cds 2018'!P$9:P$28)))*(-100))</f>
        <v>89.1300299557458</v>
      </c>
      <c r="Q24" s="56" t="n">
        <f aca="false">IF(Q$1="Sí", (('Cds 2018'!Q24-MIN('Cds 2018'!Q$9:Q$28))/(MAX('Cds 2018'!Q$9:Q$28)-MIN('Cds 2018'!Q$9:Q$28)))*100,((MAX('Cds 2018'!Q$9:Q$28)-'Cds 2018'!Q24)/(MIN('Cds 2018'!Q$9:Q$28)-MAX('Cds 2018'!Q$9:Q$28)))*(-100))</f>
        <v>54.5232341317461</v>
      </c>
      <c r="R24" s="56" t="n">
        <f aca="false">IF(R$1="Sí", (('Cds 2018'!R24-MIN('Cds 2018'!R$9:R$28))/(MAX('Cds 2018'!R$9:R$28)-MIN('Cds 2018'!R$9:R$28)))*100,((MAX('Cds 2018'!R$9:R$28)-'Cds 2018'!R24)/(MIN('Cds 2018'!R$9:R$28)-MAX('Cds 2018'!R$9:R$28)))*(-100))</f>
        <v>6.34307473083599</v>
      </c>
      <c r="S24" s="56" t="n">
        <f aca="false">IF(S$1="Sí", (('Cds 2018'!S24-MIN('Cds 2018'!S$9:S$28))/(MAX('Cds 2018'!S$9:S$28)-MIN('Cds 2018'!S$9:S$28)))*100,((MAX('Cds 2018'!S$9:S$28)-'Cds 2018'!S24)/(MIN('Cds 2018'!S$9:S$28)-MAX('Cds 2018'!S$9:S$28)))*(-100))</f>
        <v>47.3280599922064</v>
      </c>
      <c r="T24" s="56" t="n">
        <f aca="false">IF(T$1="Sí", (('Cds 2018'!T24-MIN('Cds 2018'!T$9:T$28))/(MAX('Cds 2018'!T$9:T$28)-MIN('Cds 2018'!T$9:T$28)))*100,((MAX('Cds 2018'!T$9:T$28)-'Cds 2018'!T24)/(MIN('Cds 2018'!T$9:T$28)-MAX('Cds 2018'!T$9:T$28)))*(-100))</f>
        <v>70.4281953739716</v>
      </c>
      <c r="U24" s="56" t="n">
        <f aca="false">IF(U$1="Sí", (('Cds 2018'!U24-MIN('Cds 2018'!U$9:U$28))/(MAX('Cds 2018'!U$9:U$28)-MIN('Cds 2018'!U$9:U$28)))*100,((MAX('Cds 2018'!U$9:U$28)-'Cds 2018'!U24)/(MIN('Cds 2018'!U$9:U$28)-MAX('Cds 2018'!U$9:U$28)))*(-100))</f>
        <v>56.3944806505809</v>
      </c>
      <c r="V24" s="56" t="n">
        <f aca="false">IF(V$1="Sí", (('Cds 2018'!V24-MIN('Cds 2018'!V$9:V$28))/(MAX('Cds 2018'!V$9:V$28)-MIN('Cds 2018'!V$9:V$28)))*100,((MAX('Cds 2018'!V$9:V$28)-'Cds 2018'!V24)/(MIN('Cds 2018'!V$9:V$28)-MAX('Cds 2018'!V$9:V$28)))*(-100))</f>
        <v>38.028816352703</v>
      </c>
      <c r="W24" s="56" t="n">
        <f aca="false">IF(W$1="Sí", (('Cds 2018'!W24-MIN('Cds 2018'!W$9:W$28))/(MAX('Cds 2018'!W$9:W$28)-MIN('Cds 2018'!W$9:W$28)))*100,((MAX('Cds 2018'!W$9:W$28)-'Cds 2018'!W24)/(MIN('Cds 2018'!W$9:W$28)-MAX('Cds 2018'!W$9:W$28)))*(-100))</f>
        <v>66.216599669944</v>
      </c>
      <c r="X24" s="56" t="n">
        <f aca="false">IF(X$1="Sí", (('Cds 2018'!X24-MIN('Cds 2018'!X$9:X$28))/(MAX('Cds 2018'!X$9:X$28)-MIN('Cds 2018'!X$9:X$28)))*100,((MAX('Cds 2018'!X$9:X$28)-'Cds 2018'!X24)/(MIN('Cds 2018'!X$9:X$28)-MAX('Cds 2018'!X$9:X$28)))*(-100))</f>
        <v>97.0955609767765</v>
      </c>
      <c r="Y24" s="56" t="n">
        <f aca="false">IF(Y$1="Sí", (('Cds 2018'!Y24-MIN('Cds 2018'!Y$9:Y$28))/(MAX('Cds 2018'!Y$9:Y$28)-MIN('Cds 2018'!Y$9:Y$28)))*100,((MAX('Cds 2018'!Y$9:Y$28)-'Cds 2018'!Y24)/(MIN('Cds 2018'!Y$9:Y$28)-MAX('Cds 2018'!Y$9:Y$28)))*(-100))</f>
        <v>73.0629808848941</v>
      </c>
      <c r="Z24" s="56" t="n">
        <f aca="false">IF(Z$1="Sí", (('Cds 2018'!Z24-MIN('Cds 2018'!Z$9:Z$28))/(MAX('Cds 2018'!Z$9:Z$28)-MIN('Cds 2018'!Z$9:Z$28)))*100,((MAX('Cds 2018'!Z$9:Z$28)-'Cds 2018'!Z24)/(MIN('Cds 2018'!Z$9:Z$28)-MAX('Cds 2018'!Z$9:Z$28)))*(-100))</f>
        <v>82.4980162622103</v>
      </c>
      <c r="AA24" s="56" t="n">
        <f aca="false">IF(AA$1="Sí", (('Cds 2018'!AA24-MIN('Cds 2018'!AA$9:AA$28))/(MAX('Cds 2018'!AA$9:AA$28)-MIN('Cds 2018'!AA$9:AA$28)))*100,((MAX('Cds 2018'!AA$9:AA$28)-'Cds 2018'!AA24)/(MIN('Cds 2018'!AA$9:AA$28)-MAX('Cds 2018'!AA$9:AA$28)))*(-100))</f>
        <v>70.2952201580126</v>
      </c>
      <c r="AB24" s="56" t="n">
        <f aca="false">IF(AB$1="Sí", (('Cds 2018'!AB24-MIN('Cds 2018'!AB$9:AB$28))/(MAX('Cds 2018'!AB$9:AB$28)-MIN('Cds 2018'!AB$9:AB$28)))*100,((MAX('Cds 2018'!AB$9:AB$28)-'Cds 2018'!AB24)/(MIN('Cds 2018'!AB$9:AB$28)-MAX('Cds 2018'!AB$9:AB$28)))*(-100))</f>
        <v>51.9315147239245</v>
      </c>
      <c r="AC24" s="56" t="n">
        <f aca="false">IF(AC$1="Sí", (('Cds 2018'!AC24-MIN('Cds 2018'!AC$9:AC$28))/(MAX('Cds 2018'!AC$9:AC$28)-MIN('Cds 2018'!AC$9:AC$28)))*100,((MAX('Cds 2018'!AC$9:AC$28)-'Cds 2018'!AC24)/(MIN('Cds 2018'!AC$9:AC$28)-MAX('Cds 2018'!AC$9:AC$28)))*(-100))</f>
        <v>67.126765939091</v>
      </c>
      <c r="AD24" s="56" t="n">
        <f aca="false">IF(AD$1="Sí", (('Cds 2018'!AD24-MIN('Cds 2018'!AD$9:AD$28))/(MAX('Cds 2018'!AD$9:AD$28)-MIN('Cds 2018'!AD$9:AD$28)))*100,((MAX('Cds 2018'!AD$9:AD$28)-'Cds 2018'!AD24)/(MIN('Cds 2018'!AD$9:AD$28)-MAX('Cds 2018'!AD$9:AD$28)))*(-100))</f>
        <v>65.8025209947032</v>
      </c>
      <c r="AE24" s="56" t="n">
        <f aca="false">IF(AE$1="Sí", (('Cds 2018'!AE24-MIN('Cds 2018'!AE$9:AE$28))/(MAX('Cds 2018'!AE$9:AE$28)-MIN('Cds 2018'!AE$9:AE$28)))*100,((MAX('Cds 2018'!AE$9:AE$28)-'Cds 2018'!AE24)/(MIN('Cds 2018'!AE$9:AE$28)-MAX('Cds 2018'!AE$9:AE$28)))*(-100))</f>
        <v>43.3894782242456</v>
      </c>
      <c r="AF24" s="56" t="n">
        <f aca="false">IF(AF$1="Sí", (('Cds 2018'!AF24-MIN('Cds 2018'!AF$9:AF$28))/(MAX('Cds 2018'!AF$9:AF$28)-MIN('Cds 2018'!AF$9:AF$28)))*100,((MAX('Cds 2018'!AF$9:AF$28)-'Cds 2018'!AF24)/(MIN('Cds 2018'!AF$9:AF$28)-MAX('Cds 2018'!AF$9:AF$28)))*(-100))</f>
        <v>38.5015057322166</v>
      </c>
      <c r="AG24" s="56" t="n">
        <f aca="false">IF(AG$1="Sí", (('Cds 2018'!AG24-MIN('Cds 2018'!AG$9:AG$28))/(MAX('Cds 2018'!AG$9:AG$28)-MIN('Cds 2018'!AG$9:AG$28)))*100,((MAX('Cds 2018'!AG$9:AG$28)-'Cds 2018'!AG24)/(MIN('Cds 2018'!AG$9:AG$28)-MAX('Cds 2018'!AG$9:AG$28)))*(-100))</f>
        <v>50</v>
      </c>
      <c r="AH24" s="56" t="n">
        <f aca="false">IF(AH$1="Sí", (('Cds 2018'!AH24-MIN('Cds 2018'!AH$9:AH$28))/(MAX('Cds 2018'!AH$9:AH$28)-MIN('Cds 2018'!AH$9:AH$28)))*100,((MAX('Cds 2018'!AH$9:AH$28)-'Cds 2018'!AH24)/(MIN('Cds 2018'!AH$9:AH$28)-MAX('Cds 2018'!AH$9:AH$28)))*(-100))</f>
        <v>30.5084745762712</v>
      </c>
      <c r="AI24" s="56" t="n">
        <f aca="false">IF(AI$1="Sí", (('Cds 2018'!AI24-MIN('Cds 2018'!AI$9:AI$28))/(MAX('Cds 2018'!AI$9:AI$28)-MIN('Cds 2018'!AI$9:AI$28)))*100,((MAX('Cds 2018'!AI$9:AI$28)-'Cds 2018'!AI24)/(MIN('Cds 2018'!AI$9:AI$28)-MAX('Cds 2018'!AI$9:AI$28)))*(-100))</f>
        <v>42.7097481851577</v>
      </c>
      <c r="AJ24" s="56" t="n">
        <f aca="false">IF(AJ$1="Sí", (('Cds 2018'!AJ24-MIN('Cds 2018'!AJ$9:AJ$28))/(MAX('Cds 2018'!AJ$9:AJ$28)-MIN('Cds 2018'!AJ$9:AJ$28)))*100,((MAX('Cds 2018'!AJ$9:AJ$28)-'Cds 2018'!AJ24)/(MIN('Cds 2018'!AJ$9:AJ$28)-MAX('Cds 2018'!AJ$9:AJ$28)))*(-100))</f>
        <v>59.5939419720009</v>
      </c>
      <c r="AK24" s="56" t="n">
        <f aca="false">IF(AK$1="Sí", (('Cds 2018'!AK24-MIN('Cds 2018'!AK$9:AK$28))/(MAX('Cds 2018'!AK$9:AK$28)-MIN('Cds 2018'!AK$9:AK$28)))*100,((MAX('Cds 2018'!AK$9:AK$28)-'Cds 2018'!AK24)/(MIN('Cds 2018'!AK$9:AK$28)-MAX('Cds 2018'!AK$9:AK$28)))*(-100))</f>
        <v>63.1123613956959</v>
      </c>
      <c r="AL24" s="56" t="n">
        <f aca="false">IF(AL$1="Sí", (('Cds 2018'!AL24-MIN('Cds 2018'!AL$9:AL$28))/(MAX('Cds 2018'!AL$9:AL$28)-MIN('Cds 2018'!AL$9:AL$28)))*100,((MAX('Cds 2018'!AL$9:AL$28)-'Cds 2018'!AL24)/(MIN('Cds 2018'!AL$9:AL$28)-MAX('Cds 2018'!AL$9:AL$28)))*(-100))</f>
        <v>20.3742652620711</v>
      </c>
      <c r="AM24" s="56" t="n">
        <f aca="false">IF(AM$1="Sí", (('Cds 2018'!AM24-MIN('Cds 2018'!AM$9:AM$28))/(MAX('Cds 2018'!AM$9:AM$28)-MIN('Cds 2018'!AM$9:AM$28)))*100,((MAX('Cds 2018'!AM$9:AM$28)-'Cds 2018'!AM24)/(MIN('Cds 2018'!AM$9:AM$28)-MAX('Cds 2018'!AM$9:AM$28)))*(-100))</f>
        <v>58.0510259921401</v>
      </c>
      <c r="AN24" s="56" t="n">
        <f aca="false">IF(AN$1="Sí", (('Cds 2018'!AN24-MIN('Cds 2018'!AN$9:AN$28))/(MAX('Cds 2018'!AN$9:AN$28)-MIN('Cds 2018'!AN$9:AN$28)))*100,((MAX('Cds 2018'!AN$9:AN$28)-'Cds 2018'!AN24)/(MIN('Cds 2018'!AN$9:AN$28)-MAX('Cds 2018'!AN$9:AN$28)))*(-100))</f>
        <v>41.0110443734295</v>
      </c>
      <c r="AO24" s="56" t="n">
        <f aca="false">IF(AO$1="Sí", (('Cds 2018'!AO24-MIN('Cds 2018'!AO$9:AO$28))/(MAX('Cds 2018'!AO$9:AO$28)-MIN('Cds 2018'!AO$9:AO$28)))*100,((MAX('Cds 2018'!AO$9:AO$28)-'Cds 2018'!AO24)/(MIN('Cds 2018'!AO$9:AO$28)-MAX('Cds 2018'!AO$9:AO$28)))*(-100))</f>
        <v>100</v>
      </c>
      <c r="AP24" s="56" t="n">
        <f aca="false">IF(AP$1="Sí", (('Cds 2018'!AP24-MIN('Cds 2018'!AP$9:AP$28))/(MAX('Cds 2018'!AP$9:AP$28)-MIN('Cds 2018'!AP$9:AP$28)))*100,((MAX('Cds 2018'!AP$9:AP$28)-'Cds 2018'!AP24)/(MIN('Cds 2018'!AP$9:AP$28)-MAX('Cds 2018'!AP$9:AP$28)))*(-100))</f>
        <v>79.3782161768406</v>
      </c>
      <c r="AQ24" s="56" t="n">
        <f aca="false">IF(AQ$1="Sí", (('Cds 2018'!AQ24-MIN('Cds 2018'!AQ$9:AQ$28))/(MAX('Cds 2018'!AQ$9:AQ$28)-MIN('Cds 2018'!AQ$9:AQ$28)))*100,((MAX('Cds 2018'!AQ$9:AQ$28)-'Cds 2018'!AQ24)/(MIN('Cds 2018'!AQ$9:AQ$28)-MAX('Cds 2018'!AQ$9:AQ$28)))*(-100))</f>
        <v>89.6829738534369</v>
      </c>
      <c r="AR24" s="56" t="n">
        <f aca="false">IF(AR$1="Sí", (('Cds 2018'!AR24-MIN('Cds 2018'!AR$9:AR$28))/(MAX('Cds 2018'!AR$9:AR$28)-MIN('Cds 2018'!AR$9:AR$28)))*100,((MAX('Cds 2018'!AR$9:AR$28)-'Cds 2018'!AR24)/(MIN('Cds 2018'!AR$9:AR$28)-MAX('Cds 2018'!AR$9:AR$28)))*(-100))</f>
        <v>30.8914197296345</v>
      </c>
      <c r="AS24" s="56" t="n">
        <f aca="false">IF(AS$1="Sí", (('Cds 2018'!AS24-MIN('Cds 2018'!AS$9:AS$28))/(MAX('Cds 2018'!AS$9:AS$28)-MIN('Cds 2018'!AS$9:AS$28)))*100,((MAX('Cds 2018'!AS$9:AS$28)-'Cds 2018'!AS24)/(MIN('Cds 2018'!AS$9:AS$28)-MAX('Cds 2018'!AS$9:AS$28)))*(-100))</f>
        <v>28.7166271613366</v>
      </c>
      <c r="AT24" s="56" t="n">
        <f aca="false">IF(AT$1="Sí", (('Cds 2018'!AT24-MIN('Cds 2018'!AT$9:AT$28))/(MAX('Cds 2018'!AT$9:AT$28)-MIN('Cds 2018'!AT$9:AT$28)))*100,((MAX('Cds 2018'!AT$9:AT$28)-'Cds 2018'!AT24)/(MIN('Cds 2018'!AT$9:AT$28)-MAX('Cds 2018'!AT$9:AT$28)))*(-100))</f>
        <v>34.8078701747776</v>
      </c>
      <c r="AU24" s="56" t="n">
        <f aca="false">IF(AU$1="Sí", (('Cds 2018'!AU24-MIN('Cds 2018'!AU$9:AU$28))/(MAX('Cds 2018'!AU$9:AU$28)-MIN('Cds 2018'!AU$9:AU$28)))*100,((MAX('Cds 2018'!AU$9:AU$28)-'Cds 2018'!AU24)/(MIN('Cds 2018'!AU$9:AU$28)-MAX('Cds 2018'!AU$9:AU$28)))*(-100))</f>
        <v>66.4883168300035</v>
      </c>
      <c r="AV24" s="56" t="n">
        <f aca="false">IF(AV$1="Sí", (('Cds 2018'!AV24-MIN('Cds 2018'!AV$9:AV$28))/(MAX('Cds 2018'!AV$9:AV$28)-MIN('Cds 2018'!AV$9:AV$28)))*100,((MAX('Cds 2018'!AV$9:AV$28)-'Cds 2018'!AV24)/(MIN('Cds 2018'!AV$9:AV$28)-MAX('Cds 2018'!AV$9:AV$28)))*(-100))</f>
        <v>0</v>
      </c>
      <c r="AW24" s="56" t="n">
        <f aca="false">IF(AW$1="Sí", (('Cds 2018'!AW24-MIN('Cds 2018'!AW$9:AW$28))/(MAX('Cds 2018'!AW$9:AW$28)-MIN('Cds 2018'!AW$9:AW$28)))*100,((MAX('Cds 2018'!AW$9:AW$28)-'Cds 2018'!AW24)/(MIN('Cds 2018'!AW$9:AW$28)-MAX('Cds 2018'!AW$9:AW$28)))*(-100))</f>
        <v>0</v>
      </c>
      <c r="AX24" s="56" t="n">
        <f aca="false">IF(AX$1="Sí", (('Cds 2018'!AX24-MIN('Cds 2018'!AX$9:AX$28))/(MAX('Cds 2018'!AX$9:AX$28)-MIN('Cds 2018'!AX$9:AX$28)))*100,((MAX('Cds 2018'!AX$9:AX$28)-'Cds 2018'!AX24)/(MIN('Cds 2018'!AX$9:AX$28)-MAX('Cds 2018'!AX$9:AX$28)))*(-100))</f>
        <v>0</v>
      </c>
      <c r="AY24" s="56" t="n">
        <f aca="false">IF(AY$1="Sí", (('Cds 2018'!AY24-MIN('Cds 2018'!AY$9:AY$28))/(MAX('Cds 2018'!AY$9:AY$28)-MIN('Cds 2018'!AY$9:AY$28)))*100,((MAX('Cds 2018'!AY$9:AY$28)-'Cds 2018'!AY24)/(MIN('Cds 2018'!AY$9:AY$28)-MAX('Cds 2018'!AY$9:AY$28)))*(-100))</f>
        <v>0</v>
      </c>
      <c r="AZ24" s="56" t="n">
        <f aca="false">IF(AZ$1="Sí", (('Cds 2018'!AZ24-MIN('Cds 2018'!AZ$9:AZ$28))/(MAX('Cds 2018'!AZ$9:AZ$28)-MIN('Cds 2018'!AZ$9:AZ$28)))*100,((MAX('Cds 2018'!AZ$9:AZ$28)-'Cds 2018'!AZ24)/(MIN('Cds 2018'!AZ$9:AZ$28)-MAX('Cds 2018'!AZ$9:AZ$28)))*(-100))</f>
        <v>0</v>
      </c>
      <c r="BA24" s="56" t="n">
        <f aca="false">IF(BA$1="Sí", (('Cds 2018'!BA24-MIN('Cds 2018'!BA$9:BA$28))/(MAX('Cds 2018'!BA$9:BA$28)-MIN('Cds 2018'!BA$9:BA$28)))*100,((MAX('Cds 2018'!BA$9:BA$28)-'Cds 2018'!BA24)/(MIN('Cds 2018'!BA$9:BA$28)-MAX('Cds 2018'!BA$9:BA$28)))*(-100))</f>
        <v>0</v>
      </c>
      <c r="BB24" s="56" t="n">
        <v>0</v>
      </c>
      <c r="BC24" s="56" t="n">
        <f aca="false">IF(BC$1="Sí", (('Cds 2018'!BC24-MIN('Cds 2018'!BC$9:BC$28))/(MAX('Cds 2018'!BC$9:BC$28)-MIN('Cds 2018'!BC$9:BC$28)))*100,((MAX('Cds 2018'!BC$9:BC$28)-'Cds 2018'!BC24)/(MIN('Cds 2018'!BC$9:BC$28)-MAX('Cds 2018'!BC$9:BC$28)))*(-100))</f>
        <v>78.7577334693559</v>
      </c>
      <c r="BD24" s="56" t="n">
        <f aca="false">IF(BD$1="Sí", (('Cds 2018'!BD24-MIN('Cds 2018'!BD$9:BD$28))/(MAX('Cds 2018'!BD$9:BD$28)-MIN('Cds 2018'!BD$9:BD$28)))*100,((MAX('Cds 2018'!BD$9:BD$28)-'Cds 2018'!BD24)/(MIN('Cds 2018'!BD$9:BD$28)-MAX('Cds 2018'!BD$9:BD$28)))*(-100))</f>
        <v>78.0025543447901</v>
      </c>
      <c r="BE24" s="56" t="n">
        <f aca="false">IF(BE$1="Sí", (('Cds 2018'!BE24-MIN('Cds 2018'!BE$9:BE$28))/(MAX('Cds 2018'!BE$9:BE$28)-MIN('Cds 2018'!BE$9:BE$28)))*100,((MAX('Cds 2018'!BE$9:BE$28)-'Cds 2018'!BE24)/(MIN('Cds 2018'!BE$9:BE$28)-MAX('Cds 2018'!BE$9:BE$28)))*(-100))</f>
        <v>100</v>
      </c>
      <c r="BF24" s="56" t="n">
        <f aca="false">IF(BF$1="Sí", (('Cds 2018'!BF24-MIN('Cds 2018'!BF$9:BF$28))/(MAX('Cds 2018'!BF$9:BF$28)-MIN('Cds 2018'!BF$9:BF$28)))*100,((MAX('Cds 2018'!BF$9:BF$28)-'Cds 2018'!BF24)/(MIN('Cds 2018'!BF$9:BF$28)-MAX('Cds 2018'!BF$9:BF$28)))*(-100))</f>
        <v>74.13368444272</v>
      </c>
      <c r="BG24" s="56" t="n">
        <f aca="false">IF(BG$1="Sí", (('Cds 2018'!BG24-MIN('Cds 2018'!BG$9:BG$28))/(MAX('Cds 2018'!BG$9:BG$28)-MIN('Cds 2018'!BG$9:BG$28)))*100,((MAX('Cds 2018'!BG$9:BG$28)-'Cds 2018'!BG24)/(MIN('Cds 2018'!BG$9:BG$28)-MAX('Cds 2018'!BG$9:BG$28)))*(-100))</f>
        <v>55.8142047862045</v>
      </c>
      <c r="BH24" s="56" t="n">
        <f aca="false">IF(BH$1="Sí", (('Cds 2018'!BH24-MIN('Cds 2018'!BH$9:BH$28))/(MAX('Cds 2018'!BH$9:BH$28)-MIN('Cds 2018'!BH$9:BH$28)))*100,((MAX('Cds 2018'!BH$9:BH$28)-'Cds 2018'!BH24)/(MIN('Cds 2018'!BH$9:BH$28)-MAX('Cds 2018'!BH$9:BH$28)))*(-100))</f>
        <v>77.6292067165665</v>
      </c>
      <c r="BI24" s="56" t="n">
        <f aca="false">IF(BI$1="Sí", (('Cds 2018'!BI24-MIN('Cds 2018'!BI$9:BI$28))/(MAX('Cds 2018'!BI$9:BI$28)-MIN('Cds 2018'!BI$9:BI$28)))*100,((MAX('Cds 2018'!BI$9:BI$28)-'Cds 2018'!BI24)/(MIN('Cds 2018'!BI$9:BI$28)-MAX('Cds 2018'!BI$9:BI$28)))*(-100))</f>
        <v>38.1538018353251</v>
      </c>
      <c r="BJ24" s="56" t="n">
        <f aca="false">IF(BJ$1="Sí", (('Cds 2018'!BJ24-MIN('Cds 2018'!BJ$9:BJ$28))/(MAX('Cds 2018'!BJ$9:BJ$28)-MIN('Cds 2018'!BJ$9:BJ$28)))*100,((MAX('Cds 2018'!BJ$9:BJ$28)-'Cds 2018'!BJ24)/(MIN('Cds 2018'!BJ$9:BJ$28)-MAX('Cds 2018'!BJ$9:BJ$28)))*(-100))</f>
        <v>28.9604535452258</v>
      </c>
      <c r="BK24" s="56" t="n">
        <f aca="false">IF(BK$1="Sí", (('Cds 2018'!BK24-MIN('Cds 2018'!BK$9:BK$28))/(MAX('Cds 2018'!BK$9:BK$28)-MIN('Cds 2018'!BK$9:BK$28)))*100,((MAX('Cds 2018'!BK$9:BK$28)-'Cds 2018'!BK24)/(MIN('Cds 2018'!BK$9:BK$28)-MAX('Cds 2018'!BK$9:BK$28)))*(-100))</f>
        <v>0</v>
      </c>
      <c r="BL24" s="56" t="n">
        <f aca="false">IF(BL$1="Sí", (('Cds 2018'!BL24-MIN('Cds 2018'!BL$9:BL$28))/(MAX('Cds 2018'!BL$9:BL$28)-MIN('Cds 2018'!BL$9:BL$28)))*100,((MAX('Cds 2018'!BL$9:BL$28)-'Cds 2018'!BL24)/(MIN('Cds 2018'!BL$9:BL$28)-MAX('Cds 2018'!BL$9:BL$28)))*(-100))</f>
        <v>0</v>
      </c>
      <c r="BM24" s="56" t="n">
        <f aca="false">IF(BM$1="Sí", (('Cds 2018'!BM24-MIN('Cds 2018'!BM$9:BM$28))/(MAX('Cds 2018'!BM$9:BM$28)-MIN('Cds 2018'!BM$9:BM$28)))*100,((MAX('Cds 2018'!BM$9:BM$28)-'Cds 2018'!BM24)/(MIN('Cds 2018'!BM$9:BM$28)-MAX('Cds 2018'!BM$9:BM$28)))*(-100))</f>
        <v>4.04297389569947</v>
      </c>
      <c r="BN24" s="56" t="n">
        <f aca="false">IF(BN$1="Sí", (('Cds 2018'!BN24-MIN('Cds 2018'!BN$9:BN$28))/(MAX('Cds 2018'!BN$9:BN$28)-MIN('Cds 2018'!BN$9:BN$28)))*100,((MAX('Cds 2018'!BN$9:BN$28)-'Cds 2018'!BN24)/(MIN('Cds 2018'!BN$9:BN$28)-MAX('Cds 2018'!BN$9:BN$28)))*(-100))</f>
        <v>0</v>
      </c>
      <c r="BO24" s="56" t="n">
        <f aca="false">IF(BO$1="Sí", (('Cds 2018'!BO24-MIN('Cds 2018'!BO$9:BO$28))/(MAX('Cds 2018'!BO$9:BO$28)-MIN('Cds 2018'!BO$9:BO$28)))*100,((MAX('Cds 2018'!BO$9:BO$28)-'Cds 2018'!BO24)/(MIN('Cds 2018'!BO$9:BO$28)-MAX('Cds 2018'!BO$9:BO$28)))*(-100))</f>
        <v>38.423948591393</v>
      </c>
      <c r="BP24" s="56" t="n">
        <f aca="false">IF(BP$1="Sí", (('Cds 2018'!BP24-MIN('Cds 2018'!BP$9:BP$28))/(MAX('Cds 2018'!BP$9:BP$28)-MIN('Cds 2018'!BP$9:BP$28)))*100,((MAX('Cds 2018'!BP$9:BP$28)-'Cds 2018'!BP24)/(MIN('Cds 2018'!BP$9:BP$28)-MAX('Cds 2018'!BP$9:BP$28)))*(-100))</f>
        <v>34.1690073139631</v>
      </c>
      <c r="BQ24" s="56" t="n">
        <f aca="false">IF(BQ$1="Sí", (('Cds 2018'!BQ24-MIN('Cds 2018'!BQ$9:BQ$28))/(MAX('Cds 2018'!BQ$9:BQ$28)-MIN('Cds 2018'!BQ$9:BQ$28)))*100,((MAX('Cds 2018'!BQ$9:BQ$28)-'Cds 2018'!BQ24)/(MIN('Cds 2018'!BQ$9:BQ$28)-MAX('Cds 2018'!BQ$9:BQ$28)))*(-100))</f>
        <v>26.9708458622042</v>
      </c>
      <c r="BR24" s="56" t="n">
        <f aca="false">IF(BR$1="Sí", (('Cds 2018'!BR24-MIN('Cds 2018'!BR$9:BR$28))/(MAX('Cds 2018'!BR$9:BR$28)-MIN('Cds 2018'!BR$9:BR$28)))*100,((MAX('Cds 2018'!BR$9:BR$28)-'Cds 2018'!BR24)/(MIN('Cds 2018'!BR$9:BR$28)-MAX('Cds 2018'!BR$9:BR$28)))*(-100))</f>
        <v>0</v>
      </c>
      <c r="BS24" s="56" t="n">
        <f aca="false">IF(BS$1="Sí", (('Cds 2018'!BS24-MIN('Cds 2018'!BS$9:BS$28))/(MAX('Cds 2018'!BS$9:BS$28)-MIN('Cds 2018'!BS$9:BS$28)))*100,((MAX('Cds 2018'!BS$9:BS$28)-'Cds 2018'!BS24)/(MIN('Cds 2018'!BS$9:BS$28)-MAX('Cds 2018'!BS$9:BS$28)))*(-100))</f>
        <v>100</v>
      </c>
      <c r="BT24" s="56" t="n">
        <f aca="false">IF(BT$1="Sí", (('Cds 2018'!BT24-MIN('Cds 2018'!BT$9:BT$28))/(MAX('Cds 2018'!BT$9:BT$28)-MIN('Cds 2018'!BT$9:BT$28)))*100,((MAX('Cds 2018'!BT$9:BT$28)-'Cds 2018'!BT24)/(MIN('Cds 2018'!BT$9:BT$28)-MAX('Cds 2018'!BT$9:BT$28)))*(-100))</f>
        <v>100</v>
      </c>
      <c r="BU24" s="56" t="n">
        <f aca="false">IF(BU$1="Sí", (('Cds 2018'!BU24-MIN('Cds 2018'!BU$9:BU$28))/(MAX('Cds 2018'!BU$9:BU$28)-MIN('Cds 2018'!BU$9:BU$28)))*100,((MAX('Cds 2018'!BU$9:BU$28)-'Cds 2018'!BU24)/(MIN('Cds 2018'!BU$9:BU$28)-MAX('Cds 2018'!BU$9:BU$28)))*(-100))</f>
        <v>100</v>
      </c>
      <c r="BV24" s="56" t="n">
        <f aca="false">IF(BV$1="Sí", (('Cds 2018'!BV24-MIN('Cds 2018'!BV$9:BV$28))/(MAX('Cds 2018'!BV$9:BV$28)-MIN('Cds 2018'!BV$9:BV$28)))*100,((MAX('Cds 2018'!BV$9:BV$28)-'Cds 2018'!BV24)/(MIN('Cds 2018'!BV$9:BV$28)-MAX('Cds 2018'!BV$9:BV$28)))*(-100))</f>
        <v>0</v>
      </c>
      <c r="BW24" s="56" t="n">
        <f aca="false">IF(BW$1="Sí", (('Cds 2018'!BW24-MIN('Cds 2018'!BW$9:BW$28))/(MAX('Cds 2018'!BW$9:BW$28)-MIN('Cds 2018'!BW$9:BW$28)))*100,((MAX('Cds 2018'!BW$9:BW$28)-'Cds 2018'!BW24)/(MIN('Cds 2018'!BW$9:BW$28)-MAX('Cds 2018'!BW$9:BW$28)))*(-100))</f>
        <v>50</v>
      </c>
      <c r="BX24" s="56" t="n">
        <f aca="false">IF(BX$1="Sí", (('Cds 2018'!BX24-MIN('Cds 2018'!BX$9:BX$28))/(MAX('Cds 2018'!BX$9:BX$28)-MIN('Cds 2018'!BX$9:BX$28)))*100,((MAX('Cds 2018'!BX$9:BX$28)-'Cds 2018'!BX24)/(MIN('Cds 2018'!BX$9:BX$28)-MAX('Cds 2018'!BX$9:BX$28)))*(-100))</f>
        <v>50</v>
      </c>
      <c r="BY24" s="56" t="n">
        <f aca="false">IF(BY$1="Sí", (('Cds 2018'!BY24-MIN('Cds 2018'!BY$9:BY$28))/(MAX('Cds 2018'!BY$9:BY$28)-MIN('Cds 2018'!BY$9:BY$28)))*100,((MAX('Cds 2018'!BY$9:BY$28)-'Cds 2018'!BY24)/(MIN('Cds 2018'!BY$9:BY$28)-MAX('Cds 2018'!BY$9:BY$28)))*(-100))</f>
        <v>100</v>
      </c>
      <c r="BZ24" s="56" t="n">
        <f aca="false">IF(BZ$1="Sí", (('Cds 2018'!BZ24-MIN('Cds 2018'!BZ$9:BZ$28))/(MAX('Cds 2018'!BZ$9:BZ$28)-MIN('Cds 2018'!BZ$9:BZ$28)))*100,((MAX('Cds 2018'!BZ$9:BZ$28)-'Cds 2018'!BZ24)/(MIN('Cds 2018'!BZ$9:BZ$28)-MAX('Cds 2018'!BZ$9:BZ$28)))*(-100))</f>
        <v>0</v>
      </c>
      <c r="CA24" s="56" t="n">
        <f aca="false">IF(CA$1="Sí", (('Cds 2018'!CA24-MIN('Cds 2018'!CA$9:CA$28))/(MAX('Cds 2018'!CA$9:CA$28)-MIN('Cds 2018'!CA$9:CA$28)))*100,((MAX('Cds 2018'!CA$9:CA$28)-'Cds 2018'!CA24)/(MIN('Cds 2018'!CA$9:CA$28)-MAX('Cds 2018'!CA$9:CA$28)))*(-100))</f>
        <v>50</v>
      </c>
      <c r="CB24" s="56" t="n">
        <f aca="false">IF(CB$1="Sí", (('Cds 2018'!CB24-MIN('Cds 2018'!CB$9:CB$28))/(MAX('Cds 2018'!CB$9:CB$28)-MIN('Cds 2018'!CB$9:CB$28)))*100,((MAX('Cds 2018'!CB$9:CB$28)-'Cds 2018'!CB24)/(MIN('Cds 2018'!CB$9:CB$28)-MAX('Cds 2018'!CB$9:CB$28)))*(-100))</f>
        <v>0</v>
      </c>
      <c r="CC24" s="56" t="n">
        <f aca="false">IF(CC$1="Sí", (('Cds 2018'!CC24-MIN('Cds 2018'!CC$9:CC$28))/(MAX('Cds 2018'!CC$9:CC$28)-MIN('Cds 2018'!CC$9:CC$28)))*100,((MAX('Cds 2018'!CC$9:CC$28)-'Cds 2018'!CC24)/(MIN('Cds 2018'!CC$9:CC$28)-MAX('Cds 2018'!CC$9:CC$28)))*(-100))</f>
        <v>0</v>
      </c>
      <c r="CD24" s="56" t="n">
        <f aca="false">IF(CD$1="Sí", (('Cds 2018'!CD24-MIN('Cds 2018'!CD$9:CD$28))/(MAX('Cds 2018'!CD$9:CD$28)-MIN('Cds 2018'!CD$9:CD$28)))*100,((MAX('Cds 2018'!CD$9:CD$28)-'Cds 2018'!CD24)/(MIN('Cds 2018'!CD$9:CD$28)-MAX('Cds 2018'!CD$9:CD$28)))*(-100))</f>
        <v>0</v>
      </c>
      <c r="CE24" s="56" t="n">
        <f aca="false">IF(CE$1="Sí", (('Cds 2018'!CE24-MIN('Cds 2018'!CE$9:CE$28))/(MAX('Cds 2018'!CE$9:CE$28)-MIN('Cds 2018'!CE$9:CE$28)))*100,((MAX('Cds 2018'!CE$9:CE$28)-'Cds 2018'!CE24)/(MIN('Cds 2018'!CE$9:CE$28)-MAX('Cds 2018'!CE$9:CE$28)))*(-100))</f>
        <v>50</v>
      </c>
      <c r="CF24" s="56" t="n">
        <f aca="false">IF(CF$1="Sí", (('Cds 2018'!CF24-MIN('Cds 2018'!CF$9:CF$28))/(MAX('Cds 2018'!CF$9:CF$28)-MIN('Cds 2018'!CF$9:CF$28)))*100,((MAX('Cds 2018'!CF$9:CF$28)-'Cds 2018'!CF24)/(MIN('Cds 2018'!CF$9:CF$28)-MAX('Cds 2018'!CF$9:CF$28)))*(-100))</f>
        <v>50</v>
      </c>
      <c r="CG24" s="56" t="n">
        <f aca="false">IF(CG$1="Sí", (('Cds 2018'!CG24-MIN('Cds 2018'!CG$9:CG$28))/(MAX('Cds 2018'!CG$9:CG$28)-MIN('Cds 2018'!CG$9:CG$28)))*100,((MAX('Cds 2018'!CG$9:CG$28)-'Cds 2018'!CG24)/(MIN('Cds 2018'!CG$9:CG$28)-MAX('Cds 2018'!CG$9:CG$28)))*(-100))</f>
        <v>50</v>
      </c>
      <c r="CH24" s="56" t="n">
        <f aca="false">IF(CH$1="Sí", (('Cds 2018'!CH24-MIN('Cds 2018'!CH$9:CH$28))/(MAX('Cds 2018'!CH$9:CH$28)-MIN('Cds 2018'!CH$9:CH$28)))*100,((MAX('Cds 2018'!CH$9:CH$28)-'Cds 2018'!CH24)/(MIN('Cds 2018'!CH$9:CH$28)-MAX('Cds 2018'!CH$9:CH$28)))*(-100))</f>
        <v>50</v>
      </c>
      <c r="CI24" s="56" t="n">
        <f aca="false">IF(CI$1="Sí", (('Cds 2018'!CI24-MIN('Cds 2018'!CI$9:CI$28))/(MAX('Cds 2018'!CI$9:CI$28)-MIN('Cds 2018'!CI$9:CI$28)))*100,((MAX('Cds 2018'!CI$9:CI$28)-'Cds 2018'!CI24)/(MIN('Cds 2018'!CI$9:CI$28)-MAX('Cds 2018'!CI$9:CI$28)))*(-100))</f>
        <v>0</v>
      </c>
      <c r="CJ24" s="56" t="n">
        <f aca="false">IF(CJ$1="Sí", (('Cds 2018'!CJ24-MIN('Cds 2018'!CJ$9:CJ$28))/(MAX('Cds 2018'!CJ$9:CJ$28)-MIN('Cds 2018'!CJ$9:CJ$28)))*100,((MAX('Cds 2018'!CJ$9:CJ$28)-'Cds 2018'!CJ24)/(MIN('Cds 2018'!CJ$9:CJ$28)-MAX('Cds 2018'!CJ$9:CJ$28)))*(-100))</f>
        <v>50</v>
      </c>
      <c r="CK24" s="56" t="n">
        <f aca="false">IF(CK$1="Sí", (('Cds 2018'!CK24-MIN('Cds 2018'!CK$9:CK$28))/(MAX('Cds 2018'!CK$9:CK$28)-MIN('Cds 2018'!CK$9:CK$28)))*100,((MAX('Cds 2018'!CK$9:CK$28)-'Cds 2018'!CK24)/(MIN('Cds 2018'!CK$9:CK$28)-MAX('Cds 2018'!CK$9:CK$28)))*(-100))</f>
        <v>0</v>
      </c>
      <c r="CL24" s="56" t="n">
        <f aca="false">IF(CL$1="Sí", (('Cds 2018'!CL24-MIN('Cds 2018'!CL$9:CL$28))/(MAX('Cds 2018'!CL$9:CL$28)-MIN('Cds 2018'!CL$9:CL$28)))*100,((MAX('Cds 2018'!CL$9:CL$28)-'Cds 2018'!CL24)/(MIN('Cds 2018'!CL$9:CL$28)-MAX('Cds 2018'!CL$9:CL$28)))*(-100))</f>
        <v>14.3044940321108</v>
      </c>
      <c r="CM24" s="56" t="n">
        <f aca="false">IF(CM$1="Sí", (('Cds 2018'!CM24-MIN('Cds 2018'!CM$9:CM$28))/(MAX('Cds 2018'!CM$9:CM$28)-MIN('Cds 2018'!CM$9:CM$28)))*100,((MAX('Cds 2018'!CM$9:CM$28)-'Cds 2018'!CM24)/(MIN('Cds 2018'!CM$9:CM$28)-MAX('Cds 2018'!CM$9:CM$28)))*(-100))</f>
        <v>56.2834333116819</v>
      </c>
      <c r="CN24" s="56" t="n">
        <f aca="false">IF(CN$1="Sí", (('Cds 2018'!CN24-MIN('Cds 2018'!CN$9:CN$28))/(MAX('Cds 2018'!CN$9:CN$28)-MIN('Cds 2018'!CN$9:CN$28)))*100,((MAX('Cds 2018'!CN$9:CN$28)-'Cds 2018'!CN24)/(MIN('Cds 2018'!CN$9:CN$28)-MAX('Cds 2018'!CN$9:CN$28)))*(-100))</f>
        <v>53.6466149308198</v>
      </c>
      <c r="CO24" s="56" t="n">
        <f aca="false">IF(CO$1="Sí", (('Cds 2018'!CO24-MIN('Cds 2018'!CO$9:CO$28))/(MAX('Cds 2018'!CO$9:CO$28)-MIN('Cds 2018'!CO$9:CO$28)))*100,((MAX('Cds 2018'!CO$9:CO$28)-'Cds 2018'!CO24)/(MIN('Cds 2018'!CO$9:CO$28)-MAX('Cds 2018'!CO$9:CO$28)))*(-100))</f>
        <v>1.15500508688768</v>
      </c>
      <c r="CP24" s="56" t="n">
        <f aca="false">IF(CP$1="Sí", (('Cds 2018'!CP24-MIN('Cds 2018'!CP$9:CP$28))/(MAX('Cds 2018'!CP$9:CP$28)-MIN('Cds 2018'!CP$9:CP$28)))*100,((MAX('Cds 2018'!CP$9:CP$28)-'Cds 2018'!CP24)/(MIN('Cds 2018'!CP$9:CP$28)-MAX('Cds 2018'!CP$9:CP$28)))*(-100))</f>
        <v>76.120006703204</v>
      </c>
      <c r="CQ24" s="56" t="n">
        <f aca="false">IF(CQ$1="Sí", (('Cds 2018'!CQ24-MIN('Cds 2018'!CQ$9:CQ$28))/(MAX('Cds 2018'!CQ$9:CQ$28)-MIN('Cds 2018'!CQ$9:CQ$28)))*100,((MAX('Cds 2018'!CQ$9:CQ$28)-'Cds 2018'!CQ24)/(MIN('Cds 2018'!CQ$9:CQ$28)-MAX('Cds 2018'!CQ$9:CQ$28)))*(-100))</f>
        <v>39.5465984129548</v>
      </c>
      <c r="CR24" s="56" t="n">
        <f aca="false">IF(CR$1="Sí", (('Cds 2018'!CR24-MIN('Cds 2018'!CR$9:CR$28))/(MAX('Cds 2018'!CR$9:CR$28)-MIN('Cds 2018'!CR$9:CR$28)))*100,((MAX('Cds 2018'!CR$9:CR$28)-'Cds 2018'!CR24)/(MIN('Cds 2018'!CR$9:CR$28)-MAX('Cds 2018'!CR$9:CR$28)))*(-100))</f>
        <v>86.4883164159345</v>
      </c>
      <c r="CS24" s="56" t="n">
        <f aca="false">IF(CS$1="Sí", (('Cds 2018'!CS24-MIN('Cds 2018'!CS$9:CS$28))/(MAX('Cds 2018'!CS$9:CS$28)-MIN('Cds 2018'!CS$9:CS$28)))*100,((MAX('Cds 2018'!CS$9:CS$28)-'Cds 2018'!CS24)/(MIN('Cds 2018'!CS$9:CS$28)-MAX('Cds 2018'!CS$9:CS$28)))*(-100))</f>
        <v>50.5804902859308</v>
      </c>
      <c r="CT24" s="56" t="n">
        <f aca="false">IF(CT$1="Sí", (('Cds 2018'!CT24-MIN('Cds 2018'!CT$9:CT$28))/(MAX('Cds 2018'!CT$9:CT$28)-MIN('Cds 2018'!CT$9:CT$28)))*100,((MAX('Cds 2018'!CT$9:CT$28)-'Cds 2018'!CT24)/(MIN('Cds 2018'!CT$9:CT$28)-MAX('Cds 2018'!CT$9:CT$28)))*(-100))</f>
        <v>65.0015312383885</v>
      </c>
      <c r="CU24" s="56" t="n">
        <f aca="false">IF(CU$1="Sí", (('Cds 2018'!CU24-MIN('Cds 2018'!CU$9:CU$28))/(MAX('Cds 2018'!CU$9:CU$28)-MIN('Cds 2018'!CU$9:CU$28)))*100,((MAX('Cds 2018'!CU$9:CU$28)-'Cds 2018'!CU24)/(MIN('Cds 2018'!CU$9:CU$28)-MAX('Cds 2018'!CU$9:CU$28)))*(-100))</f>
        <v>92.1636816043444</v>
      </c>
      <c r="CV24" s="96" t="s">
        <v>484</v>
      </c>
      <c r="CW24" s="56" t="n">
        <f aca="false">IF(CW$1="Sí", (('Cds 2018'!CW24-MIN('Cds 2018'!CW$9:CW$28))/(MAX('Cds 2018'!CW$9:CW$28)-MIN('Cds 2018'!CW$9:CW$28)))*100,((MAX('Cds 2018'!CW$9:CW$28)-'Cds 2018'!CW24)/(MIN('Cds 2018'!CW$9:CW$28)-MAX('Cds 2018'!CW$9:CW$28)))*(-100))</f>
        <v>97.8977987411218</v>
      </c>
      <c r="CX24" s="56" t="n">
        <f aca="false">IF(CX$1="Sí", (('Cds 2018'!CX24-MIN('Cds 2018'!CX$9:CX$28))/(MAX('Cds 2018'!CX$9:CX$28)-MIN('Cds 2018'!CX$9:CX$28)))*100,((MAX('Cds 2018'!CX$9:CX$28)-'Cds 2018'!CX24)/(MIN('Cds 2018'!CX$9:CX$28)-MAX('Cds 2018'!CX$9:CX$28)))*(-100))</f>
        <v>47.9415635390212</v>
      </c>
      <c r="CY24" s="56" t="n">
        <f aca="false">IF(CY$1="Sí", (('Cds 2018'!CY24-MIN('Cds 2018'!CY$9:CY$28))/(MAX('Cds 2018'!CY$9:CY$28)-MIN('Cds 2018'!CY$9:CY$28)))*100,((MAX('Cds 2018'!CY$9:CY$28)-'Cds 2018'!CY24)/(MIN('Cds 2018'!CY$9:CY$28)-MAX('Cds 2018'!CY$9:CY$28)))*(-100))</f>
        <v>82.1479790111773</v>
      </c>
      <c r="CZ24" s="56" t="n">
        <f aca="false">IF(CZ$1="Sí", (('Cds 2018'!CZ24-MIN('Cds 2018'!CZ$9:CZ$28))/(MAX('Cds 2018'!CZ$9:CZ$28)-MIN('Cds 2018'!CZ$9:CZ$28)))*100,((MAX('Cds 2018'!CZ$9:CZ$28)-'Cds 2018'!CZ24)/(MIN('Cds 2018'!CZ$9:CZ$28)-MAX('Cds 2018'!CZ$9:CZ$28)))*(-100))</f>
        <v>27.3586464393394</v>
      </c>
      <c r="DA24" s="56" t="n">
        <f aca="false">IF(DA$1="Sí", (('Cds 2018'!DA24-MIN('Cds 2018'!DA$9:DA$28))/(MAX('Cds 2018'!DA$9:DA$28)-MIN('Cds 2018'!DA$9:DA$28)))*100,((MAX('Cds 2018'!DA$9:DA$28)-'Cds 2018'!DA24)/(MIN('Cds 2018'!DA$9:DA$28)-MAX('Cds 2018'!DA$9:DA$28)))*(-100))</f>
        <v>71.358288253972</v>
      </c>
    </row>
    <row r="25" customFormat="false" ht="15" hidden="false" customHeight="false" outlineLevel="0" collapsed="false">
      <c r="A25" s="80" t="s">
        <v>487</v>
      </c>
      <c r="B25" s="81" t="n">
        <v>40</v>
      </c>
      <c r="C25" s="80" t="s">
        <v>486</v>
      </c>
      <c r="E25" s="56" t="n">
        <f aca="false">IF(E$1="Sí", (('Cds 2018'!E25-MIN('Cds 2018'!E$9:E$28))/(MAX('Cds 2018'!E$9:E$28)-MIN('Cds 2018'!E$9:E$28)))*100,((MAX('Cds 2018'!E$9:E$28)-'Cds 2018'!E25)/(MIN('Cds 2018'!E$9:E$28)-MAX('Cds 2018'!E$9:E$28)))*(-100))</f>
        <v>0</v>
      </c>
      <c r="F25" s="56" t="n">
        <f aca="false">IF(F$1="Sí", (('Cds 2018'!F25-MIN('Cds 2018'!F$9:F$28))/(MAX('Cds 2018'!F$9:F$28)-MIN('Cds 2018'!F$9:F$28)))*100,((MAX('Cds 2018'!F$9:F$28)-'Cds 2018'!F25)/(MIN('Cds 2018'!F$9:F$28)-MAX('Cds 2018'!F$9:F$28)))*(-100))</f>
        <v>21.9532886923795</v>
      </c>
      <c r="G25" s="56" t="n">
        <f aca="false">IF(G$1="Sí", (('Cds 2018'!G25-MIN('Cds 2018'!G$9:G$28))/(MAX('Cds 2018'!G$9:G$28)-MIN('Cds 2018'!G$9:G$28)))*100,((MAX('Cds 2018'!G$9:G$28)-'Cds 2018'!G25)/(MIN('Cds 2018'!G$9:G$28)-MAX('Cds 2018'!G$9:G$28)))*(-100))</f>
        <v>0</v>
      </c>
      <c r="H25" s="56" t="n">
        <f aca="false">IF(H$1="Sí", (('Cds 2018'!H25-MIN('Cds 2018'!H$9:H$28))/(MAX('Cds 2018'!H$9:H$28)-MIN('Cds 2018'!H$9:H$28)))*100,((MAX('Cds 2018'!H$9:H$28)-'Cds 2018'!H25)/(MIN('Cds 2018'!H$9:H$28)-MAX('Cds 2018'!H$9:H$28)))*(-100))</f>
        <v>0</v>
      </c>
      <c r="I25" s="56" t="n">
        <f aca="false">IF(I$1="Sí", (('Cds 2018'!I25-MIN('Cds 2018'!I$9:I$28))/(MAX('Cds 2018'!I$9:I$28)-MIN('Cds 2018'!I$9:I$28)))*100,((MAX('Cds 2018'!I$9:I$28)-'Cds 2018'!I25)/(MIN('Cds 2018'!I$9:I$28)-MAX('Cds 2018'!I$9:I$28)))*(-100))</f>
        <v>25.3670561630692</v>
      </c>
      <c r="J25" s="56" t="n">
        <f aca="false">IF(J$1="Sí", (('Cds 2018'!J25-MIN('Cds 2018'!J$9:J$28))/(MAX('Cds 2018'!J$9:J$28)-MIN('Cds 2018'!J$9:J$28)))*100,((MAX('Cds 2018'!J$9:J$28)-'Cds 2018'!J25)/(MIN('Cds 2018'!J$9:J$28)-MAX('Cds 2018'!J$9:J$28)))*(-100))</f>
        <v>59.2644572276956</v>
      </c>
      <c r="K25" s="56" t="n">
        <f aca="false">IF(K$1="Sí", (('Cds 2018'!K25-MIN('Cds 2018'!K$9:K$28))/(MAX('Cds 2018'!K$9:K$28)-MIN('Cds 2018'!K$9:K$28)))*100,((MAX('Cds 2018'!K$9:K$28)-'Cds 2018'!K25)/(MIN('Cds 2018'!K$9:K$28)-MAX('Cds 2018'!K$9:K$28)))*(-100))</f>
        <v>0</v>
      </c>
      <c r="L25" s="56" t="n">
        <f aca="false">IF(L$1="Sí", (('Cds 2018'!L25-MIN('Cds 2018'!L$9:L$28))/(MAX('Cds 2018'!L$9:L$28)-MIN('Cds 2018'!L$9:L$28)))*100,((MAX('Cds 2018'!L$9:L$28)-'Cds 2018'!L25)/(MIN('Cds 2018'!L$9:L$28)-MAX('Cds 2018'!L$9:L$28)))*(-100))</f>
        <v>100</v>
      </c>
      <c r="M25" s="56" t="n">
        <f aca="false">IF(M$1="Sí", (('Cds 2018'!M25-MIN('Cds 2018'!M$9:M$28))/(MAX('Cds 2018'!M$9:M$28)-MIN('Cds 2018'!M$9:M$28)))*100,((MAX('Cds 2018'!M$9:M$28)-'Cds 2018'!M25)/(MIN('Cds 2018'!M$9:M$28)-MAX('Cds 2018'!M$9:M$28)))*(-100))</f>
        <v>79.7738444172154</v>
      </c>
      <c r="N25" s="56" t="n">
        <f aca="false">IF(N$1="Sí", (('Cds 2018'!N25-MIN('Cds 2018'!N$9:N$28))/(MAX('Cds 2018'!N$9:N$28)-MIN('Cds 2018'!N$9:N$28)))*100,((MAX('Cds 2018'!N$9:N$28)-'Cds 2018'!N25)/(MIN('Cds 2018'!N$9:N$28)-MAX('Cds 2018'!N$9:N$28)))*(-100))</f>
        <v>8.98086028100312</v>
      </c>
      <c r="O25" s="56" t="n">
        <f aca="false">IF(O$1="Sí", (('Cds 2018'!O25-MIN('Cds 2018'!O$9:O$28))/(MAX('Cds 2018'!O$9:O$28)-MIN('Cds 2018'!O$9:O$28)))*100,((MAX('Cds 2018'!O$9:O$28)-'Cds 2018'!O25)/(MIN('Cds 2018'!O$9:O$28)-MAX('Cds 2018'!O$9:O$28)))*(-100))</f>
        <v>29.8112792710244</v>
      </c>
      <c r="P25" s="56" t="n">
        <f aca="false">IF(P$1="Sí", (('Cds 2018'!P25-MIN('Cds 2018'!P$9:P$28))/(MAX('Cds 2018'!P$9:P$28)-MIN('Cds 2018'!P$9:P$28)))*100,((MAX('Cds 2018'!P$9:P$28)-'Cds 2018'!P25)/(MIN('Cds 2018'!P$9:P$28)-MAX('Cds 2018'!P$9:P$28)))*(-100))</f>
        <v>65.1522255419598</v>
      </c>
      <c r="Q25" s="56" t="n">
        <f aca="false">IF(Q$1="Sí", (('Cds 2018'!Q25-MIN('Cds 2018'!Q$9:Q$28))/(MAX('Cds 2018'!Q$9:Q$28)-MIN('Cds 2018'!Q$9:Q$28)))*100,((MAX('Cds 2018'!Q$9:Q$28)-'Cds 2018'!Q25)/(MIN('Cds 2018'!Q$9:Q$28)-MAX('Cds 2018'!Q$9:Q$28)))*(-100))</f>
        <v>66.4915173919677</v>
      </c>
      <c r="R25" s="56" t="n">
        <f aca="false">IF(R$1="Sí", (('Cds 2018'!R25-MIN('Cds 2018'!R$9:R$28))/(MAX('Cds 2018'!R$9:R$28)-MIN('Cds 2018'!R$9:R$28)))*100,((MAX('Cds 2018'!R$9:R$28)-'Cds 2018'!R25)/(MIN('Cds 2018'!R$9:R$28)-MAX('Cds 2018'!R$9:R$28)))*(-100))</f>
        <v>82.7978711804149</v>
      </c>
      <c r="S25" s="56" t="n">
        <f aca="false">IF(S$1="Sí", (('Cds 2018'!S25-MIN('Cds 2018'!S$9:S$28))/(MAX('Cds 2018'!S$9:S$28)-MIN('Cds 2018'!S$9:S$28)))*100,((MAX('Cds 2018'!S$9:S$28)-'Cds 2018'!S25)/(MIN('Cds 2018'!S$9:S$28)-MAX('Cds 2018'!S$9:S$28)))*(-100))</f>
        <v>44.3166493736729</v>
      </c>
      <c r="T25" s="56" t="n">
        <f aca="false">IF(T$1="Sí", (('Cds 2018'!T25-MIN('Cds 2018'!T$9:T$28))/(MAX('Cds 2018'!T$9:T$28)-MIN('Cds 2018'!T$9:T$28)))*100,((MAX('Cds 2018'!T$9:T$28)-'Cds 2018'!T25)/(MIN('Cds 2018'!T$9:T$28)-MAX('Cds 2018'!T$9:T$28)))*(-100))</f>
        <v>62.6628533239729</v>
      </c>
      <c r="U25" s="56" t="n">
        <f aca="false">IF(U$1="Sí", (('Cds 2018'!U25-MIN('Cds 2018'!U$9:U$28))/(MAX('Cds 2018'!U$9:U$28)-MIN('Cds 2018'!U$9:U$28)))*100,((MAX('Cds 2018'!U$9:U$28)-'Cds 2018'!U25)/(MIN('Cds 2018'!U$9:U$28)-MAX('Cds 2018'!U$9:U$28)))*(-100))</f>
        <v>65.8010782832684</v>
      </c>
      <c r="V25" s="56" t="n">
        <f aca="false">IF(V$1="Sí", (('Cds 2018'!V25-MIN('Cds 2018'!V$9:V$28))/(MAX('Cds 2018'!V$9:V$28)-MIN('Cds 2018'!V$9:V$28)))*100,((MAX('Cds 2018'!V$9:V$28)-'Cds 2018'!V25)/(MIN('Cds 2018'!V$9:V$28)-MAX('Cds 2018'!V$9:V$28)))*(-100))</f>
        <v>43.448366076448</v>
      </c>
      <c r="W25" s="56" t="n">
        <f aca="false">IF(W$1="Sí", (('Cds 2018'!W25-MIN('Cds 2018'!W$9:W$28))/(MAX('Cds 2018'!W$9:W$28)-MIN('Cds 2018'!W$9:W$28)))*100,((MAX('Cds 2018'!W$9:W$28)-'Cds 2018'!W25)/(MIN('Cds 2018'!W$9:W$28)-MAX('Cds 2018'!W$9:W$28)))*(-100))</f>
        <v>4.13908258187677</v>
      </c>
      <c r="X25" s="56" t="n">
        <f aca="false">IF(X$1="Sí", (('Cds 2018'!X25-MIN('Cds 2018'!X$9:X$28))/(MAX('Cds 2018'!X$9:X$28)-MIN('Cds 2018'!X$9:X$28)))*100,((MAX('Cds 2018'!X$9:X$28)-'Cds 2018'!X25)/(MIN('Cds 2018'!X$9:X$28)-MAX('Cds 2018'!X$9:X$28)))*(-100))</f>
        <v>100</v>
      </c>
      <c r="Y25" s="56" t="n">
        <f aca="false">IF(Y$1="Sí", (('Cds 2018'!Y25-MIN('Cds 2018'!Y$9:Y$28))/(MAX('Cds 2018'!Y$9:Y$28)-MIN('Cds 2018'!Y$9:Y$28)))*100,((MAX('Cds 2018'!Y$9:Y$28)-'Cds 2018'!Y25)/(MIN('Cds 2018'!Y$9:Y$28)-MAX('Cds 2018'!Y$9:Y$28)))*(-100))</f>
        <v>57.558075871487</v>
      </c>
      <c r="Z25" s="56" t="n">
        <f aca="false">IF(Z$1="Sí", (('Cds 2018'!Z25-MIN('Cds 2018'!Z$9:Z$28))/(MAX('Cds 2018'!Z$9:Z$28)-MIN('Cds 2018'!Z$9:Z$28)))*100,((MAX('Cds 2018'!Z$9:Z$28)-'Cds 2018'!Z25)/(MIN('Cds 2018'!Z$9:Z$28)-MAX('Cds 2018'!Z$9:Z$28)))*(-100))</f>
        <v>64.1046730815029</v>
      </c>
      <c r="AA25" s="56" t="n">
        <f aca="false">IF(AA$1="Sí", (('Cds 2018'!AA25-MIN('Cds 2018'!AA$9:AA$28))/(MAX('Cds 2018'!AA$9:AA$28)-MIN('Cds 2018'!AA$9:AA$28)))*100,((MAX('Cds 2018'!AA$9:AA$28)-'Cds 2018'!AA25)/(MIN('Cds 2018'!AA$9:AA$28)-MAX('Cds 2018'!AA$9:AA$28)))*(-100))</f>
        <v>59.8699413130112</v>
      </c>
      <c r="AB25" s="56" t="n">
        <f aca="false">IF(AB$1="Sí", (('Cds 2018'!AB25-MIN('Cds 2018'!AB$9:AB$28))/(MAX('Cds 2018'!AB$9:AB$28)-MIN('Cds 2018'!AB$9:AB$28)))*100,((MAX('Cds 2018'!AB$9:AB$28)-'Cds 2018'!AB25)/(MIN('Cds 2018'!AB$9:AB$28)-MAX('Cds 2018'!AB$9:AB$28)))*(-100))</f>
        <v>18.0147647652302</v>
      </c>
      <c r="AC25" s="56" t="n">
        <f aca="false">IF(AC$1="Sí", (('Cds 2018'!AC25-MIN('Cds 2018'!AC$9:AC$28))/(MAX('Cds 2018'!AC$9:AC$28)-MIN('Cds 2018'!AC$9:AC$28)))*100,((MAX('Cds 2018'!AC$9:AC$28)-'Cds 2018'!AC25)/(MIN('Cds 2018'!AC$9:AC$28)-MAX('Cds 2018'!AC$9:AC$28)))*(-100))</f>
        <v>77.4330847365727</v>
      </c>
      <c r="AD25" s="56" t="n">
        <f aca="false">IF(AD$1="Sí", (('Cds 2018'!AD25-MIN('Cds 2018'!AD$9:AD$28))/(MAX('Cds 2018'!AD$9:AD$28)-MIN('Cds 2018'!AD$9:AD$28)))*100,((MAX('Cds 2018'!AD$9:AD$28)-'Cds 2018'!AD25)/(MIN('Cds 2018'!AD$9:AD$28)-MAX('Cds 2018'!AD$9:AD$28)))*(-100))</f>
        <v>58.1215277861146</v>
      </c>
      <c r="AE25" s="56" t="n">
        <f aca="false">IF(AE$1="Sí", (('Cds 2018'!AE25-MIN('Cds 2018'!AE$9:AE$28))/(MAX('Cds 2018'!AE$9:AE$28)-MIN('Cds 2018'!AE$9:AE$28)))*100,((MAX('Cds 2018'!AE$9:AE$28)-'Cds 2018'!AE25)/(MIN('Cds 2018'!AE$9:AE$28)-MAX('Cds 2018'!AE$9:AE$28)))*(-100))</f>
        <v>0</v>
      </c>
      <c r="AF25" s="56" t="n">
        <f aca="false">IF(AF$1="Sí", (('Cds 2018'!AF25-MIN('Cds 2018'!AF$9:AF$28))/(MAX('Cds 2018'!AF$9:AF$28)-MIN('Cds 2018'!AF$9:AF$28)))*100,((MAX('Cds 2018'!AF$9:AF$28)-'Cds 2018'!AF25)/(MIN('Cds 2018'!AF$9:AF$28)-MAX('Cds 2018'!AF$9:AF$28)))*(-100))</f>
        <v>33.752830427314</v>
      </c>
      <c r="AG25" s="56" t="n">
        <f aca="false">IF(AG$1="Sí", (('Cds 2018'!AG25-MIN('Cds 2018'!AG$9:AG$28))/(MAX('Cds 2018'!AG$9:AG$28)-MIN('Cds 2018'!AG$9:AG$28)))*100,((MAX('Cds 2018'!AG$9:AG$28)-'Cds 2018'!AG25)/(MIN('Cds 2018'!AG$9:AG$28)-MAX('Cds 2018'!AG$9:AG$28)))*(-100))</f>
        <v>0</v>
      </c>
      <c r="AH25" s="56" t="n">
        <f aca="false">IF(AH$1="Sí", (('Cds 2018'!AH25-MIN('Cds 2018'!AH$9:AH$28))/(MAX('Cds 2018'!AH$9:AH$28)-MIN('Cds 2018'!AH$9:AH$28)))*100,((MAX('Cds 2018'!AH$9:AH$28)-'Cds 2018'!AH25)/(MIN('Cds 2018'!AH$9:AH$28)-MAX('Cds 2018'!AH$9:AH$28)))*(-100))</f>
        <v>20.3389830508474</v>
      </c>
      <c r="AI25" s="56" t="n">
        <f aca="false">IF(AI$1="Sí", (('Cds 2018'!AI25-MIN('Cds 2018'!AI$9:AI$28))/(MAX('Cds 2018'!AI$9:AI$28)-MIN('Cds 2018'!AI$9:AI$28)))*100,((MAX('Cds 2018'!AI$9:AI$28)-'Cds 2018'!AI25)/(MIN('Cds 2018'!AI$9:AI$28)-MAX('Cds 2018'!AI$9:AI$28)))*(-100))</f>
        <v>66.1505448298747</v>
      </c>
      <c r="AJ25" s="56" t="n">
        <f aca="false">IF(AJ$1="Sí", (('Cds 2018'!AJ25-MIN('Cds 2018'!AJ$9:AJ$28))/(MAX('Cds 2018'!AJ$9:AJ$28)-MIN('Cds 2018'!AJ$9:AJ$28)))*100,((MAX('Cds 2018'!AJ$9:AJ$28)-'Cds 2018'!AJ25)/(MIN('Cds 2018'!AJ$9:AJ$28)-MAX('Cds 2018'!AJ$9:AJ$28)))*(-100))</f>
        <v>87.6556251946902</v>
      </c>
      <c r="AK25" s="56" t="n">
        <f aca="false">IF(AK$1="Sí", (('Cds 2018'!AK25-MIN('Cds 2018'!AK$9:AK$28))/(MAX('Cds 2018'!AK$9:AK$28)-MIN('Cds 2018'!AK$9:AK$28)))*100,((MAX('Cds 2018'!AK$9:AK$28)-'Cds 2018'!AK25)/(MIN('Cds 2018'!AK$9:AK$28)-MAX('Cds 2018'!AK$9:AK$28)))*(-100))</f>
        <v>78.1245737542323</v>
      </c>
      <c r="AL25" s="56" t="n">
        <f aca="false">IF(AL$1="Sí", (('Cds 2018'!AL25-MIN('Cds 2018'!AL$9:AL$28))/(MAX('Cds 2018'!AL$9:AL$28)-MIN('Cds 2018'!AL$9:AL$28)))*100,((MAX('Cds 2018'!AL$9:AL$28)-'Cds 2018'!AL25)/(MIN('Cds 2018'!AL$9:AL$28)-MAX('Cds 2018'!AL$9:AL$28)))*(-100))</f>
        <v>98.8671077391716</v>
      </c>
      <c r="AM25" s="56" t="n">
        <f aca="false">IF(AM$1="Sí", (('Cds 2018'!AM25-MIN('Cds 2018'!AM$9:AM$28))/(MAX('Cds 2018'!AM$9:AM$28)-MIN('Cds 2018'!AM$9:AM$28)))*100,((MAX('Cds 2018'!AM$9:AM$28)-'Cds 2018'!AM25)/(MIN('Cds 2018'!AM$9:AM$28)-MAX('Cds 2018'!AM$9:AM$28)))*(-100))</f>
        <v>24.8648488480656</v>
      </c>
      <c r="AN25" s="56" t="n">
        <f aca="false">IF(AN$1="Sí", (('Cds 2018'!AN25-MIN('Cds 2018'!AN$9:AN$28))/(MAX('Cds 2018'!AN$9:AN$28)-MIN('Cds 2018'!AN$9:AN$28)))*100,((MAX('Cds 2018'!AN$9:AN$28)-'Cds 2018'!AN25)/(MIN('Cds 2018'!AN$9:AN$28)-MAX('Cds 2018'!AN$9:AN$28)))*(-100))</f>
        <v>65.9139758413146</v>
      </c>
      <c r="AO25" s="56" t="n">
        <f aca="false">IF(AO$1="Sí", (('Cds 2018'!AO25-MIN('Cds 2018'!AO$9:AO$28))/(MAX('Cds 2018'!AO$9:AO$28)-MIN('Cds 2018'!AO$9:AO$28)))*100,((MAX('Cds 2018'!AO$9:AO$28)-'Cds 2018'!AO25)/(MIN('Cds 2018'!AO$9:AO$28)-MAX('Cds 2018'!AO$9:AO$28)))*(-100))</f>
        <v>75</v>
      </c>
      <c r="AP25" s="56" t="n">
        <f aca="false">IF(AP$1="Sí", (('Cds 2018'!AP25-MIN('Cds 2018'!AP$9:AP$28))/(MAX('Cds 2018'!AP$9:AP$28)-MIN('Cds 2018'!AP$9:AP$28)))*100,((MAX('Cds 2018'!AP$9:AP$28)-'Cds 2018'!AP25)/(MIN('Cds 2018'!AP$9:AP$28)-MAX('Cds 2018'!AP$9:AP$28)))*(-100))</f>
        <v>76.7848712889662</v>
      </c>
      <c r="AQ25" s="56" t="n">
        <f aca="false">IF(AQ$1="Sí", (('Cds 2018'!AQ25-MIN('Cds 2018'!AQ$9:AQ$28))/(MAX('Cds 2018'!AQ$9:AQ$28)-MIN('Cds 2018'!AQ$9:AQ$28)))*100,((MAX('Cds 2018'!AQ$9:AQ$28)-'Cds 2018'!AQ25)/(MIN('Cds 2018'!AQ$9:AQ$28)-MAX('Cds 2018'!AQ$9:AQ$28)))*(-100))</f>
        <v>83.5866421855019</v>
      </c>
      <c r="AR25" s="56" t="n">
        <f aca="false">IF(AR$1="Sí", (('Cds 2018'!AR25-MIN('Cds 2018'!AR$9:AR$28))/(MAX('Cds 2018'!AR$9:AR$28)-MIN('Cds 2018'!AR$9:AR$28)))*100,((MAX('Cds 2018'!AR$9:AR$28)-'Cds 2018'!AR25)/(MIN('Cds 2018'!AR$9:AR$28)-MAX('Cds 2018'!AR$9:AR$28)))*(-100))</f>
        <v>87.7123930129608</v>
      </c>
      <c r="AS25" s="56" t="n">
        <f aca="false">IF(AS$1="Sí", (('Cds 2018'!AS25-MIN('Cds 2018'!AS$9:AS$28))/(MAX('Cds 2018'!AS$9:AS$28)-MIN('Cds 2018'!AS$9:AS$28)))*100,((MAX('Cds 2018'!AS$9:AS$28)-'Cds 2018'!AS25)/(MIN('Cds 2018'!AS$9:AS$28)-MAX('Cds 2018'!AS$9:AS$28)))*(-100))</f>
        <v>46.5839433493635</v>
      </c>
      <c r="AT25" s="56" t="n">
        <f aca="false">IF(AT$1="Sí", (('Cds 2018'!AT25-MIN('Cds 2018'!AT$9:AT$28))/(MAX('Cds 2018'!AT$9:AT$28)-MIN('Cds 2018'!AT$9:AT$28)))*100,((MAX('Cds 2018'!AT$9:AT$28)-'Cds 2018'!AT25)/(MIN('Cds 2018'!AT$9:AT$28)-MAX('Cds 2018'!AT$9:AT$28)))*(-100))</f>
        <v>46.6659704700671</v>
      </c>
      <c r="AU25" s="56" t="n">
        <f aca="false">IF(AU$1="Sí", (('Cds 2018'!AU25-MIN('Cds 2018'!AU$9:AU$28))/(MAX('Cds 2018'!AU$9:AU$28)-MIN('Cds 2018'!AU$9:AU$28)))*100,((MAX('Cds 2018'!AU$9:AU$28)-'Cds 2018'!AU25)/(MIN('Cds 2018'!AU$9:AU$28)-MAX('Cds 2018'!AU$9:AU$28)))*(-100))</f>
        <v>93.7110508045903</v>
      </c>
      <c r="AV25" s="56" t="n">
        <f aca="false">IF(AV$1="Sí", (('Cds 2018'!AV25-MIN('Cds 2018'!AV$9:AV$28))/(MAX('Cds 2018'!AV$9:AV$28)-MIN('Cds 2018'!AV$9:AV$28)))*100,((MAX('Cds 2018'!AV$9:AV$28)-'Cds 2018'!AV25)/(MIN('Cds 2018'!AV$9:AV$28)-MAX('Cds 2018'!AV$9:AV$28)))*(-100))</f>
        <v>91.278701326567</v>
      </c>
      <c r="AW25" s="56" t="n">
        <f aca="false">IF(AW$1="Sí", (('Cds 2018'!AW25-MIN('Cds 2018'!AW$9:AW$28))/(MAX('Cds 2018'!AW$9:AW$28)-MIN('Cds 2018'!AW$9:AW$28)))*100,((MAX('Cds 2018'!AW$9:AW$28)-'Cds 2018'!AW25)/(MIN('Cds 2018'!AW$9:AW$28)-MAX('Cds 2018'!AW$9:AW$28)))*(-100))</f>
        <v>0</v>
      </c>
      <c r="AX25" s="56" t="n">
        <f aca="false">IF(AX$1="Sí", (('Cds 2018'!AX25-MIN('Cds 2018'!AX$9:AX$28))/(MAX('Cds 2018'!AX$9:AX$28)-MIN('Cds 2018'!AX$9:AX$28)))*100,((MAX('Cds 2018'!AX$9:AX$28)-'Cds 2018'!AX25)/(MIN('Cds 2018'!AX$9:AX$28)-MAX('Cds 2018'!AX$9:AX$28)))*(-100))</f>
        <v>41.8372359587359</v>
      </c>
      <c r="AY25" s="56" t="n">
        <f aca="false">IF(AY$1="Sí", (('Cds 2018'!AY25-MIN('Cds 2018'!AY$9:AY$28))/(MAX('Cds 2018'!AY$9:AY$28)-MIN('Cds 2018'!AY$9:AY$28)))*100,((MAX('Cds 2018'!AY$9:AY$28)-'Cds 2018'!AY25)/(MIN('Cds 2018'!AY$9:AY$28)-MAX('Cds 2018'!AY$9:AY$28)))*(-100))</f>
        <v>0</v>
      </c>
      <c r="AZ25" s="56" t="n">
        <f aca="false">IF(AZ$1="Sí", (('Cds 2018'!AZ25-MIN('Cds 2018'!AZ$9:AZ$28))/(MAX('Cds 2018'!AZ$9:AZ$28)-MIN('Cds 2018'!AZ$9:AZ$28)))*100,((MAX('Cds 2018'!AZ$9:AZ$28)-'Cds 2018'!AZ25)/(MIN('Cds 2018'!AZ$9:AZ$28)-MAX('Cds 2018'!AZ$9:AZ$28)))*(-100))</f>
        <v>0</v>
      </c>
      <c r="BA25" s="56" t="n">
        <f aca="false">IF(BA$1="Sí", (('Cds 2018'!BA25-MIN('Cds 2018'!BA$9:BA$28))/(MAX('Cds 2018'!BA$9:BA$28)-MIN('Cds 2018'!BA$9:BA$28)))*100,((MAX('Cds 2018'!BA$9:BA$28)-'Cds 2018'!BA25)/(MIN('Cds 2018'!BA$9:BA$28)-MAX('Cds 2018'!BA$9:BA$28)))*(-100))</f>
        <v>0</v>
      </c>
      <c r="BB25" s="56" t="n">
        <v>0</v>
      </c>
      <c r="BC25" s="56" t="n">
        <f aca="false">IF(BC$1="Sí", (('Cds 2018'!BC25-MIN('Cds 2018'!BC$9:BC$28))/(MAX('Cds 2018'!BC$9:BC$28)-MIN('Cds 2018'!BC$9:BC$28)))*100,((MAX('Cds 2018'!BC$9:BC$28)-'Cds 2018'!BC25)/(MIN('Cds 2018'!BC$9:BC$28)-MAX('Cds 2018'!BC$9:BC$28)))*(-100))</f>
        <v>76.635090746203</v>
      </c>
      <c r="BD25" s="56" t="n">
        <f aca="false">IF(BD$1="Sí", (('Cds 2018'!BD25-MIN('Cds 2018'!BD$9:BD$28))/(MAX('Cds 2018'!BD$9:BD$28)-MIN('Cds 2018'!BD$9:BD$28)))*100,((MAX('Cds 2018'!BD$9:BD$28)-'Cds 2018'!BD25)/(MIN('Cds 2018'!BD$9:BD$28)-MAX('Cds 2018'!BD$9:BD$28)))*(-100))</f>
        <v>75.4650756019623</v>
      </c>
      <c r="BE25" s="56" t="n">
        <f aca="false">IF(BE$1="Sí", (('Cds 2018'!BE25-MIN('Cds 2018'!BE$9:BE$28))/(MAX('Cds 2018'!BE$9:BE$28)-MIN('Cds 2018'!BE$9:BE$28)))*100,((MAX('Cds 2018'!BE$9:BE$28)-'Cds 2018'!BE25)/(MIN('Cds 2018'!BE$9:BE$28)-MAX('Cds 2018'!BE$9:BE$28)))*(-100))</f>
        <v>88.4846693647503</v>
      </c>
      <c r="BF25" s="56" t="n">
        <f aca="false">IF(BF$1="Sí", (('Cds 2018'!BF25-MIN('Cds 2018'!BF$9:BF$28))/(MAX('Cds 2018'!BF$9:BF$28)-MIN('Cds 2018'!BF$9:BF$28)))*100,((MAX('Cds 2018'!BF$9:BF$28)-'Cds 2018'!BF25)/(MIN('Cds 2018'!BF$9:BF$28)-MAX('Cds 2018'!BF$9:BF$28)))*(-100))</f>
        <v>22.8664954153022</v>
      </c>
      <c r="BG25" s="56" t="n">
        <f aca="false">IF(BG$1="Sí", (('Cds 2018'!BG25-MIN('Cds 2018'!BG$9:BG$28))/(MAX('Cds 2018'!BG$9:BG$28)-MIN('Cds 2018'!BG$9:BG$28)))*100,((MAX('Cds 2018'!BG$9:BG$28)-'Cds 2018'!BG25)/(MIN('Cds 2018'!BG$9:BG$28)-MAX('Cds 2018'!BG$9:BG$28)))*(-100))</f>
        <v>54.943931670711</v>
      </c>
      <c r="BH25" s="56" t="n">
        <f aca="false">IF(BH$1="Sí", (('Cds 2018'!BH25-MIN('Cds 2018'!BH$9:BH$28))/(MAX('Cds 2018'!BH$9:BH$28)-MIN('Cds 2018'!BH$9:BH$28)))*100,((MAX('Cds 2018'!BH$9:BH$28)-'Cds 2018'!BH25)/(MIN('Cds 2018'!BH$9:BH$28)-MAX('Cds 2018'!BH$9:BH$28)))*(-100))</f>
        <v>16.6630557134901</v>
      </c>
      <c r="BI25" s="56" t="n">
        <f aca="false">IF(BI$1="Sí", (('Cds 2018'!BI25-MIN('Cds 2018'!BI$9:BI$28))/(MAX('Cds 2018'!BI$9:BI$28)-MIN('Cds 2018'!BI$9:BI$28)))*100,((MAX('Cds 2018'!BI$9:BI$28)-'Cds 2018'!BI25)/(MIN('Cds 2018'!BI$9:BI$28)-MAX('Cds 2018'!BI$9:BI$28)))*(-100))</f>
        <v>55.4069671276871</v>
      </c>
      <c r="BJ25" s="56" t="n">
        <f aca="false">IF(BJ$1="Sí", (('Cds 2018'!BJ25-MIN('Cds 2018'!BJ$9:BJ$28))/(MAX('Cds 2018'!BJ$9:BJ$28)-MIN('Cds 2018'!BJ$9:BJ$28)))*100,((MAX('Cds 2018'!BJ$9:BJ$28)-'Cds 2018'!BJ25)/(MIN('Cds 2018'!BJ$9:BJ$28)-MAX('Cds 2018'!BJ$9:BJ$28)))*(-100))</f>
        <v>41.1709518121344</v>
      </c>
      <c r="BK25" s="56" t="n">
        <f aca="false">IF(BK$1="Sí", (('Cds 2018'!BK25-MIN('Cds 2018'!BK$9:BK$28))/(MAX('Cds 2018'!BK$9:BK$28)-MIN('Cds 2018'!BK$9:BK$28)))*100,((MAX('Cds 2018'!BK$9:BK$28)-'Cds 2018'!BK25)/(MIN('Cds 2018'!BK$9:BK$28)-MAX('Cds 2018'!BK$9:BK$28)))*(-100))</f>
        <v>0</v>
      </c>
      <c r="BL25" s="56" t="n">
        <f aca="false">IF(BL$1="Sí", (('Cds 2018'!BL25-MIN('Cds 2018'!BL$9:BL$28))/(MAX('Cds 2018'!BL$9:BL$28)-MIN('Cds 2018'!BL$9:BL$28)))*100,((MAX('Cds 2018'!BL$9:BL$28)-'Cds 2018'!BL25)/(MIN('Cds 2018'!BL$9:BL$28)-MAX('Cds 2018'!BL$9:BL$28)))*(-100))</f>
        <v>48.4372152818535</v>
      </c>
      <c r="BM25" s="56" t="n">
        <f aca="false">IF(BM$1="Sí", (('Cds 2018'!BM25-MIN('Cds 2018'!BM$9:BM$28))/(MAX('Cds 2018'!BM$9:BM$28)-MIN('Cds 2018'!BM$9:BM$28)))*100,((MAX('Cds 2018'!BM$9:BM$28)-'Cds 2018'!BM25)/(MIN('Cds 2018'!BM$9:BM$28)-MAX('Cds 2018'!BM$9:BM$28)))*(-100))</f>
        <v>6.6931954639658</v>
      </c>
      <c r="BN25" s="56" t="n">
        <f aca="false">IF(BN$1="Sí", (('Cds 2018'!BN25-MIN('Cds 2018'!BN$9:BN$28))/(MAX('Cds 2018'!BN$9:BN$28)-MIN('Cds 2018'!BN$9:BN$28)))*100,((MAX('Cds 2018'!BN$9:BN$28)-'Cds 2018'!BN25)/(MIN('Cds 2018'!BN$9:BN$28)-MAX('Cds 2018'!BN$9:BN$28)))*(-100))</f>
        <v>0</v>
      </c>
      <c r="BO25" s="56" t="n">
        <f aca="false">IF(BO$1="Sí", (('Cds 2018'!BO25-MIN('Cds 2018'!BO$9:BO$28))/(MAX('Cds 2018'!BO$9:BO$28)-MIN('Cds 2018'!BO$9:BO$28)))*100,((MAX('Cds 2018'!BO$9:BO$28)-'Cds 2018'!BO25)/(MIN('Cds 2018'!BO$9:BO$28)-MAX('Cds 2018'!BO$9:BO$28)))*(-100))</f>
        <v>76.2999041549236</v>
      </c>
      <c r="BP25" s="56" t="n">
        <f aca="false">IF(BP$1="Sí", (('Cds 2018'!BP25-MIN('Cds 2018'!BP$9:BP$28))/(MAX('Cds 2018'!BP$9:BP$28)-MIN('Cds 2018'!BP$9:BP$28)))*100,((MAX('Cds 2018'!BP$9:BP$28)-'Cds 2018'!BP25)/(MIN('Cds 2018'!BP$9:BP$28)-MAX('Cds 2018'!BP$9:BP$28)))*(-100))</f>
        <v>100</v>
      </c>
      <c r="BQ25" s="56" t="n">
        <f aca="false">IF(BQ$1="Sí", (('Cds 2018'!BQ25-MIN('Cds 2018'!BQ$9:BQ$28))/(MAX('Cds 2018'!BQ$9:BQ$28)-MIN('Cds 2018'!BQ$9:BQ$28)))*100,((MAX('Cds 2018'!BQ$9:BQ$28)-'Cds 2018'!BQ25)/(MIN('Cds 2018'!BQ$9:BQ$28)-MAX('Cds 2018'!BQ$9:BQ$28)))*(-100))</f>
        <v>22.4996731598902</v>
      </c>
      <c r="BR25" s="56" t="n">
        <f aca="false">IF(BR$1="Sí", (('Cds 2018'!BR25-MIN('Cds 2018'!BR$9:BR$28))/(MAX('Cds 2018'!BR$9:BR$28)-MIN('Cds 2018'!BR$9:BR$28)))*100,((MAX('Cds 2018'!BR$9:BR$28)-'Cds 2018'!BR25)/(MIN('Cds 2018'!BR$9:BR$28)-MAX('Cds 2018'!BR$9:BR$28)))*(-100))</f>
        <v>0</v>
      </c>
      <c r="BS25" s="56" t="n">
        <f aca="false">IF(BS$1="Sí", (('Cds 2018'!BS25-MIN('Cds 2018'!BS$9:BS$28))/(MAX('Cds 2018'!BS$9:BS$28)-MIN('Cds 2018'!BS$9:BS$28)))*100,((MAX('Cds 2018'!BS$9:BS$28)-'Cds 2018'!BS25)/(MIN('Cds 2018'!BS$9:BS$28)-MAX('Cds 2018'!BS$9:BS$28)))*(-100))</f>
        <v>100</v>
      </c>
      <c r="BT25" s="56" t="n">
        <f aca="false">IF(BT$1="Sí", (('Cds 2018'!BT25-MIN('Cds 2018'!BT$9:BT$28))/(MAX('Cds 2018'!BT$9:BT$28)-MIN('Cds 2018'!BT$9:BT$28)))*100,((MAX('Cds 2018'!BT$9:BT$28)-'Cds 2018'!BT25)/(MIN('Cds 2018'!BT$9:BT$28)-MAX('Cds 2018'!BT$9:BT$28)))*(-100))</f>
        <v>0</v>
      </c>
      <c r="BU25" s="56" t="n">
        <f aca="false">IF(BU$1="Sí", (('Cds 2018'!BU25-MIN('Cds 2018'!BU$9:BU$28))/(MAX('Cds 2018'!BU$9:BU$28)-MIN('Cds 2018'!BU$9:BU$28)))*100,((MAX('Cds 2018'!BU$9:BU$28)-'Cds 2018'!BU25)/(MIN('Cds 2018'!BU$9:BU$28)-MAX('Cds 2018'!BU$9:BU$28)))*(-100))</f>
        <v>0</v>
      </c>
      <c r="BV25" s="56" t="n">
        <f aca="false">IF(BV$1="Sí", (('Cds 2018'!BV25-MIN('Cds 2018'!BV$9:BV$28))/(MAX('Cds 2018'!BV$9:BV$28)-MIN('Cds 2018'!BV$9:BV$28)))*100,((MAX('Cds 2018'!BV$9:BV$28)-'Cds 2018'!BV25)/(MIN('Cds 2018'!BV$9:BV$28)-MAX('Cds 2018'!BV$9:BV$28)))*(-100))</f>
        <v>0</v>
      </c>
      <c r="BW25" s="56" t="n">
        <f aca="false">IF(BW$1="Sí", (('Cds 2018'!BW25-MIN('Cds 2018'!BW$9:BW$28))/(MAX('Cds 2018'!BW$9:BW$28)-MIN('Cds 2018'!BW$9:BW$28)))*100,((MAX('Cds 2018'!BW$9:BW$28)-'Cds 2018'!BW25)/(MIN('Cds 2018'!BW$9:BW$28)-MAX('Cds 2018'!BW$9:BW$28)))*(-100))</f>
        <v>0</v>
      </c>
      <c r="BX25" s="56" t="n">
        <f aca="false">IF(BX$1="Sí", (('Cds 2018'!BX25-MIN('Cds 2018'!BX$9:BX$28))/(MAX('Cds 2018'!BX$9:BX$28)-MIN('Cds 2018'!BX$9:BX$28)))*100,((MAX('Cds 2018'!BX$9:BX$28)-'Cds 2018'!BX25)/(MIN('Cds 2018'!BX$9:BX$28)-MAX('Cds 2018'!BX$9:BX$28)))*(-100))</f>
        <v>0</v>
      </c>
      <c r="BY25" s="56" t="n">
        <f aca="false">IF(BY$1="Sí", (('Cds 2018'!BY25-MIN('Cds 2018'!BY$9:BY$28))/(MAX('Cds 2018'!BY$9:BY$28)-MIN('Cds 2018'!BY$9:BY$28)))*100,((MAX('Cds 2018'!BY$9:BY$28)-'Cds 2018'!BY25)/(MIN('Cds 2018'!BY$9:BY$28)-MAX('Cds 2018'!BY$9:BY$28)))*(-100))</f>
        <v>0</v>
      </c>
      <c r="BZ25" s="56" t="n">
        <f aca="false">IF(BZ$1="Sí", (('Cds 2018'!BZ25-MIN('Cds 2018'!BZ$9:BZ$28))/(MAX('Cds 2018'!BZ$9:BZ$28)-MIN('Cds 2018'!BZ$9:BZ$28)))*100,((MAX('Cds 2018'!BZ$9:BZ$28)-'Cds 2018'!BZ25)/(MIN('Cds 2018'!BZ$9:BZ$28)-MAX('Cds 2018'!BZ$9:BZ$28)))*(-100))</f>
        <v>0</v>
      </c>
      <c r="CA25" s="56" t="n">
        <f aca="false">IF(CA$1="Sí", (('Cds 2018'!CA25-MIN('Cds 2018'!CA$9:CA$28))/(MAX('Cds 2018'!CA$9:CA$28)-MIN('Cds 2018'!CA$9:CA$28)))*100,((MAX('Cds 2018'!CA$9:CA$28)-'Cds 2018'!CA25)/(MIN('Cds 2018'!CA$9:CA$28)-MAX('Cds 2018'!CA$9:CA$28)))*(-100))</f>
        <v>100</v>
      </c>
      <c r="CB25" s="56" t="n">
        <f aca="false">IF(CB$1="Sí", (('Cds 2018'!CB25-MIN('Cds 2018'!CB$9:CB$28))/(MAX('Cds 2018'!CB$9:CB$28)-MIN('Cds 2018'!CB$9:CB$28)))*100,((MAX('Cds 2018'!CB$9:CB$28)-'Cds 2018'!CB25)/(MIN('Cds 2018'!CB$9:CB$28)-MAX('Cds 2018'!CB$9:CB$28)))*(-100))</f>
        <v>0</v>
      </c>
      <c r="CC25" s="56" t="n">
        <f aca="false">IF(CC$1="Sí", (('Cds 2018'!CC25-MIN('Cds 2018'!CC$9:CC$28))/(MAX('Cds 2018'!CC$9:CC$28)-MIN('Cds 2018'!CC$9:CC$28)))*100,((MAX('Cds 2018'!CC$9:CC$28)-'Cds 2018'!CC25)/(MIN('Cds 2018'!CC$9:CC$28)-MAX('Cds 2018'!CC$9:CC$28)))*(-100))</f>
        <v>0</v>
      </c>
      <c r="CD25" s="56" t="n">
        <f aca="false">IF(CD$1="Sí", (('Cds 2018'!CD25-MIN('Cds 2018'!CD$9:CD$28))/(MAX('Cds 2018'!CD$9:CD$28)-MIN('Cds 2018'!CD$9:CD$28)))*100,((MAX('Cds 2018'!CD$9:CD$28)-'Cds 2018'!CD25)/(MIN('Cds 2018'!CD$9:CD$28)-MAX('Cds 2018'!CD$9:CD$28)))*(-100))</f>
        <v>0</v>
      </c>
      <c r="CE25" s="56" t="n">
        <f aca="false">IF(CE$1="Sí", (('Cds 2018'!CE25-MIN('Cds 2018'!CE$9:CE$28))/(MAX('Cds 2018'!CE$9:CE$28)-MIN('Cds 2018'!CE$9:CE$28)))*100,((MAX('Cds 2018'!CE$9:CE$28)-'Cds 2018'!CE25)/(MIN('Cds 2018'!CE$9:CE$28)-MAX('Cds 2018'!CE$9:CE$28)))*(-100))</f>
        <v>100</v>
      </c>
      <c r="CF25" s="56" t="n">
        <f aca="false">IF(CF$1="Sí", (('Cds 2018'!CF25-MIN('Cds 2018'!CF$9:CF$28))/(MAX('Cds 2018'!CF$9:CF$28)-MIN('Cds 2018'!CF$9:CF$28)))*100,((MAX('Cds 2018'!CF$9:CF$28)-'Cds 2018'!CF25)/(MIN('Cds 2018'!CF$9:CF$28)-MAX('Cds 2018'!CF$9:CF$28)))*(-100))</f>
        <v>50</v>
      </c>
      <c r="CG25" s="56" t="n">
        <f aca="false">IF(CG$1="Sí", (('Cds 2018'!CG25-MIN('Cds 2018'!CG$9:CG$28))/(MAX('Cds 2018'!CG$9:CG$28)-MIN('Cds 2018'!CG$9:CG$28)))*100,((MAX('Cds 2018'!CG$9:CG$28)-'Cds 2018'!CG25)/(MIN('Cds 2018'!CG$9:CG$28)-MAX('Cds 2018'!CG$9:CG$28)))*(-100))</f>
        <v>0</v>
      </c>
      <c r="CH25" s="56" t="n">
        <f aca="false">IF(CH$1="Sí", (('Cds 2018'!CH25-MIN('Cds 2018'!CH$9:CH$28))/(MAX('Cds 2018'!CH$9:CH$28)-MIN('Cds 2018'!CH$9:CH$28)))*100,((MAX('Cds 2018'!CH$9:CH$28)-'Cds 2018'!CH25)/(MIN('Cds 2018'!CH$9:CH$28)-MAX('Cds 2018'!CH$9:CH$28)))*(-100))</f>
        <v>100</v>
      </c>
      <c r="CI25" s="56" t="n">
        <f aca="false">IF(CI$1="Sí", (('Cds 2018'!CI25-MIN('Cds 2018'!CI$9:CI$28))/(MAX('Cds 2018'!CI$9:CI$28)-MIN('Cds 2018'!CI$9:CI$28)))*100,((MAX('Cds 2018'!CI$9:CI$28)-'Cds 2018'!CI25)/(MIN('Cds 2018'!CI$9:CI$28)-MAX('Cds 2018'!CI$9:CI$28)))*(-100))</f>
        <v>0</v>
      </c>
      <c r="CJ25" s="56" t="n">
        <f aca="false">IF(CJ$1="Sí", (('Cds 2018'!CJ25-MIN('Cds 2018'!CJ$9:CJ$28))/(MAX('Cds 2018'!CJ$9:CJ$28)-MIN('Cds 2018'!CJ$9:CJ$28)))*100,((MAX('Cds 2018'!CJ$9:CJ$28)-'Cds 2018'!CJ25)/(MIN('Cds 2018'!CJ$9:CJ$28)-MAX('Cds 2018'!CJ$9:CJ$28)))*(-100))</f>
        <v>50</v>
      </c>
      <c r="CK25" s="56" t="n">
        <f aca="false">IF(CK$1="Sí", (('Cds 2018'!CK25-MIN('Cds 2018'!CK$9:CK$28))/(MAX('Cds 2018'!CK$9:CK$28)-MIN('Cds 2018'!CK$9:CK$28)))*100,((MAX('Cds 2018'!CK$9:CK$28)-'Cds 2018'!CK25)/(MIN('Cds 2018'!CK$9:CK$28)-MAX('Cds 2018'!CK$9:CK$28)))*(-100))</f>
        <v>0</v>
      </c>
      <c r="CL25" s="56" t="n">
        <f aca="false">IF(CL$1="Sí", (('Cds 2018'!CL25-MIN('Cds 2018'!CL$9:CL$28))/(MAX('Cds 2018'!CL$9:CL$28)-MIN('Cds 2018'!CL$9:CL$28)))*100,((MAX('Cds 2018'!CL$9:CL$28)-'Cds 2018'!CL25)/(MIN('Cds 2018'!CL$9:CL$28)-MAX('Cds 2018'!CL$9:CL$28)))*(-100))</f>
        <v>21.9442850853658</v>
      </c>
      <c r="CM25" s="56" t="n">
        <f aca="false">IF(CM$1="Sí", (('Cds 2018'!CM25-MIN('Cds 2018'!CM$9:CM$28))/(MAX('Cds 2018'!CM$9:CM$28)-MIN('Cds 2018'!CM$9:CM$28)))*100,((MAX('Cds 2018'!CM$9:CM$28)-'Cds 2018'!CM25)/(MIN('Cds 2018'!CM$9:CM$28)-MAX('Cds 2018'!CM$9:CM$28)))*(-100))</f>
        <v>60.6715168182141</v>
      </c>
      <c r="CN25" s="56" t="n">
        <f aca="false">IF(CN$1="Sí", (('Cds 2018'!CN25-MIN('Cds 2018'!CN$9:CN$28))/(MAX('Cds 2018'!CN$9:CN$28)-MIN('Cds 2018'!CN$9:CN$28)))*100,((MAX('Cds 2018'!CN$9:CN$28)-'Cds 2018'!CN25)/(MIN('Cds 2018'!CN$9:CN$28)-MAX('Cds 2018'!CN$9:CN$28)))*(-100))</f>
        <v>13.7913315550457</v>
      </c>
      <c r="CO25" s="56" t="n">
        <f aca="false">IF(CO$1="Sí", (('Cds 2018'!CO25-MIN('Cds 2018'!CO$9:CO$28))/(MAX('Cds 2018'!CO$9:CO$28)-MIN('Cds 2018'!CO$9:CO$28)))*100,((MAX('Cds 2018'!CO$9:CO$28)-'Cds 2018'!CO25)/(MIN('Cds 2018'!CO$9:CO$28)-MAX('Cds 2018'!CO$9:CO$28)))*(-100))</f>
        <v>2.30502067335792</v>
      </c>
      <c r="CP25" s="56" t="n">
        <f aca="false">IF(CP$1="Sí", (('Cds 2018'!CP25-MIN('Cds 2018'!CP$9:CP$28))/(MAX('Cds 2018'!CP$9:CP$28)-MIN('Cds 2018'!CP$9:CP$28)))*100,((MAX('Cds 2018'!CP$9:CP$28)-'Cds 2018'!CP25)/(MIN('Cds 2018'!CP$9:CP$28)-MAX('Cds 2018'!CP$9:CP$28)))*(-100))</f>
        <v>30.169725613762</v>
      </c>
      <c r="CQ25" s="56" t="n">
        <f aca="false">IF(CQ$1="Sí", (('Cds 2018'!CQ25-MIN('Cds 2018'!CQ$9:CQ$28))/(MAX('Cds 2018'!CQ$9:CQ$28)-MIN('Cds 2018'!CQ$9:CQ$28)))*100,((MAX('Cds 2018'!CQ$9:CQ$28)-'Cds 2018'!CQ25)/(MIN('Cds 2018'!CQ$9:CQ$28)-MAX('Cds 2018'!CQ$9:CQ$28)))*(-100))</f>
        <v>66.9953430085276</v>
      </c>
      <c r="CR25" s="56" t="n">
        <f aca="false">IF(CR$1="Sí", (('Cds 2018'!CR25-MIN('Cds 2018'!CR$9:CR$28))/(MAX('Cds 2018'!CR$9:CR$28)-MIN('Cds 2018'!CR$9:CR$28)))*100,((MAX('Cds 2018'!CR$9:CR$28)-'Cds 2018'!CR25)/(MIN('Cds 2018'!CR$9:CR$28)-MAX('Cds 2018'!CR$9:CR$28)))*(-100))</f>
        <v>41.3670768653844</v>
      </c>
      <c r="CS25" s="56" t="n">
        <f aca="false">IF(CS$1="Sí", (('Cds 2018'!CS25-MIN('Cds 2018'!CS$9:CS$28))/(MAX('Cds 2018'!CS$9:CS$28)-MIN('Cds 2018'!CS$9:CS$28)))*100,((MAX('Cds 2018'!CS$9:CS$28)-'Cds 2018'!CS25)/(MIN('Cds 2018'!CS$9:CS$28)-MAX('Cds 2018'!CS$9:CS$28)))*(-100))</f>
        <v>84.002894824667</v>
      </c>
      <c r="CT25" s="56" t="n">
        <f aca="false">IF(CT$1="Sí", (('Cds 2018'!CT25-MIN('Cds 2018'!CT$9:CT$28))/(MAX('Cds 2018'!CT$9:CT$28)-MIN('Cds 2018'!CT$9:CT$28)))*100,((MAX('Cds 2018'!CT$9:CT$28)-'Cds 2018'!CT25)/(MIN('Cds 2018'!CT$9:CT$28)-MAX('Cds 2018'!CT$9:CT$28)))*(-100))</f>
        <v>0</v>
      </c>
      <c r="CU25" s="56" t="n">
        <f aca="false">IF(CU$1="Sí", (('Cds 2018'!CU25-MIN('Cds 2018'!CU$9:CU$28))/(MAX('Cds 2018'!CU$9:CU$28)-MIN('Cds 2018'!CU$9:CU$28)))*100,((MAX('Cds 2018'!CU$9:CU$28)-'Cds 2018'!CU25)/(MIN('Cds 2018'!CU$9:CU$28)-MAX('Cds 2018'!CU$9:CU$28)))*(-100))</f>
        <v>35.319139022819</v>
      </c>
      <c r="CV25" s="96" t="s">
        <v>487</v>
      </c>
      <c r="CW25" s="56" t="n">
        <f aca="false">IF(CW$1="Sí", (('Cds 2018'!CW25-MIN('Cds 2018'!CW$9:CW$28))/(MAX('Cds 2018'!CW$9:CW$28)-MIN('Cds 2018'!CW$9:CW$28)))*100,((MAX('Cds 2018'!CW$9:CW$28)-'Cds 2018'!CW25)/(MIN('Cds 2018'!CW$9:CW$28)-MAX('Cds 2018'!CW$9:CW$28)))*(-100))</f>
        <v>46.8593064377814</v>
      </c>
      <c r="CX25" s="56" t="n">
        <f aca="false">IF(CX$1="Sí", (('Cds 2018'!CX25-MIN('Cds 2018'!CX$9:CX$28))/(MAX('Cds 2018'!CX$9:CX$28)-MIN('Cds 2018'!CX$9:CX$28)))*100,((MAX('Cds 2018'!CX$9:CX$28)-'Cds 2018'!CX25)/(MIN('Cds 2018'!CX$9:CX$28)-MAX('Cds 2018'!CX$9:CX$28)))*(-100))</f>
        <v>40.8622163865203</v>
      </c>
      <c r="CY25" s="56" t="n">
        <f aca="false">IF(CY$1="Sí", (('Cds 2018'!CY25-MIN('Cds 2018'!CY$9:CY$28))/(MAX('Cds 2018'!CY$9:CY$28)-MIN('Cds 2018'!CY$9:CY$28)))*100,((MAX('Cds 2018'!CY$9:CY$28)-'Cds 2018'!CY25)/(MIN('Cds 2018'!CY$9:CY$28)-MAX('Cds 2018'!CY$9:CY$28)))*(-100))</f>
        <v>39.4797280113887</v>
      </c>
      <c r="CZ25" s="56" t="n">
        <f aca="false">IF(CZ$1="Sí", (('Cds 2018'!CZ25-MIN('Cds 2018'!CZ$9:CZ$28))/(MAX('Cds 2018'!CZ$9:CZ$28)-MIN('Cds 2018'!CZ$9:CZ$28)))*100,((MAX('Cds 2018'!CZ$9:CZ$28)-'Cds 2018'!CZ25)/(MIN('Cds 2018'!CZ$9:CZ$28)-MAX('Cds 2018'!CZ$9:CZ$28)))*(-100))</f>
        <v>47.4221413060893</v>
      </c>
      <c r="DA25" s="56" t="n">
        <f aca="false">IF(DA$1="Sí", (('Cds 2018'!DA25-MIN('Cds 2018'!DA$9:DA$28))/(MAX('Cds 2018'!DA$9:DA$28)-MIN('Cds 2018'!DA$9:DA$28)))*100,((MAX('Cds 2018'!DA$9:DA$28)-'Cds 2018'!DA25)/(MIN('Cds 2018'!DA$9:DA$28)-MAX('Cds 2018'!DA$9:DA$28)))*(-100))</f>
        <v>100</v>
      </c>
    </row>
    <row r="26" customFormat="false" ht="15" hidden="false" customHeight="false" outlineLevel="0" collapsed="false">
      <c r="A26" s="80" t="s">
        <v>491</v>
      </c>
      <c r="B26" s="81" t="n">
        <v>41</v>
      </c>
      <c r="C26" s="80" t="s">
        <v>490</v>
      </c>
      <c r="E26" s="56" t="n">
        <f aca="false">IF(E$1="Sí", (('Cds 2018'!E26-MIN('Cds 2018'!E$9:E$28))/(MAX('Cds 2018'!E$9:E$28)-MIN('Cds 2018'!E$9:E$28)))*100,((MAX('Cds 2018'!E$9:E$28)-'Cds 2018'!E26)/(MIN('Cds 2018'!E$9:E$28)-MAX('Cds 2018'!E$9:E$28)))*(-100))</f>
        <v>35.5035899108176</v>
      </c>
      <c r="F26" s="56" t="n">
        <f aca="false">IF(F$1="Sí", (('Cds 2018'!F26-MIN('Cds 2018'!F$9:F$28))/(MAX('Cds 2018'!F$9:F$28)-MIN('Cds 2018'!F$9:F$28)))*100,((MAX('Cds 2018'!F$9:F$28)-'Cds 2018'!F26)/(MIN('Cds 2018'!F$9:F$28)-MAX('Cds 2018'!F$9:F$28)))*(-100))</f>
        <v>61.5462580015115</v>
      </c>
      <c r="G26" s="56" t="n">
        <f aca="false">IF(G$1="Sí", (('Cds 2018'!G26-MIN('Cds 2018'!G$9:G$28))/(MAX('Cds 2018'!G$9:G$28)-MIN('Cds 2018'!G$9:G$28)))*100,((MAX('Cds 2018'!G$9:G$28)-'Cds 2018'!G26)/(MIN('Cds 2018'!G$9:G$28)-MAX('Cds 2018'!G$9:G$28)))*(-100))</f>
        <v>81.2878550324068</v>
      </c>
      <c r="H26" s="56" t="n">
        <f aca="false">IF(H$1="Sí", (('Cds 2018'!H26-MIN('Cds 2018'!H$9:H$28))/(MAX('Cds 2018'!H$9:H$28)-MIN('Cds 2018'!H$9:H$28)))*100,((MAX('Cds 2018'!H$9:H$28)-'Cds 2018'!H26)/(MIN('Cds 2018'!H$9:H$28)-MAX('Cds 2018'!H$9:H$28)))*(-100))</f>
        <v>46.1186689213661</v>
      </c>
      <c r="I26" s="56" t="n">
        <f aca="false">IF(I$1="Sí", (('Cds 2018'!I26-MIN('Cds 2018'!I$9:I$28))/(MAX('Cds 2018'!I$9:I$28)-MIN('Cds 2018'!I$9:I$28)))*100,((MAX('Cds 2018'!I$9:I$28)-'Cds 2018'!I26)/(MIN('Cds 2018'!I$9:I$28)-MAX('Cds 2018'!I$9:I$28)))*(-100))</f>
        <v>66.5163916782683</v>
      </c>
      <c r="J26" s="56" t="n">
        <f aca="false">IF(J$1="Sí", (('Cds 2018'!J26-MIN('Cds 2018'!J$9:J$28))/(MAX('Cds 2018'!J$9:J$28)-MIN('Cds 2018'!J$9:J$28)))*100,((MAX('Cds 2018'!J$9:J$28)-'Cds 2018'!J26)/(MIN('Cds 2018'!J$9:J$28)-MAX('Cds 2018'!J$9:J$28)))*(-100))</f>
        <v>8.50756856972222</v>
      </c>
      <c r="K26" s="56" t="n">
        <f aca="false">IF(K$1="Sí", (('Cds 2018'!K26-MIN('Cds 2018'!K$9:K$28))/(MAX('Cds 2018'!K$9:K$28)-MIN('Cds 2018'!K$9:K$28)))*100,((MAX('Cds 2018'!K$9:K$28)-'Cds 2018'!K26)/(MIN('Cds 2018'!K$9:K$28)-MAX('Cds 2018'!K$9:K$28)))*(-100))</f>
        <v>92.3708252665993</v>
      </c>
      <c r="L26" s="56" t="n">
        <f aca="false">IF(L$1="Sí", (('Cds 2018'!L26-MIN('Cds 2018'!L$9:L$28))/(MAX('Cds 2018'!L$9:L$28)-MIN('Cds 2018'!L$9:L$28)))*100,((MAX('Cds 2018'!L$9:L$28)-'Cds 2018'!L26)/(MIN('Cds 2018'!L$9:L$28)-MAX('Cds 2018'!L$9:L$28)))*(-100))</f>
        <v>9.15366316681514</v>
      </c>
      <c r="M26" s="56" t="n">
        <f aca="false">IF(M$1="Sí", (('Cds 2018'!M26-MIN('Cds 2018'!M$9:M$28))/(MAX('Cds 2018'!M$9:M$28)-MIN('Cds 2018'!M$9:M$28)))*100,((MAX('Cds 2018'!M$9:M$28)-'Cds 2018'!M26)/(MIN('Cds 2018'!M$9:M$28)-MAX('Cds 2018'!M$9:M$28)))*(-100))</f>
        <v>65.454145894132</v>
      </c>
      <c r="N26" s="56" t="n">
        <f aca="false">IF(N$1="Sí", (('Cds 2018'!N26-MIN('Cds 2018'!N$9:N$28))/(MAX('Cds 2018'!N$9:N$28)-MIN('Cds 2018'!N$9:N$28)))*100,((MAX('Cds 2018'!N$9:N$28)-'Cds 2018'!N26)/(MIN('Cds 2018'!N$9:N$28)-MAX('Cds 2018'!N$9:N$28)))*(-100))</f>
        <v>16.9469560270837</v>
      </c>
      <c r="O26" s="56" t="n">
        <f aca="false">IF(O$1="Sí", (('Cds 2018'!O26-MIN('Cds 2018'!O$9:O$28))/(MAX('Cds 2018'!O$9:O$28)-MIN('Cds 2018'!O$9:O$28)))*100,((MAX('Cds 2018'!O$9:O$28)-'Cds 2018'!O26)/(MIN('Cds 2018'!O$9:O$28)-MAX('Cds 2018'!O$9:O$28)))*(-100))</f>
        <v>29.6604733318967</v>
      </c>
      <c r="P26" s="56" t="n">
        <f aca="false">IF(P$1="Sí", (('Cds 2018'!P26-MIN('Cds 2018'!P$9:P$28))/(MAX('Cds 2018'!P$9:P$28)-MIN('Cds 2018'!P$9:P$28)))*100,((MAX('Cds 2018'!P$9:P$28)-'Cds 2018'!P26)/(MIN('Cds 2018'!P$9:P$28)-MAX('Cds 2018'!P$9:P$28)))*(-100))</f>
        <v>100</v>
      </c>
      <c r="Q26" s="56" t="n">
        <f aca="false">IF(Q$1="Sí", (('Cds 2018'!Q26-MIN('Cds 2018'!Q$9:Q$28))/(MAX('Cds 2018'!Q$9:Q$28)-MIN('Cds 2018'!Q$9:Q$28)))*100,((MAX('Cds 2018'!Q$9:Q$28)-'Cds 2018'!Q26)/(MIN('Cds 2018'!Q$9:Q$28)-MAX('Cds 2018'!Q$9:Q$28)))*(-100))</f>
        <v>55.554256787941</v>
      </c>
      <c r="R26" s="56" t="n">
        <f aca="false">IF(R$1="Sí", (('Cds 2018'!R26-MIN('Cds 2018'!R$9:R$28))/(MAX('Cds 2018'!R$9:R$28)-MIN('Cds 2018'!R$9:R$28)))*100,((MAX('Cds 2018'!R$9:R$28)-'Cds 2018'!R26)/(MIN('Cds 2018'!R$9:R$28)-MAX('Cds 2018'!R$9:R$28)))*(-100))</f>
        <v>60.0622623986786</v>
      </c>
      <c r="S26" s="56" t="n">
        <f aca="false">IF(S$1="Sí", (('Cds 2018'!S26-MIN('Cds 2018'!S$9:S$28))/(MAX('Cds 2018'!S$9:S$28)-MIN('Cds 2018'!S$9:S$28)))*100,((MAX('Cds 2018'!S$9:S$28)-'Cds 2018'!S26)/(MIN('Cds 2018'!S$9:S$28)-MAX('Cds 2018'!S$9:S$28)))*(-100))</f>
        <v>29.7837249485497</v>
      </c>
      <c r="T26" s="56" t="n">
        <f aca="false">IF(T$1="Sí", (('Cds 2018'!T26-MIN('Cds 2018'!T$9:T$28))/(MAX('Cds 2018'!T$9:T$28)-MIN('Cds 2018'!T$9:T$28)))*100,((MAX('Cds 2018'!T$9:T$28)-'Cds 2018'!T26)/(MIN('Cds 2018'!T$9:T$28)-MAX('Cds 2018'!T$9:T$28)))*(-100))</f>
        <v>98.7879773345317</v>
      </c>
      <c r="U26" s="56" t="n">
        <f aca="false">IF(U$1="Sí", (('Cds 2018'!U26-MIN('Cds 2018'!U$9:U$28))/(MAX('Cds 2018'!U$9:U$28)-MIN('Cds 2018'!U$9:U$28)))*100,((MAX('Cds 2018'!U$9:U$28)-'Cds 2018'!U26)/(MIN('Cds 2018'!U$9:U$28)-MAX('Cds 2018'!U$9:U$28)))*(-100))</f>
        <v>97.6744490838433</v>
      </c>
      <c r="V26" s="56" t="n">
        <f aca="false">IF(V$1="Sí", (('Cds 2018'!V26-MIN('Cds 2018'!V$9:V$28))/(MAX('Cds 2018'!V$9:V$28)-MIN('Cds 2018'!V$9:V$28)))*100,((MAX('Cds 2018'!V$9:V$28)-'Cds 2018'!V26)/(MIN('Cds 2018'!V$9:V$28)-MAX('Cds 2018'!V$9:V$28)))*(-100))</f>
        <v>53.8869741289095</v>
      </c>
      <c r="W26" s="56" t="n">
        <f aca="false">IF(W$1="Sí", (('Cds 2018'!W26-MIN('Cds 2018'!W$9:W$28))/(MAX('Cds 2018'!W$9:W$28)-MIN('Cds 2018'!W$9:W$28)))*100,((MAX('Cds 2018'!W$9:W$28)-'Cds 2018'!W26)/(MIN('Cds 2018'!W$9:W$28)-MAX('Cds 2018'!W$9:W$28)))*(-100))</f>
        <v>57.6020904134424</v>
      </c>
      <c r="X26" s="56" t="n">
        <f aca="false">IF(X$1="Sí", (('Cds 2018'!X26-MIN('Cds 2018'!X$9:X$28))/(MAX('Cds 2018'!X$9:X$28)-MIN('Cds 2018'!X$9:X$28)))*100,((MAX('Cds 2018'!X$9:X$28)-'Cds 2018'!X26)/(MIN('Cds 2018'!X$9:X$28)-MAX('Cds 2018'!X$9:X$28)))*(-100))</f>
        <v>98.4972233823689</v>
      </c>
      <c r="Y26" s="56" t="n">
        <f aca="false">IF(Y$1="Sí", (('Cds 2018'!Y26-MIN('Cds 2018'!Y$9:Y$28))/(MAX('Cds 2018'!Y$9:Y$28)-MIN('Cds 2018'!Y$9:Y$28)))*100,((MAX('Cds 2018'!Y$9:Y$28)-'Cds 2018'!Y26)/(MIN('Cds 2018'!Y$9:Y$28)-MAX('Cds 2018'!Y$9:Y$28)))*(-100))</f>
        <v>11.1129703651713</v>
      </c>
      <c r="Z26" s="56" t="n">
        <f aca="false">IF(Z$1="Sí", (('Cds 2018'!Z26-MIN('Cds 2018'!Z$9:Z$28))/(MAX('Cds 2018'!Z$9:Z$28)-MIN('Cds 2018'!Z$9:Z$28)))*100,((MAX('Cds 2018'!Z$9:Z$28)-'Cds 2018'!Z26)/(MIN('Cds 2018'!Z$9:Z$28)-MAX('Cds 2018'!Z$9:Z$28)))*(-100))</f>
        <v>74.0690320845773</v>
      </c>
      <c r="AA26" s="56" t="n">
        <f aca="false">IF(AA$1="Sí", (('Cds 2018'!AA26-MIN('Cds 2018'!AA$9:AA$28))/(MAX('Cds 2018'!AA$9:AA$28)-MIN('Cds 2018'!AA$9:AA$28)))*100,((MAX('Cds 2018'!AA$9:AA$28)-'Cds 2018'!AA26)/(MIN('Cds 2018'!AA$9:AA$28)-MAX('Cds 2018'!AA$9:AA$28)))*(-100))</f>
        <v>63.4161726130908</v>
      </c>
      <c r="AB26" s="56" t="n">
        <f aca="false">IF(AB$1="Sí", (('Cds 2018'!AB26-MIN('Cds 2018'!AB$9:AB$28))/(MAX('Cds 2018'!AB$9:AB$28)-MIN('Cds 2018'!AB$9:AB$28)))*100,((MAX('Cds 2018'!AB$9:AB$28)-'Cds 2018'!AB26)/(MIN('Cds 2018'!AB$9:AB$28)-MAX('Cds 2018'!AB$9:AB$28)))*(-100))</f>
        <v>4.2823196073245</v>
      </c>
      <c r="AC26" s="56" t="n">
        <f aca="false">IF(AC$1="Sí", (('Cds 2018'!AC26-MIN('Cds 2018'!AC$9:AC$28))/(MAX('Cds 2018'!AC$9:AC$28)-MIN('Cds 2018'!AC$9:AC$28)))*100,((MAX('Cds 2018'!AC$9:AC$28)-'Cds 2018'!AC26)/(MIN('Cds 2018'!AC$9:AC$28)-MAX('Cds 2018'!AC$9:AC$28)))*(-100))</f>
        <v>92.5093673264965</v>
      </c>
      <c r="AD26" s="56" t="n">
        <f aca="false">IF(AD$1="Sí", (('Cds 2018'!AD26-MIN('Cds 2018'!AD$9:AD$28))/(MAX('Cds 2018'!AD$9:AD$28)-MIN('Cds 2018'!AD$9:AD$28)))*100,((MAX('Cds 2018'!AD$9:AD$28)-'Cds 2018'!AD26)/(MIN('Cds 2018'!AD$9:AD$28)-MAX('Cds 2018'!AD$9:AD$28)))*(-100))</f>
        <v>91.3775362089162</v>
      </c>
      <c r="AE26" s="56" t="n">
        <f aca="false">IF(AE$1="Sí", (('Cds 2018'!AE26-MIN('Cds 2018'!AE$9:AE$28))/(MAX('Cds 2018'!AE$9:AE$28)-MIN('Cds 2018'!AE$9:AE$28)))*100,((MAX('Cds 2018'!AE$9:AE$28)-'Cds 2018'!AE26)/(MIN('Cds 2018'!AE$9:AE$28)-MAX('Cds 2018'!AE$9:AE$28)))*(-100))</f>
        <v>0</v>
      </c>
      <c r="AF26" s="56" t="n">
        <f aca="false">IF(AF$1="Sí", (('Cds 2018'!AF26-MIN('Cds 2018'!AF$9:AF$28))/(MAX('Cds 2018'!AF$9:AF$28)-MIN('Cds 2018'!AF$9:AF$28)))*100,((MAX('Cds 2018'!AF$9:AF$28)-'Cds 2018'!AF26)/(MIN('Cds 2018'!AF$9:AF$28)-MAX('Cds 2018'!AF$9:AF$28)))*(-100))</f>
        <v>46.5889857245751</v>
      </c>
      <c r="AG26" s="56" t="n">
        <f aca="false">IF(AG$1="Sí", (('Cds 2018'!AG26-MIN('Cds 2018'!AG$9:AG$28))/(MAX('Cds 2018'!AG$9:AG$28)-MIN('Cds 2018'!AG$9:AG$28)))*100,((MAX('Cds 2018'!AG$9:AG$28)-'Cds 2018'!AG26)/(MIN('Cds 2018'!AG$9:AG$28)-MAX('Cds 2018'!AG$9:AG$28)))*(-100))</f>
        <v>0</v>
      </c>
      <c r="AH26" s="56" t="n">
        <f aca="false">IF(AH$1="Sí", (('Cds 2018'!AH26-MIN('Cds 2018'!AH$9:AH$28))/(MAX('Cds 2018'!AH$9:AH$28)-MIN('Cds 2018'!AH$9:AH$28)))*100,((MAX('Cds 2018'!AH$9:AH$28)-'Cds 2018'!AH26)/(MIN('Cds 2018'!AH$9:AH$28)-MAX('Cds 2018'!AH$9:AH$28)))*(-100))</f>
        <v>30.5084745762712</v>
      </c>
      <c r="AI26" s="56" t="n">
        <f aca="false">IF(AI$1="Sí", (('Cds 2018'!AI26-MIN('Cds 2018'!AI$9:AI$28))/(MAX('Cds 2018'!AI$9:AI$28)-MIN('Cds 2018'!AI$9:AI$28)))*100,((MAX('Cds 2018'!AI$9:AI$28)-'Cds 2018'!AI26)/(MIN('Cds 2018'!AI$9:AI$28)-MAX('Cds 2018'!AI$9:AI$28)))*(-100))</f>
        <v>24.1241437063264</v>
      </c>
      <c r="AJ26" s="56" t="n">
        <f aca="false">IF(AJ$1="Sí", (('Cds 2018'!AJ26-MIN('Cds 2018'!AJ$9:AJ$28))/(MAX('Cds 2018'!AJ$9:AJ$28)-MIN('Cds 2018'!AJ$9:AJ$28)))*100,((MAX('Cds 2018'!AJ$9:AJ$28)-'Cds 2018'!AJ26)/(MIN('Cds 2018'!AJ$9:AJ$28)-MAX('Cds 2018'!AJ$9:AJ$28)))*(-100))</f>
        <v>96.8222178844717</v>
      </c>
      <c r="AK26" s="56" t="n">
        <f aca="false">IF(AK$1="Sí", (('Cds 2018'!AK26-MIN('Cds 2018'!AK$9:AK$28))/(MAX('Cds 2018'!AK$9:AK$28)-MIN('Cds 2018'!AK$9:AK$28)))*100,((MAX('Cds 2018'!AK$9:AK$28)-'Cds 2018'!AK26)/(MIN('Cds 2018'!AK$9:AK$28)-MAX('Cds 2018'!AK$9:AK$28)))*(-100))</f>
        <v>32.9590794550693</v>
      </c>
      <c r="AL26" s="56" t="n">
        <f aca="false">IF(AL$1="Sí", (('Cds 2018'!AL26-MIN('Cds 2018'!AL$9:AL$28))/(MAX('Cds 2018'!AL$9:AL$28)-MIN('Cds 2018'!AL$9:AL$28)))*100,((MAX('Cds 2018'!AL$9:AL$28)-'Cds 2018'!AL26)/(MIN('Cds 2018'!AL$9:AL$28)-MAX('Cds 2018'!AL$9:AL$28)))*(-100))</f>
        <v>73.3752009617215</v>
      </c>
      <c r="AM26" s="56" t="n">
        <f aca="false">IF(AM$1="Sí", (('Cds 2018'!AM26-MIN('Cds 2018'!AM$9:AM$28))/(MAX('Cds 2018'!AM$9:AM$28)-MIN('Cds 2018'!AM$9:AM$28)))*100,((MAX('Cds 2018'!AM$9:AM$28)-'Cds 2018'!AM26)/(MIN('Cds 2018'!AM$9:AM$28)-MAX('Cds 2018'!AM$9:AM$28)))*(-100))</f>
        <v>45.3292776932694</v>
      </c>
      <c r="AN26" s="56" t="n">
        <f aca="false">IF(AN$1="Sí", (('Cds 2018'!AN26-MIN('Cds 2018'!AN$9:AN$28))/(MAX('Cds 2018'!AN$9:AN$28)-MIN('Cds 2018'!AN$9:AN$28)))*100,((MAX('Cds 2018'!AN$9:AN$28)-'Cds 2018'!AN26)/(MIN('Cds 2018'!AN$9:AN$28)-MAX('Cds 2018'!AN$9:AN$28)))*(-100))</f>
        <v>67.1685547174255</v>
      </c>
      <c r="AO26" s="56" t="n">
        <f aca="false">IF(AO$1="Sí", (('Cds 2018'!AO26-MIN('Cds 2018'!AO$9:AO$28))/(MAX('Cds 2018'!AO$9:AO$28)-MIN('Cds 2018'!AO$9:AO$28)))*100,((MAX('Cds 2018'!AO$9:AO$28)-'Cds 2018'!AO26)/(MIN('Cds 2018'!AO$9:AO$28)-MAX('Cds 2018'!AO$9:AO$28)))*(-100))</f>
        <v>75</v>
      </c>
      <c r="AP26" s="56" t="n">
        <f aca="false">IF(AP$1="Sí", (('Cds 2018'!AP26-MIN('Cds 2018'!AP$9:AP$28))/(MAX('Cds 2018'!AP$9:AP$28)-MIN('Cds 2018'!AP$9:AP$28)))*100,((MAX('Cds 2018'!AP$9:AP$28)-'Cds 2018'!AP26)/(MIN('Cds 2018'!AP$9:AP$28)-MAX('Cds 2018'!AP$9:AP$28)))*(-100))</f>
        <v>81.0203010373058</v>
      </c>
      <c r="AQ26" s="56" t="n">
        <f aca="false">IF(AQ$1="Sí", (('Cds 2018'!AQ26-MIN('Cds 2018'!AQ$9:AQ$28))/(MAX('Cds 2018'!AQ$9:AQ$28)-MIN('Cds 2018'!AQ$9:AQ$28)))*100,((MAX('Cds 2018'!AQ$9:AQ$28)-'Cds 2018'!AQ26)/(MIN('Cds 2018'!AQ$9:AQ$28)-MAX('Cds 2018'!AQ$9:AQ$28)))*(-100))</f>
        <v>88.8790500611012</v>
      </c>
      <c r="AR26" s="56" t="n">
        <f aca="false">IF(AR$1="Sí", (('Cds 2018'!AR26-MIN('Cds 2018'!AR$9:AR$28))/(MAX('Cds 2018'!AR$9:AR$28)-MIN('Cds 2018'!AR$9:AR$28)))*100,((MAX('Cds 2018'!AR$9:AR$28)-'Cds 2018'!AR26)/(MIN('Cds 2018'!AR$9:AR$28)-MAX('Cds 2018'!AR$9:AR$28)))*(-100))</f>
        <v>59.2235375483546</v>
      </c>
      <c r="AS26" s="56" t="n">
        <f aca="false">IF(AS$1="Sí", (('Cds 2018'!AS26-MIN('Cds 2018'!AS$9:AS$28))/(MAX('Cds 2018'!AS$9:AS$28)-MIN('Cds 2018'!AS$9:AS$28)))*100,((MAX('Cds 2018'!AS$9:AS$28)-'Cds 2018'!AS26)/(MIN('Cds 2018'!AS$9:AS$28)-MAX('Cds 2018'!AS$9:AS$28)))*(-100))</f>
        <v>58.8839673202893</v>
      </c>
      <c r="AT26" s="56" t="n">
        <f aca="false">IF(AT$1="Sí", (('Cds 2018'!AT26-MIN('Cds 2018'!AT$9:AT$28))/(MAX('Cds 2018'!AT$9:AT$28)-MIN('Cds 2018'!AT$9:AT$28)))*100,((MAX('Cds 2018'!AT$9:AT$28)-'Cds 2018'!AT26)/(MIN('Cds 2018'!AT$9:AT$28)-MAX('Cds 2018'!AT$9:AT$28)))*(-100))</f>
        <v>53.3974230678069</v>
      </c>
      <c r="AU26" s="56" t="n">
        <f aca="false">IF(AU$1="Sí", (('Cds 2018'!AU26-MIN('Cds 2018'!AU$9:AU$28))/(MAX('Cds 2018'!AU$9:AU$28)-MIN('Cds 2018'!AU$9:AU$28)))*100,((MAX('Cds 2018'!AU$9:AU$28)-'Cds 2018'!AU26)/(MIN('Cds 2018'!AU$9:AU$28)-MAX('Cds 2018'!AU$9:AU$28)))*(-100))</f>
        <v>58.9310351659246</v>
      </c>
      <c r="AV26" s="56" t="n">
        <f aca="false">IF(AV$1="Sí", (('Cds 2018'!AV26-MIN('Cds 2018'!AV$9:AV$28))/(MAX('Cds 2018'!AV$9:AV$28)-MIN('Cds 2018'!AV$9:AV$28)))*100,((MAX('Cds 2018'!AV$9:AV$28)-'Cds 2018'!AV26)/(MIN('Cds 2018'!AV$9:AV$28)-MAX('Cds 2018'!AV$9:AV$28)))*(-100))</f>
        <v>100</v>
      </c>
      <c r="AW26" s="56" t="n">
        <f aca="false">IF(AW$1="Sí", (('Cds 2018'!AW26-MIN('Cds 2018'!AW$9:AW$28))/(MAX('Cds 2018'!AW$9:AW$28)-MIN('Cds 2018'!AW$9:AW$28)))*100,((MAX('Cds 2018'!AW$9:AW$28)-'Cds 2018'!AW26)/(MIN('Cds 2018'!AW$9:AW$28)-MAX('Cds 2018'!AW$9:AW$28)))*(-100))</f>
        <v>0</v>
      </c>
      <c r="AX26" s="56" t="n">
        <f aca="false">IF(AX$1="Sí", (('Cds 2018'!AX26-MIN('Cds 2018'!AX$9:AX$28))/(MAX('Cds 2018'!AX$9:AX$28)-MIN('Cds 2018'!AX$9:AX$28)))*100,((MAX('Cds 2018'!AX$9:AX$28)-'Cds 2018'!AX26)/(MIN('Cds 2018'!AX$9:AX$28)-MAX('Cds 2018'!AX$9:AX$28)))*(-100))</f>
        <v>6.07472746941832</v>
      </c>
      <c r="AY26" s="56" t="n">
        <f aca="false">IF(AY$1="Sí", (('Cds 2018'!AY26-MIN('Cds 2018'!AY$9:AY$28))/(MAX('Cds 2018'!AY$9:AY$28)-MIN('Cds 2018'!AY$9:AY$28)))*100,((MAX('Cds 2018'!AY$9:AY$28)-'Cds 2018'!AY26)/(MIN('Cds 2018'!AY$9:AY$28)-MAX('Cds 2018'!AY$9:AY$28)))*(-100))</f>
        <v>0</v>
      </c>
      <c r="AZ26" s="56" t="n">
        <f aca="false">IF(AZ$1="Sí", (('Cds 2018'!AZ26-MIN('Cds 2018'!AZ$9:AZ$28))/(MAX('Cds 2018'!AZ$9:AZ$28)-MIN('Cds 2018'!AZ$9:AZ$28)))*100,((MAX('Cds 2018'!AZ$9:AZ$28)-'Cds 2018'!AZ26)/(MIN('Cds 2018'!AZ$9:AZ$28)-MAX('Cds 2018'!AZ$9:AZ$28)))*(-100))</f>
        <v>0</v>
      </c>
      <c r="BA26" s="56" t="n">
        <f aca="false">IF(BA$1="Sí", (('Cds 2018'!BA26-MIN('Cds 2018'!BA$9:BA$28))/(MAX('Cds 2018'!BA$9:BA$28)-MIN('Cds 2018'!BA$9:BA$28)))*100,((MAX('Cds 2018'!BA$9:BA$28)-'Cds 2018'!BA26)/(MIN('Cds 2018'!BA$9:BA$28)-MAX('Cds 2018'!BA$9:BA$28)))*(-100))</f>
        <v>0</v>
      </c>
      <c r="BB26" s="56" t="n">
        <v>0</v>
      </c>
      <c r="BC26" s="56" t="n">
        <f aca="false">IF(BC$1="Sí", (('Cds 2018'!BC26-MIN('Cds 2018'!BC$9:BC$28))/(MAX('Cds 2018'!BC$9:BC$28)-MIN('Cds 2018'!BC$9:BC$28)))*100,((MAX('Cds 2018'!BC$9:BC$28)-'Cds 2018'!BC26)/(MIN('Cds 2018'!BC$9:BC$28)-MAX('Cds 2018'!BC$9:BC$28)))*(-100))</f>
        <v>85.4120887483007</v>
      </c>
      <c r="BD26" s="56" t="n">
        <f aca="false">IF(BD$1="Sí", (('Cds 2018'!BD26-MIN('Cds 2018'!BD$9:BD$28))/(MAX('Cds 2018'!BD$9:BD$28)-MIN('Cds 2018'!BD$9:BD$28)))*100,((MAX('Cds 2018'!BD$9:BD$28)-'Cds 2018'!BD26)/(MIN('Cds 2018'!BD$9:BD$28)-MAX('Cds 2018'!BD$9:BD$28)))*(-100))</f>
        <v>84.7268935466333</v>
      </c>
      <c r="BE26" s="56" t="n">
        <f aca="false">IF(BE$1="Sí", (('Cds 2018'!BE26-MIN('Cds 2018'!BE$9:BE$28))/(MAX('Cds 2018'!BE$9:BE$28)-MIN('Cds 2018'!BE$9:BE$28)))*100,((MAX('Cds 2018'!BE$9:BE$28)-'Cds 2018'!BE26)/(MIN('Cds 2018'!BE$9:BE$28)-MAX('Cds 2018'!BE$9:BE$28)))*(-100))</f>
        <v>91.4816351239642</v>
      </c>
      <c r="BF26" s="56" t="n">
        <f aca="false">IF(BF$1="Sí", (('Cds 2018'!BF26-MIN('Cds 2018'!BF$9:BF$28))/(MAX('Cds 2018'!BF$9:BF$28)-MIN('Cds 2018'!BF$9:BF$28)))*100,((MAX('Cds 2018'!BF$9:BF$28)-'Cds 2018'!BF26)/(MIN('Cds 2018'!BF$9:BF$28)-MAX('Cds 2018'!BF$9:BF$28)))*(-100))</f>
        <v>57.6389107142717</v>
      </c>
      <c r="BG26" s="56" t="n">
        <f aca="false">IF(BG$1="Sí", (('Cds 2018'!BG26-MIN('Cds 2018'!BG$9:BG$28))/(MAX('Cds 2018'!BG$9:BG$28)-MIN('Cds 2018'!BG$9:BG$28)))*100,((MAX('Cds 2018'!BG$9:BG$28)-'Cds 2018'!BG26)/(MIN('Cds 2018'!BG$9:BG$28)-MAX('Cds 2018'!BG$9:BG$28)))*(-100))</f>
        <v>83.7985042197479</v>
      </c>
      <c r="BH26" s="56" t="n">
        <f aca="false">IF(BH$1="Sí", (('Cds 2018'!BH26-MIN('Cds 2018'!BH$9:BH$28))/(MAX('Cds 2018'!BH$9:BH$28)-MIN('Cds 2018'!BH$9:BH$28)))*100,((MAX('Cds 2018'!BH$9:BH$28)-'Cds 2018'!BH26)/(MIN('Cds 2018'!BH$9:BH$28)-MAX('Cds 2018'!BH$9:BH$28)))*(-100))</f>
        <v>48.1359158640449</v>
      </c>
      <c r="BI26" s="56" t="n">
        <f aca="false">IF(BI$1="Sí", (('Cds 2018'!BI26-MIN('Cds 2018'!BI$9:BI$28))/(MAX('Cds 2018'!BI$9:BI$28)-MIN('Cds 2018'!BI$9:BI$28)))*100,((MAX('Cds 2018'!BI$9:BI$28)-'Cds 2018'!BI26)/(MIN('Cds 2018'!BI$9:BI$28)-MAX('Cds 2018'!BI$9:BI$28)))*(-100))</f>
        <v>63.1923903508276</v>
      </c>
      <c r="BJ26" s="56" t="n">
        <f aca="false">IF(BJ$1="Sí", (('Cds 2018'!BJ26-MIN('Cds 2018'!BJ$9:BJ$28))/(MAX('Cds 2018'!BJ$9:BJ$28)-MIN('Cds 2018'!BJ$9:BJ$28)))*100,((MAX('Cds 2018'!BJ$9:BJ$28)-'Cds 2018'!BJ26)/(MIN('Cds 2018'!BJ$9:BJ$28)-MAX('Cds 2018'!BJ$9:BJ$28)))*(-100))</f>
        <v>55.0484923744471</v>
      </c>
      <c r="BK26" s="56" t="n">
        <f aca="false">IF(BK$1="Sí", (('Cds 2018'!BK26-MIN('Cds 2018'!BK$9:BK$28))/(MAX('Cds 2018'!BK$9:BK$28)-MIN('Cds 2018'!BK$9:BK$28)))*100,((MAX('Cds 2018'!BK$9:BK$28)-'Cds 2018'!BK26)/(MIN('Cds 2018'!BK$9:BK$28)-MAX('Cds 2018'!BK$9:BK$28)))*(-100))</f>
        <v>0</v>
      </c>
      <c r="BL26" s="56" t="n">
        <f aca="false">IF(BL$1="Sí", (('Cds 2018'!BL26-MIN('Cds 2018'!BL$9:BL$28))/(MAX('Cds 2018'!BL$9:BL$28)-MIN('Cds 2018'!BL$9:BL$28)))*100,((MAX('Cds 2018'!BL$9:BL$28)-'Cds 2018'!BL26)/(MIN('Cds 2018'!BL$9:BL$28)-MAX('Cds 2018'!BL$9:BL$28)))*(-100))</f>
        <v>0</v>
      </c>
      <c r="BM26" s="56" t="n">
        <f aca="false">IF(BM$1="Sí", (('Cds 2018'!BM26-MIN('Cds 2018'!BM$9:BM$28))/(MAX('Cds 2018'!BM$9:BM$28)-MIN('Cds 2018'!BM$9:BM$28)))*100,((MAX('Cds 2018'!BM$9:BM$28)-'Cds 2018'!BM26)/(MIN('Cds 2018'!BM$9:BM$28)-MAX('Cds 2018'!BM$9:BM$28)))*(-100))</f>
        <v>31.4951406607801</v>
      </c>
      <c r="BN26" s="56" t="n">
        <f aca="false">IF(BN$1="Sí", (('Cds 2018'!BN26-MIN('Cds 2018'!BN$9:BN$28))/(MAX('Cds 2018'!BN$9:BN$28)-MIN('Cds 2018'!BN$9:BN$28)))*100,((MAX('Cds 2018'!BN$9:BN$28)-'Cds 2018'!BN26)/(MIN('Cds 2018'!BN$9:BN$28)-MAX('Cds 2018'!BN$9:BN$28)))*(-100))</f>
        <v>5.88645255983218</v>
      </c>
      <c r="BO26" s="56" t="n">
        <f aca="false">IF(BO$1="Sí", (('Cds 2018'!BO26-MIN('Cds 2018'!BO$9:BO$28))/(MAX('Cds 2018'!BO$9:BO$28)-MIN('Cds 2018'!BO$9:BO$28)))*100,((MAX('Cds 2018'!BO$9:BO$28)-'Cds 2018'!BO26)/(MIN('Cds 2018'!BO$9:BO$28)-MAX('Cds 2018'!BO$9:BO$28)))*(-100))</f>
        <v>62.3637681006859</v>
      </c>
      <c r="BP26" s="56" t="n">
        <f aca="false">IF(BP$1="Sí", (('Cds 2018'!BP26-MIN('Cds 2018'!BP$9:BP$28))/(MAX('Cds 2018'!BP$9:BP$28)-MIN('Cds 2018'!BP$9:BP$28)))*100,((MAX('Cds 2018'!BP$9:BP$28)-'Cds 2018'!BP26)/(MIN('Cds 2018'!BP$9:BP$28)-MAX('Cds 2018'!BP$9:BP$28)))*(-100))</f>
        <v>72.7034895804652</v>
      </c>
      <c r="BQ26" s="56" t="n">
        <f aca="false">IF(BQ$1="Sí", (('Cds 2018'!BQ26-MIN('Cds 2018'!BQ$9:BQ$28))/(MAX('Cds 2018'!BQ$9:BQ$28)-MIN('Cds 2018'!BQ$9:BQ$28)))*100,((MAX('Cds 2018'!BQ$9:BQ$28)-'Cds 2018'!BQ26)/(MIN('Cds 2018'!BQ$9:BQ$28)-MAX('Cds 2018'!BQ$9:BQ$28)))*(-100))</f>
        <v>23.0958295201987</v>
      </c>
      <c r="BR26" s="56" t="n">
        <f aca="false">IF(BR$1="Sí", (('Cds 2018'!BR26-MIN('Cds 2018'!BR$9:BR$28))/(MAX('Cds 2018'!BR$9:BR$28)-MIN('Cds 2018'!BR$9:BR$28)))*100,((MAX('Cds 2018'!BR$9:BR$28)-'Cds 2018'!BR26)/(MIN('Cds 2018'!BR$9:BR$28)-MAX('Cds 2018'!BR$9:BR$28)))*(-100))</f>
        <v>0</v>
      </c>
      <c r="BS26" s="56" t="n">
        <f aca="false">IF(BS$1="Sí", (('Cds 2018'!BS26-MIN('Cds 2018'!BS$9:BS$28))/(MAX('Cds 2018'!BS$9:BS$28)-MIN('Cds 2018'!BS$9:BS$28)))*100,((MAX('Cds 2018'!BS$9:BS$28)-'Cds 2018'!BS26)/(MIN('Cds 2018'!BS$9:BS$28)-MAX('Cds 2018'!BS$9:BS$28)))*(-100))</f>
        <v>0</v>
      </c>
      <c r="BT26" s="56" t="n">
        <f aca="false">IF(BT$1="Sí", (('Cds 2018'!BT26-MIN('Cds 2018'!BT$9:BT$28))/(MAX('Cds 2018'!BT$9:BT$28)-MIN('Cds 2018'!BT$9:BT$28)))*100,((MAX('Cds 2018'!BT$9:BT$28)-'Cds 2018'!BT26)/(MIN('Cds 2018'!BT$9:BT$28)-MAX('Cds 2018'!BT$9:BT$28)))*(-100))</f>
        <v>0</v>
      </c>
      <c r="BU26" s="56" t="n">
        <f aca="false">IF(BU$1="Sí", (('Cds 2018'!BU26-MIN('Cds 2018'!BU$9:BU$28))/(MAX('Cds 2018'!BU$9:BU$28)-MIN('Cds 2018'!BU$9:BU$28)))*100,((MAX('Cds 2018'!BU$9:BU$28)-'Cds 2018'!BU26)/(MIN('Cds 2018'!BU$9:BU$28)-MAX('Cds 2018'!BU$9:BU$28)))*(-100))</f>
        <v>0</v>
      </c>
      <c r="BV26" s="56" t="n">
        <f aca="false">IF(BV$1="Sí", (('Cds 2018'!BV26-MIN('Cds 2018'!BV$9:BV$28))/(MAX('Cds 2018'!BV$9:BV$28)-MIN('Cds 2018'!BV$9:BV$28)))*100,((MAX('Cds 2018'!BV$9:BV$28)-'Cds 2018'!BV26)/(MIN('Cds 2018'!BV$9:BV$28)-MAX('Cds 2018'!BV$9:BV$28)))*(-100))</f>
        <v>0</v>
      </c>
      <c r="BW26" s="56" t="n">
        <f aca="false">IF(BW$1="Sí", (('Cds 2018'!BW26-MIN('Cds 2018'!BW$9:BW$28))/(MAX('Cds 2018'!BW$9:BW$28)-MIN('Cds 2018'!BW$9:BW$28)))*100,((MAX('Cds 2018'!BW$9:BW$28)-'Cds 2018'!BW26)/(MIN('Cds 2018'!BW$9:BW$28)-MAX('Cds 2018'!BW$9:BW$28)))*(-100))</f>
        <v>0</v>
      </c>
      <c r="BX26" s="56" t="n">
        <f aca="false">IF(BX$1="Sí", (('Cds 2018'!BX26-MIN('Cds 2018'!BX$9:BX$28))/(MAX('Cds 2018'!BX$9:BX$28)-MIN('Cds 2018'!BX$9:BX$28)))*100,((MAX('Cds 2018'!BX$9:BX$28)-'Cds 2018'!BX26)/(MIN('Cds 2018'!BX$9:BX$28)-MAX('Cds 2018'!BX$9:BX$28)))*(-100))</f>
        <v>0</v>
      </c>
      <c r="BY26" s="56" t="n">
        <f aca="false">IF(BY$1="Sí", (('Cds 2018'!BY26-MIN('Cds 2018'!BY$9:BY$28))/(MAX('Cds 2018'!BY$9:BY$28)-MIN('Cds 2018'!BY$9:BY$28)))*100,((MAX('Cds 2018'!BY$9:BY$28)-'Cds 2018'!BY26)/(MIN('Cds 2018'!BY$9:BY$28)-MAX('Cds 2018'!BY$9:BY$28)))*(-100))</f>
        <v>0</v>
      </c>
      <c r="BZ26" s="56" t="n">
        <f aca="false">IF(BZ$1="Sí", (('Cds 2018'!BZ26-MIN('Cds 2018'!BZ$9:BZ$28))/(MAX('Cds 2018'!BZ$9:BZ$28)-MIN('Cds 2018'!BZ$9:BZ$28)))*100,((MAX('Cds 2018'!BZ$9:BZ$28)-'Cds 2018'!BZ26)/(MIN('Cds 2018'!BZ$9:BZ$28)-MAX('Cds 2018'!BZ$9:BZ$28)))*(-100))</f>
        <v>0</v>
      </c>
      <c r="CA26" s="56" t="n">
        <f aca="false">IF(CA$1="Sí", (('Cds 2018'!CA26-MIN('Cds 2018'!CA$9:CA$28))/(MAX('Cds 2018'!CA$9:CA$28)-MIN('Cds 2018'!CA$9:CA$28)))*100,((MAX('Cds 2018'!CA$9:CA$28)-'Cds 2018'!CA26)/(MIN('Cds 2018'!CA$9:CA$28)-MAX('Cds 2018'!CA$9:CA$28)))*(-100))</f>
        <v>100</v>
      </c>
      <c r="CB26" s="56" t="n">
        <f aca="false">IF(CB$1="Sí", (('Cds 2018'!CB26-MIN('Cds 2018'!CB$9:CB$28))/(MAX('Cds 2018'!CB$9:CB$28)-MIN('Cds 2018'!CB$9:CB$28)))*100,((MAX('Cds 2018'!CB$9:CB$28)-'Cds 2018'!CB26)/(MIN('Cds 2018'!CB$9:CB$28)-MAX('Cds 2018'!CB$9:CB$28)))*(-100))</f>
        <v>0</v>
      </c>
      <c r="CC26" s="56" t="n">
        <f aca="false">IF(CC$1="Sí", (('Cds 2018'!CC26-MIN('Cds 2018'!CC$9:CC$28))/(MAX('Cds 2018'!CC$9:CC$28)-MIN('Cds 2018'!CC$9:CC$28)))*100,((MAX('Cds 2018'!CC$9:CC$28)-'Cds 2018'!CC26)/(MIN('Cds 2018'!CC$9:CC$28)-MAX('Cds 2018'!CC$9:CC$28)))*(-100))</f>
        <v>0</v>
      </c>
      <c r="CD26" s="56" t="n">
        <f aca="false">IF(CD$1="Sí", (('Cds 2018'!CD26-MIN('Cds 2018'!CD$9:CD$28))/(MAX('Cds 2018'!CD$9:CD$28)-MIN('Cds 2018'!CD$9:CD$28)))*100,((MAX('Cds 2018'!CD$9:CD$28)-'Cds 2018'!CD26)/(MIN('Cds 2018'!CD$9:CD$28)-MAX('Cds 2018'!CD$9:CD$28)))*(-100))</f>
        <v>0</v>
      </c>
      <c r="CE26" s="56" t="n">
        <f aca="false">IF(CE$1="Sí", (('Cds 2018'!CE26-MIN('Cds 2018'!CE$9:CE$28))/(MAX('Cds 2018'!CE$9:CE$28)-MIN('Cds 2018'!CE$9:CE$28)))*100,((MAX('Cds 2018'!CE$9:CE$28)-'Cds 2018'!CE26)/(MIN('Cds 2018'!CE$9:CE$28)-MAX('Cds 2018'!CE$9:CE$28)))*(-100))</f>
        <v>0</v>
      </c>
      <c r="CF26" s="56" t="n">
        <f aca="false">IF(CF$1="Sí", (('Cds 2018'!CF26-MIN('Cds 2018'!CF$9:CF$28))/(MAX('Cds 2018'!CF$9:CF$28)-MIN('Cds 2018'!CF$9:CF$28)))*100,((MAX('Cds 2018'!CF$9:CF$28)-'Cds 2018'!CF26)/(MIN('Cds 2018'!CF$9:CF$28)-MAX('Cds 2018'!CF$9:CF$28)))*(-100))</f>
        <v>0</v>
      </c>
      <c r="CG26" s="56" t="n">
        <f aca="false">IF(CG$1="Sí", (('Cds 2018'!CG26-MIN('Cds 2018'!CG$9:CG$28))/(MAX('Cds 2018'!CG$9:CG$28)-MIN('Cds 2018'!CG$9:CG$28)))*100,((MAX('Cds 2018'!CG$9:CG$28)-'Cds 2018'!CG26)/(MIN('Cds 2018'!CG$9:CG$28)-MAX('Cds 2018'!CG$9:CG$28)))*(-100))</f>
        <v>0</v>
      </c>
      <c r="CH26" s="56" t="n">
        <f aca="false">IF(CH$1="Sí", (('Cds 2018'!CH26-MIN('Cds 2018'!CH$9:CH$28))/(MAX('Cds 2018'!CH$9:CH$28)-MIN('Cds 2018'!CH$9:CH$28)))*100,((MAX('Cds 2018'!CH$9:CH$28)-'Cds 2018'!CH26)/(MIN('Cds 2018'!CH$9:CH$28)-MAX('Cds 2018'!CH$9:CH$28)))*(-100))</f>
        <v>100</v>
      </c>
      <c r="CI26" s="56" t="n">
        <f aca="false">IF(CI$1="Sí", (('Cds 2018'!CI26-MIN('Cds 2018'!CI$9:CI$28))/(MAX('Cds 2018'!CI$9:CI$28)-MIN('Cds 2018'!CI$9:CI$28)))*100,((MAX('Cds 2018'!CI$9:CI$28)-'Cds 2018'!CI26)/(MIN('Cds 2018'!CI$9:CI$28)-MAX('Cds 2018'!CI$9:CI$28)))*(-100))</f>
        <v>0</v>
      </c>
      <c r="CJ26" s="56" t="n">
        <f aca="false">IF(CJ$1="Sí", (('Cds 2018'!CJ26-MIN('Cds 2018'!CJ$9:CJ$28))/(MAX('Cds 2018'!CJ$9:CJ$28)-MIN('Cds 2018'!CJ$9:CJ$28)))*100,((MAX('Cds 2018'!CJ$9:CJ$28)-'Cds 2018'!CJ26)/(MIN('Cds 2018'!CJ$9:CJ$28)-MAX('Cds 2018'!CJ$9:CJ$28)))*(-100))</f>
        <v>0</v>
      </c>
      <c r="CK26" s="56" t="n">
        <f aca="false">IF(CK$1="Sí", (('Cds 2018'!CK26-MIN('Cds 2018'!CK$9:CK$28))/(MAX('Cds 2018'!CK$9:CK$28)-MIN('Cds 2018'!CK$9:CK$28)))*100,((MAX('Cds 2018'!CK$9:CK$28)-'Cds 2018'!CK26)/(MIN('Cds 2018'!CK$9:CK$28)-MAX('Cds 2018'!CK$9:CK$28)))*(-100))</f>
        <v>0</v>
      </c>
      <c r="CL26" s="56" t="n">
        <f aca="false">IF(CL$1="Sí", (('Cds 2018'!CL26-MIN('Cds 2018'!CL$9:CL$28))/(MAX('Cds 2018'!CL$9:CL$28)-MIN('Cds 2018'!CL$9:CL$28)))*100,((MAX('Cds 2018'!CL$9:CL$28)-'Cds 2018'!CL26)/(MIN('Cds 2018'!CL$9:CL$28)-MAX('Cds 2018'!CL$9:CL$28)))*(-100))</f>
        <v>12.6367503528288</v>
      </c>
      <c r="CM26" s="56" t="n">
        <f aca="false">IF(CM$1="Sí", (('Cds 2018'!CM26-MIN('Cds 2018'!CM$9:CM$28))/(MAX('Cds 2018'!CM$9:CM$28)-MIN('Cds 2018'!CM$9:CM$28)))*100,((MAX('Cds 2018'!CM$9:CM$28)-'Cds 2018'!CM26)/(MIN('Cds 2018'!CM$9:CM$28)-MAX('Cds 2018'!CM$9:CM$28)))*(-100))</f>
        <v>54.7088674047627</v>
      </c>
      <c r="CN26" s="56" t="n">
        <f aca="false">IF(CN$1="Sí", (('Cds 2018'!CN26-MIN('Cds 2018'!CN$9:CN$28))/(MAX('Cds 2018'!CN$9:CN$28)-MIN('Cds 2018'!CN$9:CN$28)))*100,((MAX('Cds 2018'!CN$9:CN$28)-'Cds 2018'!CN26)/(MIN('Cds 2018'!CN$9:CN$28)-MAX('Cds 2018'!CN$9:CN$28)))*(-100))</f>
        <v>14.2243435860016</v>
      </c>
      <c r="CO26" s="56" t="n">
        <f aca="false">IF(CO$1="Sí", (('Cds 2018'!CO26-MIN('Cds 2018'!CO$9:CO$28))/(MAX('Cds 2018'!CO$9:CO$28)-MIN('Cds 2018'!CO$9:CO$28)))*100,((MAX('Cds 2018'!CO$9:CO$28)-'Cds 2018'!CO26)/(MIN('Cds 2018'!CO$9:CO$28)-MAX('Cds 2018'!CO$9:CO$28)))*(-100))</f>
        <v>2.21536264222309</v>
      </c>
      <c r="CP26" s="56" t="n">
        <f aca="false">IF(CP$1="Sí", (('Cds 2018'!CP26-MIN('Cds 2018'!CP$9:CP$28))/(MAX('Cds 2018'!CP$9:CP$28)-MIN('Cds 2018'!CP$9:CP$28)))*100,((MAX('Cds 2018'!CP$9:CP$28)-'Cds 2018'!CP26)/(MIN('Cds 2018'!CP$9:CP$28)-MAX('Cds 2018'!CP$9:CP$28)))*(-100))</f>
        <v>65.8697183520853</v>
      </c>
      <c r="CQ26" s="56" t="n">
        <f aca="false">IF(CQ$1="Sí", (('Cds 2018'!CQ26-MIN('Cds 2018'!CQ$9:CQ$28))/(MAX('Cds 2018'!CQ$9:CQ$28)-MIN('Cds 2018'!CQ$9:CQ$28)))*100,((MAX('Cds 2018'!CQ$9:CQ$28)-'Cds 2018'!CQ26)/(MIN('Cds 2018'!CQ$9:CQ$28)-MAX('Cds 2018'!CQ$9:CQ$28)))*(-100))</f>
        <v>48.1600061548093</v>
      </c>
      <c r="CR26" s="56" t="n">
        <f aca="false">IF(CR$1="Sí", (('Cds 2018'!CR26-MIN('Cds 2018'!CR$9:CR$28))/(MAX('Cds 2018'!CR$9:CR$28)-MIN('Cds 2018'!CR$9:CR$28)))*100,((MAX('Cds 2018'!CR$9:CR$28)-'Cds 2018'!CR26)/(MIN('Cds 2018'!CR$9:CR$28)-MAX('Cds 2018'!CR$9:CR$28)))*(-100))</f>
        <v>71.2372584092347</v>
      </c>
      <c r="CS26" s="56" t="n">
        <f aca="false">IF(CS$1="Sí", (('Cds 2018'!CS26-MIN('Cds 2018'!CS$9:CS$28))/(MAX('Cds 2018'!CS$9:CS$28)-MIN('Cds 2018'!CS$9:CS$28)))*100,((MAX('Cds 2018'!CS$9:CS$28)-'Cds 2018'!CS26)/(MIN('Cds 2018'!CS$9:CS$28)-MAX('Cds 2018'!CS$9:CS$28)))*(-100))</f>
        <v>71.0398788673895</v>
      </c>
      <c r="CT26" s="56" t="n">
        <f aca="false">IF(CT$1="Sí", (('Cds 2018'!CT26-MIN('Cds 2018'!CT$9:CT$28))/(MAX('Cds 2018'!CT$9:CT$28)-MIN('Cds 2018'!CT$9:CT$28)))*100,((MAX('Cds 2018'!CT$9:CT$28)-'Cds 2018'!CT26)/(MIN('Cds 2018'!CT$9:CT$28)-MAX('Cds 2018'!CT$9:CT$28)))*(-100))</f>
        <v>7.31210884462697</v>
      </c>
      <c r="CU26" s="56" t="n">
        <f aca="false">IF(CU$1="Sí", (('Cds 2018'!CU26-MIN('Cds 2018'!CU$9:CU$28))/(MAX('Cds 2018'!CU$9:CU$28)-MIN('Cds 2018'!CU$9:CU$28)))*100,((MAX('Cds 2018'!CU$9:CU$28)-'Cds 2018'!CU26)/(MIN('Cds 2018'!CU$9:CU$28)-MAX('Cds 2018'!CU$9:CU$28)))*(-100))</f>
        <v>48.5126364677034</v>
      </c>
      <c r="CV26" s="96" t="s">
        <v>491</v>
      </c>
      <c r="CW26" s="56" t="n">
        <f aca="false">IF(CW$1="Sí", (('Cds 2018'!CW26-MIN('Cds 2018'!CW$9:CW$28))/(MAX('Cds 2018'!CW$9:CW$28)-MIN('Cds 2018'!CW$9:CW$28)))*100,((MAX('Cds 2018'!CW$9:CW$28)-'Cds 2018'!CW26)/(MIN('Cds 2018'!CW$9:CW$28)-MAX('Cds 2018'!CW$9:CW$28)))*(-100))</f>
        <v>17.2751429739503</v>
      </c>
      <c r="CX26" s="56" t="n">
        <f aca="false">IF(CX$1="Sí", (('Cds 2018'!CX26-MIN('Cds 2018'!CX$9:CX$28))/(MAX('Cds 2018'!CX$9:CX$28)-MIN('Cds 2018'!CX$9:CX$28)))*100,((MAX('Cds 2018'!CX$9:CX$28)-'Cds 2018'!CX26)/(MIN('Cds 2018'!CX$9:CX$28)-MAX('Cds 2018'!CX$9:CX$28)))*(-100))</f>
        <v>36.6856072739969</v>
      </c>
      <c r="CY26" s="56" t="n">
        <f aca="false">IF(CY$1="Sí", (('Cds 2018'!CY26-MIN('Cds 2018'!CY$9:CY$28))/(MAX('Cds 2018'!CY$9:CY$28)-MIN('Cds 2018'!CY$9:CY$28)))*100,((MAX('Cds 2018'!CY$9:CY$28)-'Cds 2018'!CY26)/(MIN('Cds 2018'!CY$9:CY$28)-MAX('Cds 2018'!CY$9:CY$28)))*(-100))</f>
        <v>9.41304936219943</v>
      </c>
      <c r="CZ26" s="56" t="n">
        <f aca="false">IF(CZ$1="Sí", (('Cds 2018'!CZ26-MIN('Cds 2018'!CZ$9:CZ$28))/(MAX('Cds 2018'!CZ$9:CZ$28)-MIN('Cds 2018'!CZ$9:CZ$28)))*100,((MAX('Cds 2018'!CZ$9:CZ$28)-'Cds 2018'!CZ26)/(MIN('Cds 2018'!CZ$9:CZ$28)-MAX('Cds 2018'!CZ$9:CZ$28)))*(-100))</f>
        <v>89.2993595920019</v>
      </c>
      <c r="DA26" s="56" t="n">
        <f aca="false">IF(DA$1="Sí", (('Cds 2018'!DA26-MIN('Cds 2018'!DA$9:DA$28))/(MAX('Cds 2018'!DA$9:DA$28)-MIN('Cds 2018'!DA$9:DA$28)))*100,((MAX('Cds 2018'!DA$9:DA$28)-'Cds 2018'!DA26)/(MIN('Cds 2018'!DA$9:DA$28)-MAX('Cds 2018'!DA$9:DA$28)))*(-100))</f>
        <v>29.3381777489769</v>
      </c>
    </row>
    <row r="27" customFormat="false" ht="15" hidden="false" customHeight="false" outlineLevel="0" collapsed="false">
      <c r="A27" s="80" t="s">
        <v>516</v>
      </c>
      <c r="B27" s="81" t="n">
        <v>46</v>
      </c>
      <c r="C27" s="80" t="s">
        <v>516</v>
      </c>
      <c r="E27" s="56" t="n">
        <f aca="false">IF(E$1="Sí", (('Cds 2018'!E27-MIN('Cds 2018'!E$9:E$28))/(MAX('Cds 2018'!E$9:E$28)-MIN('Cds 2018'!E$9:E$28)))*100,((MAX('Cds 2018'!E$9:E$28)-'Cds 2018'!E27)/(MIN('Cds 2018'!E$9:E$28)-MAX('Cds 2018'!E$9:E$28)))*(-100))</f>
        <v>16.8581009047323</v>
      </c>
      <c r="F27" s="56" t="n">
        <f aca="false">IF(F$1="Sí", (('Cds 2018'!F27-MIN('Cds 2018'!F$9:F$28))/(MAX('Cds 2018'!F$9:F$28)-MIN('Cds 2018'!F$9:F$28)))*100,((MAX('Cds 2018'!F$9:F$28)-'Cds 2018'!F27)/(MIN('Cds 2018'!F$9:F$28)-MAX('Cds 2018'!F$9:F$28)))*(-100))</f>
        <v>58.5564517554879</v>
      </c>
      <c r="G27" s="56" t="n">
        <f aca="false">IF(G$1="Sí", (('Cds 2018'!G27-MIN('Cds 2018'!G$9:G$28))/(MAX('Cds 2018'!G$9:G$28)-MIN('Cds 2018'!G$9:G$28)))*100,((MAX('Cds 2018'!G$9:G$28)-'Cds 2018'!G27)/(MIN('Cds 2018'!G$9:G$28)-MAX('Cds 2018'!G$9:G$28)))*(-100))</f>
        <v>58.381020246106</v>
      </c>
      <c r="H27" s="56" t="n">
        <f aca="false">IF(H$1="Sí", (('Cds 2018'!H27-MIN('Cds 2018'!H$9:H$28))/(MAX('Cds 2018'!H$9:H$28)-MIN('Cds 2018'!H$9:H$28)))*100,((MAX('Cds 2018'!H$9:H$28)-'Cds 2018'!H27)/(MIN('Cds 2018'!H$9:H$28)-MAX('Cds 2018'!H$9:H$28)))*(-100))</f>
        <v>23.0258504812326</v>
      </c>
      <c r="I27" s="56" t="n">
        <f aca="false">IF(I$1="Sí", (('Cds 2018'!I27-MIN('Cds 2018'!I$9:I$28))/(MAX('Cds 2018'!I$9:I$28)-MIN('Cds 2018'!I$9:I$28)))*100,((MAX('Cds 2018'!I$9:I$28)-'Cds 2018'!I27)/(MIN('Cds 2018'!I$9:I$28)-MAX('Cds 2018'!I$9:I$28)))*(-100))</f>
        <v>92.7680247014585</v>
      </c>
      <c r="J27" s="56" t="n">
        <f aca="false">IF(J$1="Sí", (('Cds 2018'!J27-MIN('Cds 2018'!J$9:J$28))/(MAX('Cds 2018'!J$9:J$28)-MIN('Cds 2018'!J$9:J$28)))*100,((MAX('Cds 2018'!J$9:J$28)-'Cds 2018'!J27)/(MIN('Cds 2018'!J$9:J$28)-MAX('Cds 2018'!J$9:J$28)))*(-100))</f>
        <v>77.9668742094749</v>
      </c>
      <c r="K27" s="56" t="n">
        <f aca="false">IF(K$1="Sí", (('Cds 2018'!K27-MIN('Cds 2018'!K$9:K$28))/(MAX('Cds 2018'!K$9:K$28)-MIN('Cds 2018'!K$9:K$28)))*100,((MAX('Cds 2018'!K$9:K$28)-'Cds 2018'!K27)/(MIN('Cds 2018'!K$9:K$28)-MAX('Cds 2018'!K$9:K$28)))*(-100))</f>
        <v>94.8660709691947</v>
      </c>
      <c r="L27" s="56" t="n">
        <f aca="false">IF(L$1="Sí", (('Cds 2018'!L27-MIN('Cds 2018'!L$9:L$28))/(MAX('Cds 2018'!L$9:L$28)-MIN('Cds 2018'!L$9:L$28)))*100,((MAX('Cds 2018'!L$9:L$28)-'Cds 2018'!L27)/(MIN('Cds 2018'!L$9:L$28)-MAX('Cds 2018'!L$9:L$28)))*(-100))</f>
        <v>0</v>
      </c>
      <c r="M27" s="56" t="n">
        <f aca="false">IF(M$1="Sí", (('Cds 2018'!M27-MIN('Cds 2018'!M$9:M$28))/(MAX('Cds 2018'!M$9:M$28)-MIN('Cds 2018'!M$9:M$28)))*100,((MAX('Cds 2018'!M$9:M$28)-'Cds 2018'!M27)/(MIN('Cds 2018'!M$9:M$28)-MAX('Cds 2018'!M$9:M$28)))*(-100))</f>
        <v>72.3685880597166</v>
      </c>
      <c r="N27" s="56" t="n">
        <f aca="false">IF(N$1="Sí", (('Cds 2018'!N27-MIN('Cds 2018'!N$9:N$28))/(MAX('Cds 2018'!N$9:N$28)-MIN('Cds 2018'!N$9:N$28)))*100,((MAX('Cds 2018'!N$9:N$28)-'Cds 2018'!N27)/(MIN('Cds 2018'!N$9:N$28)-MAX('Cds 2018'!N$9:N$28)))*(-100))</f>
        <v>57.5287540059118</v>
      </c>
      <c r="O27" s="56" t="n">
        <f aca="false">IF(O$1="Sí", (('Cds 2018'!O27-MIN('Cds 2018'!O$9:O$28))/(MAX('Cds 2018'!O$9:O$28)-MIN('Cds 2018'!O$9:O$28)))*100,((MAX('Cds 2018'!O$9:O$28)-'Cds 2018'!O27)/(MIN('Cds 2018'!O$9:O$28)-MAX('Cds 2018'!O$9:O$28)))*(-100))</f>
        <v>59.9122062062201</v>
      </c>
      <c r="P27" s="56" t="n">
        <f aca="false">IF(P$1="Sí", (('Cds 2018'!P27-MIN('Cds 2018'!P$9:P$28))/(MAX('Cds 2018'!P$9:P$28)-MIN('Cds 2018'!P$9:P$28)))*100,((MAX('Cds 2018'!P$9:P$28)-'Cds 2018'!P27)/(MIN('Cds 2018'!P$9:P$28)-MAX('Cds 2018'!P$9:P$28)))*(-100))</f>
        <v>77.4639646338828</v>
      </c>
      <c r="Q27" s="56" t="n">
        <f aca="false">IF(Q$1="Sí", (('Cds 2018'!Q27-MIN('Cds 2018'!Q$9:Q$28))/(MAX('Cds 2018'!Q$9:Q$28)-MIN('Cds 2018'!Q$9:Q$28)))*100,((MAX('Cds 2018'!Q$9:Q$28)-'Cds 2018'!Q27)/(MIN('Cds 2018'!Q$9:Q$28)-MAX('Cds 2018'!Q$9:Q$28)))*(-100))</f>
        <v>49.4301123262256</v>
      </c>
      <c r="R27" s="56" t="n">
        <f aca="false">IF(R$1="Sí", (('Cds 2018'!R27-MIN('Cds 2018'!R$9:R$28))/(MAX('Cds 2018'!R$9:R$28)-MIN('Cds 2018'!R$9:R$28)))*100,((MAX('Cds 2018'!R$9:R$28)-'Cds 2018'!R27)/(MIN('Cds 2018'!R$9:R$28)-MAX('Cds 2018'!R$9:R$28)))*(-100))</f>
        <v>19.6714492159848</v>
      </c>
      <c r="S27" s="56" t="n">
        <f aca="false">IF(S$1="Sí", (('Cds 2018'!S27-MIN('Cds 2018'!S$9:S$28))/(MAX('Cds 2018'!S$9:S$28)-MIN('Cds 2018'!S$9:S$28)))*100,((MAX('Cds 2018'!S$9:S$28)-'Cds 2018'!S27)/(MIN('Cds 2018'!S$9:S$28)-MAX('Cds 2018'!S$9:S$28)))*(-100))</f>
        <v>22.6650579719409</v>
      </c>
      <c r="T27" s="56" t="n">
        <f aca="false">IF(T$1="Sí", (('Cds 2018'!T27-MIN('Cds 2018'!T$9:T$28))/(MAX('Cds 2018'!T$9:T$28)-MIN('Cds 2018'!T$9:T$28)))*100,((MAX('Cds 2018'!T$9:T$28)-'Cds 2018'!T27)/(MIN('Cds 2018'!T$9:T$28)-MAX('Cds 2018'!T$9:T$28)))*(-100))</f>
        <v>100</v>
      </c>
      <c r="U27" s="56" t="n">
        <f aca="false">IF(U$1="Sí", (('Cds 2018'!U27-MIN('Cds 2018'!U$9:U$28))/(MAX('Cds 2018'!U$9:U$28)-MIN('Cds 2018'!U$9:U$28)))*100,((MAX('Cds 2018'!U$9:U$28)-'Cds 2018'!U27)/(MIN('Cds 2018'!U$9:U$28)-MAX('Cds 2018'!U$9:U$28)))*(-100))</f>
        <v>80.6026758196853</v>
      </c>
      <c r="V27" s="56" t="n">
        <f aca="false">IF(V$1="Sí", (('Cds 2018'!V27-MIN('Cds 2018'!V$9:V$28))/(MAX('Cds 2018'!V$9:V$28)-MIN('Cds 2018'!V$9:V$28)))*100,((MAX('Cds 2018'!V$9:V$28)-'Cds 2018'!V27)/(MIN('Cds 2018'!V$9:V$28)-MAX('Cds 2018'!V$9:V$28)))*(-100))</f>
        <v>40.4886050229757</v>
      </c>
      <c r="W27" s="56" t="n">
        <f aca="false">IF(W$1="Sí", (('Cds 2018'!W27-MIN('Cds 2018'!W$9:W$28))/(MAX('Cds 2018'!W$9:W$28)-MIN('Cds 2018'!W$9:W$28)))*100,((MAX('Cds 2018'!W$9:W$28)-'Cds 2018'!W27)/(MIN('Cds 2018'!W$9:W$28)-MAX('Cds 2018'!W$9:W$28)))*(-100))</f>
        <v>48.0509544643715</v>
      </c>
      <c r="X27" s="56" t="n">
        <f aca="false">IF(X$1="Sí", (('Cds 2018'!X27-MIN('Cds 2018'!X$9:X$28))/(MAX('Cds 2018'!X$9:X$28)-MIN('Cds 2018'!X$9:X$28)))*100,((MAX('Cds 2018'!X$9:X$28)-'Cds 2018'!X27)/(MIN('Cds 2018'!X$9:X$28)-MAX('Cds 2018'!X$9:X$28)))*(-100))</f>
        <v>100</v>
      </c>
      <c r="Y27" s="56" t="n">
        <f aca="false">IF(Y$1="Sí", (('Cds 2018'!Y27-MIN('Cds 2018'!Y$9:Y$28))/(MAX('Cds 2018'!Y$9:Y$28)-MIN('Cds 2018'!Y$9:Y$28)))*100,((MAX('Cds 2018'!Y$9:Y$28)-'Cds 2018'!Y27)/(MIN('Cds 2018'!Y$9:Y$28)-MAX('Cds 2018'!Y$9:Y$28)))*(-100))</f>
        <v>43.4278424812256</v>
      </c>
      <c r="Z27" s="56" t="n">
        <f aca="false">IF(Z$1="Sí", (('Cds 2018'!Z27-MIN('Cds 2018'!Z$9:Z$28))/(MAX('Cds 2018'!Z$9:Z$28)-MIN('Cds 2018'!Z$9:Z$28)))*100,((MAX('Cds 2018'!Z$9:Z$28)-'Cds 2018'!Z27)/(MIN('Cds 2018'!Z$9:Z$28)-MAX('Cds 2018'!Z$9:Z$28)))*(-100))</f>
        <v>78.3982265591272</v>
      </c>
      <c r="AA27" s="56" t="n">
        <f aca="false">IF(AA$1="Sí", (('Cds 2018'!AA27-MIN('Cds 2018'!AA$9:AA$28))/(MAX('Cds 2018'!AA$9:AA$28)-MIN('Cds 2018'!AA$9:AA$28)))*100,((MAX('Cds 2018'!AA$9:AA$28)-'Cds 2018'!AA27)/(MIN('Cds 2018'!AA$9:AA$28)-MAX('Cds 2018'!AA$9:AA$28)))*(-100))</f>
        <v>57.679380062508</v>
      </c>
      <c r="AB27" s="56" t="n">
        <f aca="false">IF(AB$1="Sí", (('Cds 2018'!AB27-MIN('Cds 2018'!AB$9:AB$28))/(MAX('Cds 2018'!AB$9:AB$28)-MIN('Cds 2018'!AB$9:AB$28)))*100,((MAX('Cds 2018'!AB$9:AB$28)-'Cds 2018'!AB27)/(MIN('Cds 2018'!AB$9:AB$28)-MAX('Cds 2018'!AB$9:AB$28)))*(-100))</f>
        <v>18.405295719856</v>
      </c>
      <c r="AC27" s="56" t="n">
        <f aca="false">IF(AC$1="Sí", (('Cds 2018'!AC27-MIN('Cds 2018'!AC$9:AC$28))/(MAX('Cds 2018'!AC$9:AC$28)-MIN('Cds 2018'!AC$9:AC$28)))*100,((MAX('Cds 2018'!AC$9:AC$28)-'Cds 2018'!AC27)/(MIN('Cds 2018'!AC$9:AC$28)-MAX('Cds 2018'!AC$9:AC$28)))*(-100))</f>
        <v>95.0583656446744</v>
      </c>
      <c r="AD27" s="56" t="n">
        <f aca="false">IF(AD$1="Sí", (('Cds 2018'!AD27-MIN('Cds 2018'!AD$9:AD$28))/(MAX('Cds 2018'!AD$9:AD$28)-MIN('Cds 2018'!AD$9:AD$28)))*100,((MAX('Cds 2018'!AD$9:AD$28)-'Cds 2018'!AD27)/(MIN('Cds 2018'!AD$9:AD$28)-MAX('Cds 2018'!AD$9:AD$28)))*(-100))</f>
        <v>83.1978379525885</v>
      </c>
      <c r="AE27" s="56" t="n">
        <f aca="false">IF(AE$1="Sí", (('Cds 2018'!AE27-MIN('Cds 2018'!AE$9:AE$28))/(MAX('Cds 2018'!AE$9:AE$28)-MIN('Cds 2018'!AE$9:AE$28)))*100,((MAX('Cds 2018'!AE$9:AE$28)-'Cds 2018'!AE27)/(MIN('Cds 2018'!AE$9:AE$28)-MAX('Cds 2018'!AE$9:AE$28)))*(-100))</f>
        <v>0</v>
      </c>
      <c r="AF27" s="56" t="n">
        <f aca="false">IF(AF$1="Sí", (('Cds 2018'!AF27-MIN('Cds 2018'!AF$9:AF$28))/(MAX('Cds 2018'!AF$9:AF$28)-MIN('Cds 2018'!AF$9:AF$28)))*100,((MAX('Cds 2018'!AF$9:AF$28)-'Cds 2018'!AF27)/(MIN('Cds 2018'!AF$9:AF$28)-MAX('Cds 2018'!AF$9:AF$28)))*(-100))</f>
        <v>81.342306232119</v>
      </c>
      <c r="AG27" s="56" t="n">
        <f aca="false">IF(AG$1="Sí", (('Cds 2018'!AG27-MIN('Cds 2018'!AG$9:AG$28))/(MAX('Cds 2018'!AG$9:AG$28)-MIN('Cds 2018'!AG$9:AG$28)))*100,((MAX('Cds 2018'!AG$9:AG$28)-'Cds 2018'!AG27)/(MIN('Cds 2018'!AG$9:AG$28)-MAX('Cds 2018'!AG$9:AG$28)))*(-100))</f>
        <v>0</v>
      </c>
      <c r="AH27" s="56" t="n">
        <f aca="false">IF(AH$1="Sí", (('Cds 2018'!AH27-MIN('Cds 2018'!AH$9:AH$28))/(MAX('Cds 2018'!AH$9:AH$28)-MIN('Cds 2018'!AH$9:AH$28)))*100,((MAX('Cds 2018'!AH$9:AH$28)-'Cds 2018'!AH27)/(MIN('Cds 2018'!AH$9:AH$28)-MAX('Cds 2018'!AH$9:AH$28)))*(-100))</f>
        <v>0</v>
      </c>
      <c r="AI27" s="56" t="n">
        <f aca="false">IF(AI$1="Sí", (('Cds 2018'!AI27-MIN('Cds 2018'!AI$9:AI$28))/(MAX('Cds 2018'!AI$9:AI$28)-MIN('Cds 2018'!AI$9:AI$28)))*100,((MAX('Cds 2018'!AI$9:AI$28)-'Cds 2018'!AI27)/(MIN('Cds 2018'!AI$9:AI$28)-MAX('Cds 2018'!AI$9:AI$28)))*(-100))</f>
        <v>74.1165491527872</v>
      </c>
      <c r="AJ27" s="56" t="n">
        <f aca="false">IF(AJ$1="Sí", (('Cds 2018'!AJ27-MIN('Cds 2018'!AJ$9:AJ$28))/(MAX('Cds 2018'!AJ$9:AJ$28)-MIN('Cds 2018'!AJ$9:AJ$28)))*100,((MAX('Cds 2018'!AJ$9:AJ$28)-'Cds 2018'!AJ27)/(MIN('Cds 2018'!AJ$9:AJ$28)-MAX('Cds 2018'!AJ$9:AJ$28)))*(-100))</f>
        <v>0</v>
      </c>
      <c r="AK27" s="56" t="n">
        <f aca="false">IF(AK$1="Sí", (('Cds 2018'!AK27-MIN('Cds 2018'!AK$9:AK$28))/(MAX('Cds 2018'!AK$9:AK$28)-MIN('Cds 2018'!AK$9:AK$28)))*100,((MAX('Cds 2018'!AK$9:AK$28)-'Cds 2018'!AK27)/(MIN('Cds 2018'!AK$9:AK$28)-MAX('Cds 2018'!AK$9:AK$28)))*(-100))</f>
        <v>62.504434126735</v>
      </c>
      <c r="AL27" s="56" t="n">
        <f aca="false">IF(AL$1="Sí", (('Cds 2018'!AL27-MIN('Cds 2018'!AL$9:AL$28))/(MAX('Cds 2018'!AL$9:AL$28)-MIN('Cds 2018'!AL$9:AL$28)))*100,((MAX('Cds 2018'!AL$9:AL$28)-'Cds 2018'!AL27)/(MIN('Cds 2018'!AL$9:AL$28)-MAX('Cds 2018'!AL$9:AL$28)))*(-100))</f>
        <v>98.1389967389772</v>
      </c>
      <c r="AM27" s="56" t="n">
        <f aca="false">IF(AM$1="Sí", (('Cds 2018'!AM27-MIN('Cds 2018'!AM$9:AM$28))/(MAX('Cds 2018'!AM$9:AM$28)-MIN('Cds 2018'!AM$9:AM$28)))*100,((MAX('Cds 2018'!AM$9:AM$28)-'Cds 2018'!AM27)/(MIN('Cds 2018'!AM$9:AM$28)-MAX('Cds 2018'!AM$9:AM$28)))*(-100))</f>
        <v>31.4500396189706</v>
      </c>
      <c r="AN27" s="56" t="n">
        <f aca="false">IF(AN$1="Sí", (('Cds 2018'!AN27-MIN('Cds 2018'!AN$9:AN$28))/(MAX('Cds 2018'!AN$9:AN$28)-MIN('Cds 2018'!AN$9:AN$28)))*100,((MAX('Cds 2018'!AN$9:AN$28)-'Cds 2018'!AN27)/(MIN('Cds 2018'!AN$9:AN$28)-MAX('Cds 2018'!AN$9:AN$28)))*(-100))</f>
        <v>68.5352242298761</v>
      </c>
      <c r="AO27" s="56" t="n">
        <f aca="false">IF(AO$1="Sí", (('Cds 2018'!AO27-MIN('Cds 2018'!AO$9:AO$28))/(MAX('Cds 2018'!AO$9:AO$28)-MIN('Cds 2018'!AO$9:AO$28)))*100,((MAX('Cds 2018'!AO$9:AO$28)-'Cds 2018'!AO27)/(MIN('Cds 2018'!AO$9:AO$28)-MAX('Cds 2018'!AO$9:AO$28)))*(-100))</f>
        <v>100</v>
      </c>
      <c r="AP27" s="56" t="n">
        <f aca="false">IF(AP$1="Sí", (('Cds 2018'!AP27-MIN('Cds 2018'!AP$9:AP$28))/(MAX('Cds 2018'!AP$9:AP$28)-MIN('Cds 2018'!AP$9:AP$28)))*100,((MAX('Cds 2018'!AP$9:AP$28)-'Cds 2018'!AP27)/(MIN('Cds 2018'!AP$9:AP$28)-MAX('Cds 2018'!AP$9:AP$28)))*(-100))</f>
        <v>72.7163899716861</v>
      </c>
      <c r="AQ27" s="56" t="n">
        <f aca="false">IF(AQ$1="Sí", (('Cds 2018'!AQ27-MIN('Cds 2018'!AQ$9:AQ$28))/(MAX('Cds 2018'!AQ$9:AQ$28)-MIN('Cds 2018'!AQ$9:AQ$28)))*100,((MAX('Cds 2018'!AQ$9:AQ$28)-'Cds 2018'!AQ27)/(MIN('Cds 2018'!AQ$9:AQ$28)-MAX('Cds 2018'!AQ$9:AQ$28)))*(-100))</f>
        <v>88.5523052285013</v>
      </c>
      <c r="AR27" s="56" t="n">
        <f aca="false">IF(AR$1="Sí", (('Cds 2018'!AR27-MIN('Cds 2018'!AR$9:AR$28))/(MAX('Cds 2018'!AR$9:AR$28)-MIN('Cds 2018'!AR$9:AR$28)))*100,((MAX('Cds 2018'!AR$9:AR$28)-'Cds 2018'!AR27)/(MIN('Cds 2018'!AR$9:AR$28)-MAX('Cds 2018'!AR$9:AR$28)))*(-100))</f>
        <v>58.8924538331975</v>
      </c>
      <c r="AS27" s="56" t="n">
        <f aca="false">IF(AS$1="Sí", (('Cds 2018'!AS27-MIN('Cds 2018'!AS$9:AS$28))/(MAX('Cds 2018'!AS$9:AS$28)-MIN('Cds 2018'!AS$9:AS$28)))*100,((MAX('Cds 2018'!AS$9:AS$28)-'Cds 2018'!AS27)/(MIN('Cds 2018'!AS$9:AS$28)-MAX('Cds 2018'!AS$9:AS$28)))*(-100))</f>
        <v>49.4709228673999</v>
      </c>
      <c r="AT27" s="56" t="n">
        <f aca="false">IF(AT$1="Sí", (('Cds 2018'!AT27-MIN('Cds 2018'!AT$9:AT$28))/(MAX('Cds 2018'!AT$9:AT$28)-MIN('Cds 2018'!AT$9:AT$28)))*100,((MAX('Cds 2018'!AT$9:AT$28)-'Cds 2018'!AT27)/(MIN('Cds 2018'!AT$9:AT$28)-MAX('Cds 2018'!AT$9:AT$28)))*(-100))</f>
        <v>49.8878779776125</v>
      </c>
      <c r="AU27" s="56" t="n">
        <f aca="false">IF(AU$1="Sí", (('Cds 2018'!AU27-MIN('Cds 2018'!AU$9:AU$28))/(MAX('Cds 2018'!AU$9:AU$28)-MIN('Cds 2018'!AU$9:AU$28)))*100,((MAX('Cds 2018'!AU$9:AU$28)-'Cds 2018'!AU27)/(MIN('Cds 2018'!AU$9:AU$28)-MAX('Cds 2018'!AU$9:AU$28)))*(-100))</f>
        <v>77.417154265913</v>
      </c>
      <c r="AV27" s="56" t="n">
        <f aca="false">IF(AV$1="Sí", (('Cds 2018'!AV27-MIN('Cds 2018'!AV$9:AV$28))/(MAX('Cds 2018'!AV$9:AV$28)-MIN('Cds 2018'!AV$9:AV$28)))*100,((MAX('Cds 2018'!AV$9:AV$28)-'Cds 2018'!AV27)/(MIN('Cds 2018'!AV$9:AV$28)-MAX('Cds 2018'!AV$9:AV$28)))*(-100))</f>
        <v>59.380542266651</v>
      </c>
      <c r="AW27" s="56" t="n">
        <f aca="false">IF(AW$1="Sí", (('Cds 2018'!AW27-MIN('Cds 2018'!AW$9:AW$28))/(MAX('Cds 2018'!AW$9:AW$28)-MIN('Cds 2018'!AW$9:AW$28)))*100,((MAX('Cds 2018'!AW$9:AW$28)-'Cds 2018'!AW27)/(MIN('Cds 2018'!AW$9:AW$28)-MAX('Cds 2018'!AW$9:AW$28)))*(-100))</f>
        <v>0</v>
      </c>
      <c r="AX27" s="56" t="n">
        <f aca="false">IF(AX$1="Sí", (('Cds 2018'!AX27-MIN('Cds 2018'!AX$9:AX$28))/(MAX('Cds 2018'!AX$9:AX$28)-MIN('Cds 2018'!AX$9:AX$28)))*100,((MAX('Cds 2018'!AX$9:AX$28)-'Cds 2018'!AX27)/(MIN('Cds 2018'!AX$9:AX$28)-MAX('Cds 2018'!AX$9:AX$28)))*(-100))</f>
        <v>0</v>
      </c>
      <c r="AY27" s="56" t="n">
        <f aca="false">IF(AY$1="Sí", (('Cds 2018'!AY27-MIN('Cds 2018'!AY$9:AY$28))/(MAX('Cds 2018'!AY$9:AY$28)-MIN('Cds 2018'!AY$9:AY$28)))*100,((MAX('Cds 2018'!AY$9:AY$28)-'Cds 2018'!AY27)/(MIN('Cds 2018'!AY$9:AY$28)-MAX('Cds 2018'!AY$9:AY$28)))*(-100))</f>
        <v>0</v>
      </c>
      <c r="AZ27" s="56" t="n">
        <f aca="false">IF(AZ$1="Sí", (('Cds 2018'!AZ27-MIN('Cds 2018'!AZ$9:AZ$28))/(MAX('Cds 2018'!AZ$9:AZ$28)-MIN('Cds 2018'!AZ$9:AZ$28)))*100,((MAX('Cds 2018'!AZ$9:AZ$28)-'Cds 2018'!AZ27)/(MIN('Cds 2018'!AZ$9:AZ$28)-MAX('Cds 2018'!AZ$9:AZ$28)))*(-100))</f>
        <v>0</v>
      </c>
      <c r="BA27" s="56" t="n">
        <f aca="false">IF(BA$1="Sí", (('Cds 2018'!BA27-MIN('Cds 2018'!BA$9:BA$28))/(MAX('Cds 2018'!BA$9:BA$28)-MIN('Cds 2018'!BA$9:BA$28)))*100,((MAX('Cds 2018'!BA$9:BA$28)-'Cds 2018'!BA27)/(MIN('Cds 2018'!BA$9:BA$28)-MAX('Cds 2018'!BA$9:BA$28)))*(-100))</f>
        <v>0</v>
      </c>
      <c r="BB27" s="56" t="n">
        <v>0</v>
      </c>
      <c r="BC27" s="56" t="n">
        <f aca="false">IF(BC$1="Sí", (('Cds 2018'!BC27-MIN('Cds 2018'!BC$9:BC$28))/(MAX('Cds 2018'!BC$9:BC$28)-MIN('Cds 2018'!BC$9:BC$28)))*100,((MAX('Cds 2018'!BC$9:BC$28)-'Cds 2018'!BC27)/(MIN('Cds 2018'!BC$9:BC$28)-MAX('Cds 2018'!BC$9:BC$28)))*(-100))</f>
        <v>81.4680823042443</v>
      </c>
      <c r="BD27" s="56" t="n">
        <f aca="false">IF(BD$1="Sí", (('Cds 2018'!BD27-MIN('Cds 2018'!BD$9:BD$28))/(MAX('Cds 2018'!BD$9:BD$28)-MIN('Cds 2018'!BD$9:BD$28)))*100,((MAX('Cds 2018'!BD$9:BD$28)-'Cds 2018'!BD27)/(MIN('Cds 2018'!BD$9:BD$28)-MAX('Cds 2018'!BD$9:BD$28)))*(-100))</f>
        <v>80.6209289741182</v>
      </c>
      <c r="BE27" s="56" t="n">
        <f aca="false">IF(BE$1="Sí", (('Cds 2018'!BE27-MIN('Cds 2018'!BE$9:BE$28))/(MAX('Cds 2018'!BE$9:BE$28)-MIN('Cds 2018'!BE$9:BE$28)))*100,((MAX('Cds 2018'!BE$9:BE$28)-'Cds 2018'!BE27)/(MIN('Cds 2018'!BE$9:BE$28)-MAX('Cds 2018'!BE$9:BE$28)))*(-100))</f>
        <v>89.3529912121591</v>
      </c>
      <c r="BF27" s="56" t="n">
        <f aca="false">IF(BF$1="Sí", (('Cds 2018'!BF27-MIN('Cds 2018'!BF$9:BF$28))/(MAX('Cds 2018'!BF$9:BF$28)-MIN('Cds 2018'!BF$9:BF$28)))*100,((MAX('Cds 2018'!BF$9:BF$28)-'Cds 2018'!BF27)/(MIN('Cds 2018'!BF$9:BF$28)-MAX('Cds 2018'!BF$9:BF$28)))*(-100))</f>
        <v>39.3630975995843</v>
      </c>
      <c r="BG27" s="56" t="n">
        <f aca="false">IF(BG$1="Sí", (('Cds 2018'!BG27-MIN('Cds 2018'!BG$9:BG$28))/(MAX('Cds 2018'!BG$9:BG$28)-MIN('Cds 2018'!BG$9:BG$28)))*100,((MAX('Cds 2018'!BG$9:BG$28)-'Cds 2018'!BG27)/(MIN('Cds 2018'!BG$9:BG$28)-MAX('Cds 2018'!BG$9:BG$28)))*(-100))</f>
        <v>58.2645339220638</v>
      </c>
      <c r="BH27" s="56" t="n">
        <f aca="false">IF(BH$1="Sí", (('Cds 2018'!BH27-MIN('Cds 2018'!BH$9:BH$28))/(MAX('Cds 2018'!BH$9:BH$28)-MIN('Cds 2018'!BH$9:BH$28)))*100,((MAX('Cds 2018'!BH$9:BH$28)-'Cds 2018'!BH27)/(MIN('Cds 2018'!BH$9:BH$28)-MAX('Cds 2018'!BH$9:BH$28)))*(-100))</f>
        <v>34.1891536927922</v>
      </c>
      <c r="BI27" s="56" t="n">
        <f aca="false">IF(BI$1="Sí", (('Cds 2018'!BI27-MIN('Cds 2018'!BI$9:BI$28))/(MAX('Cds 2018'!BI$9:BI$28)-MIN('Cds 2018'!BI$9:BI$28)))*100,((MAX('Cds 2018'!BI$9:BI$28)-'Cds 2018'!BI27)/(MIN('Cds 2018'!BI$9:BI$28)-MAX('Cds 2018'!BI$9:BI$28)))*(-100))</f>
        <v>21.4294179634477</v>
      </c>
      <c r="BJ27" s="56" t="n">
        <f aca="false">IF(BJ$1="Sí", (('Cds 2018'!BJ27-MIN('Cds 2018'!BJ$9:BJ$28))/(MAX('Cds 2018'!BJ$9:BJ$28)-MIN('Cds 2018'!BJ$9:BJ$28)))*100,((MAX('Cds 2018'!BJ$9:BJ$28)-'Cds 2018'!BJ27)/(MIN('Cds 2018'!BJ$9:BJ$28)-MAX('Cds 2018'!BJ$9:BJ$28)))*(-100))</f>
        <v>49.8951895439821</v>
      </c>
      <c r="BK27" s="56" t="n">
        <f aca="false">IF(BK$1="Sí", (('Cds 2018'!BK27-MIN('Cds 2018'!BK$9:BK$28))/(MAX('Cds 2018'!BK$9:BK$28)-MIN('Cds 2018'!BK$9:BK$28)))*100,((MAX('Cds 2018'!BK$9:BK$28)-'Cds 2018'!BK27)/(MIN('Cds 2018'!BK$9:BK$28)-MAX('Cds 2018'!BK$9:BK$28)))*(-100))</f>
        <v>71.4285714285714</v>
      </c>
      <c r="BL27" s="56" t="n">
        <f aca="false">IF(BL$1="Sí", (('Cds 2018'!BL27-MIN('Cds 2018'!BL$9:BL$28))/(MAX('Cds 2018'!BL$9:BL$28)-MIN('Cds 2018'!BL$9:BL$28)))*100,((MAX('Cds 2018'!BL$9:BL$28)-'Cds 2018'!BL27)/(MIN('Cds 2018'!BL$9:BL$28)-MAX('Cds 2018'!BL$9:BL$28)))*(-100))</f>
        <v>68.6057021006828</v>
      </c>
      <c r="BM27" s="56" t="n">
        <f aca="false">IF(BM$1="Sí", (('Cds 2018'!BM27-MIN('Cds 2018'!BM$9:BM$28))/(MAX('Cds 2018'!BM$9:BM$28)-MIN('Cds 2018'!BM$9:BM$28)))*100,((MAX('Cds 2018'!BM$9:BM$28)-'Cds 2018'!BM27)/(MIN('Cds 2018'!BM$9:BM$28)-MAX('Cds 2018'!BM$9:BM$28)))*(-100))</f>
        <v>57.0808000729998</v>
      </c>
      <c r="BN27" s="56" t="n">
        <f aca="false">IF(BN$1="Sí", (('Cds 2018'!BN27-MIN('Cds 2018'!BN$9:BN$28))/(MAX('Cds 2018'!BN$9:BN$28)-MIN('Cds 2018'!BN$9:BN$28)))*100,((MAX('Cds 2018'!BN$9:BN$28)-'Cds 2018'!BN27)/(MIN('Cds 2018'!BN$9:BN$28)-MAX('Cds 2018'!BN$9:BN$28)))*(-100))</f>
        <v>0</v>
      </c>
      <c r="BO27" s="56" t="n">
        <f aca="false">IF(BO$1="Sí", (('Cds 2018'!BO27-MIN('Cds 2018'!BO$9:BO$28))/(MAX('Cds 2018'!BO$9:BO$28)-MIN('Cds 2018'!BO$9:BO$28)))*100,((MAX('Cds 2018'!BO$9:BO$28)-'Cds 2018'!BO27)/(MIN('Cds 2018'!BO$9:BO$28)-MAX('Cds 2018'!BO$9:BO$28)))*(-100))</f>
        <v>83.6932357452686</v>
      </c>
      <c r="BP27" s="56" t="n">
        <f aca="false">IF(BP$1="Sí", (('Cds 2018'!BP27-MIN('Cds 2018'!BP$9:BP$28))/(MAX('Cds 2018'!BP$9:BP$28)-MIN('Cds 2018'!BP$9:BP$28)))*100,((MAX('Cds 2018'!BP$9:BP$28)-'Cds 2018'!BP27)/(MIN('Cds 2018'!BP$9:BP$28)-MAX('Cds 2018'!BP$9:BP$28)))*(-100))</f>
        <v>92.9081138647037</v>
      </c>
      <c r="BQ27" s="56" t="n">
        <f aca="false">IF(BQ$1="Sí", (('Cds 2018'!BQ27-MIN('Cds 2018'!BQ$9:BQ$28))/(MAX('Cds 2018'!BQ$9:BQ$28)-MIN('Cds 2018'!BQ$9:BQ$28)))*100,((MAX('Cds 2018'!BQ$9:BQ$28)-'Cds 2018'!BQ27)/(MIN('Cds 2018'!BQ$9:BQ$28)-MAX('Cds 2018'!BQ$9:BQ$28)))*(-100))</f>
        <v>3.72074781017126</v>
      </c>
      <c r="BR27" s="56" t="n">
        <f aca="false">IF(BR$1="Sí", (('Cds 2018'!BR27-MIN('Cds 2018'!BR$9:BR$28))/(MAX('Cds 2018'!BR$9:BR$28)-MIN('Cds 2018'!BR$9:BR$28)))*100,((MAX('Cds 2018'!BR$9:BR$28)-'Cds 2018'!BR27)/(MIN('Cds 2018'!BR$9:BR$28)-MAX('Cds 2018'!BR$9:BR$28)))*(-100))</f>
        <v>0</v>
      </c>
      <c r="BS27" s="56" t="n">
        <f aca="false">IF(BS$1="Sí", (('Cds 2018'!BS27-MIN('Cds 2018'!BS$9:BS$28))/(MAX('Cds 2018'!BS$9:BS$28)-MIN('Cds 2018'!BS$9:BS$28)))*100,((MAX('Cds 2018'!BS$9:BS$28)-'Cds 2018'!BS27)/(MIN('Cds 2018'!BS$9:BS$28)-MAX('Cds 2018'!BS$9:BS$28)))*(-100))</f>
        <v>0</v>
      </c>
      <c r="BT27" s="56" t="n">
        <f aca="false">IF(BT$1="Sí", (('Cds 2018'!BT27-MIN('Cds 2018'!BT$9:BT$28))/(MAX('Cds 2018'!BT$9:BT$28)-MIN('Cds 2018'!BT$9:BT$28)))*100,((MAX('Cds 2018'!BT$9:BT$28)-'Cds 2018'!BT27)/(MIN('Cds 2018'!BT$9:BT$28)-MAX('Cds 2018'!BT$9:BT$28)))*(-100))</f>
        <v>0</v>
      </c>
      <c r="BU27" s="56" t="n">
        <f aca="false">IF(BU$1="Sí", (('Cds 2018'!BU27-MIN('Cds 2018'!BU$9:BU$28))/(MAX('Cds 2018'!BU$9:BU$28)-MIN('Cds 2018'!BU$9:BU$28)))*100,((MAX('Cds 2018'!BU$9:BU$28)-'Cds 2018'!BU27)/(MIN('Cds 2018'!BU$9:BU$28)-MAX('Cds 2018'!BU$9:BU$28)))*(-100))</f>
        <v>0</v>
      </c>
      <c r="BV27" s="56" t="n">
        <f aca="false">IF(BV$1="Sí", (('Cds 2018'!BV27-MIN('Cds 2018'!BV$9:BV$28))/(MAX('Cds 2018'!BV$9:BV$28)-MIN('Cds 2018'!BV$9:BV$28)))*100,((MAX('Cds 2018'!BV$9:BV$28)-'Cds 2018'!BV27)/(MIN('Cds 2018'!BV$9:BV$28)-MAX('Cds 2018'!BV$9:BV$28)))*(-100))</f>
        <v>0</v>
      </c>
      <c r="BW27" s="56" t="n">
        <f aca="false">IF(BW$1="Sí", (('Cds 2018'!BW27-MIN('Cds 2018'!BW$9:BW$28))/(MAX('Cds 2018'!BW$9:BW$28)-MIN('Cds 2018'!BW$9:BW$28)))*100,((MAX('Cds 2018'!BW$9:BW$28)-'Cds 2018'!BW27)/(MIN('Cds 2018'!BW$9:BW$28)-MAX('Cds 2018'!BW$9:BW$28)))*(-100))</f>
        <v>50</v>
      </c>
      <c r="BX27" s="56" t="n">
        <f aca="false">IF(BX$1="Sí", (('Cds 2018'!BX27-MIN('Cds 2018'!BX$9:BX$28))/(MAX('Cds 2018'!BX$9:BX$28)-MIN('Cds 2018'!BX$9:BX$28)))*100,((MAX('Cds 2018'!BX$9:BX$28)-'Cds 2018'!BX27)/(MIN('Cds 2018'!BX$9:BX$28)-MAX('Cds 2018'!BX$9:BX$28)))*(-100))</f>
        <v>50</v>
      </c>
      <c r="BY27" s="56" t="n">
        <f aca="false">IF(BY$1="Sí", (('Cds 2018'!BY27-MIN('Cds 2018'!BY$9:BY$28))/(MAX('Cds 2018'!BY$9:BY$28)-MIN('Cds 2018'!BY$9:BY$28)))*100,((MAX('Cds 2018'!BY$9:BY$28)-'Cds 2018'!BY27)/(MIN('Cds 2018'!BY$9:BY$28)-MAX('Cds 2018'!BY$9:BY$28)))*(-100))</f>
        <v>0</v>
      </c>
      <c r="BZ27" s="56" t="n">
        <f aca="false">IF(BZ$1="Sí", (('Cds 2018'!BZ27-MIN('Cds 2018'!BZ$9:BZ$28))/(MAX('Cds 2018'!BZ$9:BZ$28)-MIN('Cds 2018'!BZ$9:BZ$28)))*100,((MAX('Cds 2018'!BZ$9:BZ$28)-'Cds 2018'!BZ27)/(MIN('Cds 2018'!BZ$9:BZ$28)-MAX('Cds 2018'!BZ$9:BZ$28)))*(-100))</f>
        <v>0</v>
      </c>
      <c r="CA27" s="56" t="n">
        <f aca="false">IF(CA$1="Sí", (('Cds 2018'!CA27-MIN('Cds 2018'!CA$9:CA$28))/(MAX('Cds 2018'!CA$9:CA$28)-MIN('Cds 2018'!CA$9:CA$28)))*100,((MAX('Cds 2018'!CA$9:CA$28)-'Cds 2018'!CA27)/(MIN('Cds 2018'!CA$9:CA$28)-MAX('Cds 2018'!CA$9:CA$28)))*(-100))</f>
        <v>0</v>
      </c>
      <c r="CB27" s="56" t="n">
        <f aca="false">IF(CB$1="Sí", (('Cds 2018'!CB27-MIN('Cds 2018'!CB$9:CB$28))/(MAX('Cds 2018'!CB$9:CB$28)-MIN('Cds 2018'!CB$9:CB$28)))*100,((MAX('Cds 2018'!CB$9:CB$28)-'Cds 2018'!CB27)/(MIN('Cds 2018'!CB$9:CB$28)-MAX('Cds 2018'!CB$9:CB$28)))*(-100))</f>
        <v>0</v>
      </c>
      <c r="CC27" s="56" t="n">
        <f aca="false">IF(CC$1="Sí", (('Cds 2018'!CC27-MIN('Cds 2018'!CC$9:CC$28))/(MAX('Cds 2018'!CC$9:CC$28)-MIN('Cds 2018'!CC$9:CC$28)))*100,((MAX('Cds 2018'!CC$9:CC$28)-'Cds 2018'!CC27)/(MIN('Cds 2018'!CC$9:CC$28)-MAX('Cds 2018'!CC$9:CC$28)))*(-100))</f>
        <v>0</v>
      </c>
      <c r="CD27" s="56" t="n">
        <f aca="false">IF(CD$1="Sí", (('Cds 2018'!CD27-MIN('Cds 2018'!CD$9:CD$28))/(MAX('Cds 2018'!CD$9:CD$28)-MIN('Cds 2018'!CD$9:CD$28)))*100,((MAX('Cds 2018'!CD$9:CD$28)-'Cds 2018'!CD27)/(MIN('Cds 2018'!CD$9:CD$28)-MAX('Cds 2018'!CD$9:CD$28)))*(-100))</f>
        <v>100</v>
      </c>
      <c r="CE27" s="56" t="n">
        <f aca="false">IF(CE$1="Sí", (('Cds 2018'!CE27-MIN('Cds 2018'!CE$9:CE$28))/(MAX('Cds 2018'!CE$9:CE$28)-MIN('Cds 2018'!CE$9:CE$28)))*100,((MAX('Cds 2018'!CE$9:CE$28)-'Cds 2018'!CE27)/(MIN('Cds 2018'!CE$9:CE$28)-MAX('Cds 2018'!CE$9:CE$28)))*(-100))</f>
        <v>0</v>
      </c>
      <c r="CF27" s="56" t="n">
        <f aca="false">IF(CF$1="Sí", (('Cds 2018'!CF27-MIN('Cds 2018'!CF$9:CF$28))/(MAX('Cds 2018'!CF$9:CF$28)-MIN('Cds 2018'!CF$9:CF$28)))*100,((MAX('Cds 2018'!CF$9:CF$28)-'Cds 2018'!CF27)/(MIN('Cds 2018'!CF$9:CF$28)-MAX('Cds 2018'!CF$9:CF$28)))*(-100))</f>
        <v>0</v>
      </c>
      <c r="CG27" s="56" t="n">
        <f aca="false">IF(CG$1="Sí", (('Cds 2018'!CG27-MIN('Cds 2018'!CG$9:CG$28))/(MAX('Cds 2018'!CG$9:CG$28)-MIN('Cds 2018'!CG$9:CG$28)))*100,((MAX('Cds 2018'!CG$9:CG$28)-'Cds 2018'!CG27)/(MIN('Cds 2018'!CG$9:CG$28)-MAX('Cds 2018'!CG$9:CG$28)))*(-100))</f>
        <v>0</v>
      </c>
      <c r="CH27" s="56" t="n">
        <f aca="false">IF(CH$1="Sí", (('Cds 2018'!CH27-MIN('Cds 2018'!CH$9:CH$28))/(MAX('Cds 2018'!CH$9:CH$28)-MIN('Cds 2018'!CH$9:CH$28)))*100,((MAX('Cds 2018'!CH$9:CH$28)-'Cds 2018'!CH27)/(MIN('Cds 2018'!CH$9:CH$28)-MAX('Cds 2018'!CH$9:CH$28)))*(-100))</f>
        <v>0</v>
      </c>
      <c r="CI27" s="56" t="n">
        <f aca="false">IF(CI$1="Sí", (('Cds 2018'!CI27-MIN('Cds 2018'!CI$9:CI$28))/(MAX('Cds 2018'!CI$9:CI$28)-MIN('Cds 2018'!CI$9:CI$28)))*100,((MAX('Cds 2018'!CI$9:CI$28)-'Cds 2018'!CI27)/(MIN('Cds 2018'!CI$9:CI$28)-MAX('Cds 2018'!CI$9:CI$28)))*(-100))</f>
        <v>0</v>
      </c>
      <c r="CJ27" s="56" t="n">
        <f aca="false">IF(CJ$1="Sí", (('Cds 2018'!CJ27-MIN('Cds 2018'!CJ$9:CJ$28))/(MAX('Cds 2018'!CJ$9:CJ$28)-MIN('Cds 2018'!CJ$9:CJ$28)))*100,((MAX('Cds 2018'!CJ$9:CJ$28)-'Cds 2018'!CJ27)/(MIN('Cds 2018'!CJ$9:CJ$28)-MAX('Cds 2018'!CJ$9:CJ$28)))*(-100))</f>
        <v>0</v>
      </c>
      <c r="CK27" s="56" t="n">
        <f aca="false">IF(CK$1="Sí", (('Cds 2018'!CK27-MIN('Cds 2018'!CK$9:CK$28))/(MAX('Cds 2018'!CK$9:CK$28)-MIN('Cds 2018'!CK$9:CK$28)))*100,((MAX('Cds 2018'!CK$9:CK$28)-'Cds 2018'!CK27)/(MIN('Cds 2018'!CK$9:CK$28)-MAX('Cds 2018'!CK$9:CK$28)))*(-100))</f>
        <v>100</v>
      </c>
      <c r="CL27" s="56" t="n">
        <f aca="false">IF(CL$1="Sí", (('Cds 2018'!CL27-MIN('Cds 2018'!CL$9:CL$28))/(MAX('Cds 2018'!CL$9:CL$28)-MIN('Cds 2018'!CL$9:CL$28)))*100,((MAX('Cds 2018'!CL$9:CL$28)-'Cds 2018'!CL27)/(MIN('Cds 2018'!CL$9:CL$28)-MAX('Cds 2018'!CL$9:CL$28)))*(-100))</f>
        <v>38.4000801084042</v>
      </c>
      <c r="CM27" s="56" t="n">
        <f aca="false">IF(CM$1="Sí", (('Cds 2018'!CM27-MIN('Cds 2018'!CM$9:CM$28))/(MAX('Cds 2018'!CM$9:CM$28)-MIN('Cds 2018'!CM$9:CM$28)))*100,((MAX('Cds 2018'!CM$9:CM$28)-'Cds 2018'!CM27)/(MIN('Cds 2018'!CM$9:CM$28)-MAX('Cds 2018'!CM$9:CM$28)))*(-100))</f>
        <v>66.583850400917</v>
      </c>
      <c r="CN27" s="56" t="n">
        <f aca="false">IF(CN$1="Sí", (('Cds 2018'!CN27-MIN('Cds 2018'!CN$9:CN$28))/(MAX('Cds 2018'!CN$9:CN$28)-MIN('Cds 2018'!CN$9:CN$28)))*100,((MAX('Cds 2018'!CN$9:CN$28)-'Cds 2018'!CN27)/(MIN('Cds 2018'!CN$9:CN$28)-MAX('Cds 2018'!CN$9:CN$28)))*(-100))</f>
        <v>71.5836773226602</v>
      </c>
      <c r="CO27" s="56" t="n">
        <f aca="false">IF(CO$1="Sí", (('Cds 2018'!CO27-MIN('Cds 2018'!CO$9:CO$28))/(MAX('Cds 2018'!CO$9:CO$28)-MIN('Cds 2018'!CO$9:CO$28)))*100,((MAX('Cds 2018'!CO$9:CO$28)-'Cds 2018'!CO27)/(MIN('Cds 2018'!CO$9:CO$28)-MAX('Cds 2018'!CO$9:CO$28)))*(-100))</f>
        <v>5.46823600674103</v>
      </c>
      <c r="CP27" s="56" t="n">
        <f aca="false">IF(CP$1="Sí", (('Cds 2018'!CP27-MIN('Cds 2018'!CP$9:CP$28))/(MAX('Cds 2018'!CP$9:CP$28)-MIN('Cds 2018'!CP$9:CP$28)))*100,((MAX('Cds 2018'!CP$9:CP$28)-'Cds 2018'!CP27)/(MIN('Cds 2018'!CP$9:CP$28)-MAX('Cds 2018'!CP$9:CP$28)))*(-100))</f>
        <v>55.3162198792103</v>
      </c>
      <c r="CQ27" s="56" t="n">
        <f aca="false">IF(CQ$1="Sí", (('Cds 2018'!CQ27-MIN('Cds 2018'!CQ$9:CQ$28))/(MAX('Cds 2018'!CQ$9:CQ$28)-MIN('Cds 2018'!CQ$9:CQ$28)))*100,((MAX('Cds 2018'!CQ$9:CQ$28)-'Cds 2018'!CQ27)/(MIN('Cds 2018'!CQ$9:CQ$28)-MAX('Cds 2018'!CQ$9:CQ$28)))*(-100))</f>
        <v>47.5929983215359</v>
      </c>
      <c r="CR27" s="56" t="n">
        <f aca="false">IF(CR$1="Sí", (('Cds 2018'!CR27-MIN('Cds 2018'!CR$9:CR$28))/(MAX('Cds 2018'!CR$9:CR$28)-MIN('Cds 2018'!CR$9:CR$28)))*100,((MAX('Cds 2018'!CR$9:CR$28)-'Cds 2018'!CR27)/(MIN('Cds 2018'!CR$9:CR$28)-MAX('Cds 2018'!CR$9:CR$28)))*(-100))</f>
        <v>36.3398451828614</v>
      </c>
      <c r="CS27" s="56" t="n">
        <f aca="false">IF(CS$1="Sí", (('Cds 2018'!CS27-MIN('Cds 2018'!CS$9:CS$28))/(MAX('Cds 2018'!CS$9:CS$28)-MIN('Cds 2018'!CS$9:CS$28)))*100,((MAX('Cds 2018'!CS$9:CS$28)-'Cds 2018'!CS27)/(MIN('Cds 2018'!CS$9:CS$28)-MAX('Cds 2018'!CS$9:CS$28)))*(-100))</f>
        <v>45.7021071541923</v>
      </c>
      <c r="CT27" s="56" t="n">
        <f aca="false">IF(CT$1="Sí", (('Cds 2018'!CT27-MIN('Cds 2018'!CT$9:CT$28))/(MAX('Cds 2018'!CT$9:CT$28)-MIN('Cds 2018'!CT$9:CT$28)))*100,((MAX('Cds 2018'!CT$9:CT$28)-'Cds 2018'!CT27)/(MIN('Cds 2018'!CT$9:CT$28)-MAX('Cds 2018'!CT$9:CT$28)))*(-100))</f>
        <v>31.2839729640564</v>
      </c>
      <c r="CU27" s="56" t="n">
        <f aca="false">IF(CU$1="Sí", (('Cds 2018'!CU27-MIN('Cds 2018'!CU$9:CU$28))/(MAX('Cds 2018'!CU$9:CU$28)-MIN('Cds 2018'!CU$9:CU$28)))*100,((MAX('Cds 2018'!CU$9:CU$28)-'Cds 2018'!CU27)/(MIN('Cds 2018'!CU$9:CU$28)-MAX('Cds 2018'!CU$9:CU$28)))*(-100))</f>
        <v>34.3261474365381</v>
      </c>
      <c r="CV27" s="96" t="s">
        <v>516</v>
      </c>
      <c r="CW27" s="56" t="n">
        <f aca="false">IF(CW$1="Sí", (('Cds 2018'!CW27-MIN('Cds 2018'!CW$9:CW$28))/(MAX('Cds 2018'!CW$9:CW$28)-MIN('Cds 2018'!CW$9:CW$28)))*100,((MAX('Cds 2018'!CW$9:CW$28)-'Cds 2018'!CW27)/(MIN('Cds 2018'!CW$9:CW$28)-MAX('Cds 2018'!CW$9:CW$28)))*(-100))</f>
        <v>24.6306956382514</v>
      </c>
      <c r="CX27" s="56" t="n">
        <f aca="false">IF(CX$1="Sí", (('Cds 2018'!CX27-MIN('Cds 2018'!CX$9:CX$28))/(MAX('Cds 2018'!CX$9:CX$28)-MIN('Cds 2018'!CX$9:CX$28)))*100,((MAX('Cds 2018'!CX$9:CX$28)-'Cds 2018'!CX27)/(MIN('Cds 2018'!CX$9:CX$28)-MAX('Cds 2018'!CX$9:CX$28)))*(-100))</f>
        <v>1.95140110342139</v>
      </c>
      <c r="CY27" s="56" t="n">
        <f aca="false">IF(CY$1="Sí", (('Cds 2018'!CY27-MIN('Cds 2018'!CY$9:CY$28))/(MAX('Cds 2018'!CY$9:CY$28)-MIN('Cds 2018'!CY$9:CY$28)))*100,((MAX('Cds 2018'!CY$9:CY$28)-'Cds 2018'!CY27)/(MIN('Cds 2018'!CY$9:CY$28)-MAX('Cds 2018'!CY$9:CY$28)))*(-100))</f>
        <v>26.6350372292009</v>
      </c>
      <c r="CZ27" s="56" t="n">
        <f aca="false">IF(CZ$1="Sí", (('Cds 2018'!CZ27-MIN('Cds 2018'!CZ$9:CZ$28))/(MAX('Cds 2018'!CZ$9:CZ$28)-MIN('Cds 2018'!CZ$9:CZ$28)))*100,((MAX('Cds 2018'!CZ$9:CZ$28)-'Cds 2018'!CZ27)/(MIN('Cds 2018'!CZ$9:CZ$28)-MAX('Cds 2018'!CZ$9:CZ$28)))*(-100))</f>
        <v>82.2952538392114</v>
      </c>
      <c r="DA27" s="56" t="n">
        <f aca="false">IF(DA$1="Sí", (('Cds 2018'!DA27-MIN('Cds 2018'!DA$9:DA$28))/(MAX('Cds 2018'!DA$9:DA$28)-MIN('Cds 2018'!DA$9:DA$28)))*100,((MAX('Cds 2018'!DA$9:DA$28)-'Cds 2018'!DA27)/(MIN('Cds 2018'!DA$9:DA$28)-MAX('Cds 2018'!DA$9:DA$28)))*(-100))</f>
        <v>0</v>
      </c>
    </row>
    <row r="28" customFormat="false" ht="15" hidden="false" customHeight="false" outlineLevel="0" collapsed="false">
      <c r="A28" s="80" t="s">
        <v>524</v>
      </c>
      <c r="B28" s="81" t="n">
        <v>53</v>
      </c>
      <c r="C28" s="80" t="s">
        <v>523</v>
      </c>
      <c r="E28" s="56" t="n">
        <f aca="false">IF(E$1="Sí", (('Cds 2018'!E28-MIN('Cds 2018'!E$9:E$28))/(MAX('Cds 2018'!E$9:E$28)-MIN('Cds 2018'!E$9:E$28)))*100,((MAX('Cds 2018'!E$9:E$28)-'Cds 2018'!E28)/(MIN('Cds 2018'!E$9:E$28)-MAX('Cds 2018'!E$9:E$28)))*(-100))</f>
        <v>100</v>
      </c>
      <c r="F28" s="56" t="n">
        <f aca="false">IF(F$1="Sí", (('Cds 2018'!F28-MIN('Cds 2018'!F$9:F$28))/(MAX('Cds 2018'!F$9:F$28)-MIN('Cds 2018'!F$9:F$28)))*100,((MAX('Cds 2018'!F$9:F$28)-'Cds 2018'!F28)/(MIN('Cds 2018'!F$9:F$28)-MAX('Cds 2018'!F$9:F$28)))*(-100))</f>
        <v>100</v>
      </c>
      <c r="G28" s="56" t="n">
        <f aca="false">IF(G$1="Sí", (('Cds 2018'!G28-MIN('Cds 2018'!G$9:G$28))/(MAX('Cds 2018'!G$9:G$28)-MIN('Cds 2018'!G$9:G$28)))*100,((MAX('Cds 2018'!G$9:G$28)-'Cds 2018'!G28)/(MIN('Cds 2018'!G$9:G$28)-MAX('Cds 2018'!G$9:G$28)))*(-100))</f>
        <v>100</v>
      </c>
      <c r="H28" s="56" t="n">
        <f aca="false">IF(H$1="Sí", (('Cds 2018'!H28-MIN('Cds 2018'!H$9:H$28))/(MAX('Cds 2018'!H$9:H$28)-MIN('Cds 2018'!H$9:H$28)))*100,((MAX('Cds 2018'!H$9:H$28)-'Cds 2018'!H28)/(MIN('Cds 2018'!H$9:H$28)-MAX('Cds 2018'!H$9:H$28)))*(-100))</f>
        <v>97.2860282598574</v>
      </c>
      <c r="I28" s="56" t="n">
        <f aca="false">IF(I$1="Sí", (('Cds 2018'!I28-MIN('Cds 2018'!I$9:I$28))/(MAX('Cds 2018'!I$9:I$28)-MIN('Cds 2018'!I$9:I$28)))*100,((MAX('Cds 2018'!I$9:I$28)-'Cds 2018'!I28)/(MIN('Cds 2018'!I$9:I$28)-MAX('Cds 2018'!I$9:I$28)))*(-100))</f>
        <v>100</v>
      </c>
      <c r="J28" s="56" t="n">
        <f aca="false">IF(J$1="Sí", (('Cds 2018'!J28-MIN('Cds 2018'!J$9:J$28))/(MAX('Cds 2018'!J$9:J$28)-MIN('Cds 2018'!J$9:J$28)))*100,((MAX('Cds 2018'!J$9:J$28)-'Cds 2018'!J28)/(MIN('Cds 2018'!J$9:J$28)-MAX('Cds 2018'!J$9:J$28)))*(-100))</f>
        <v>100</v>
      </c>
      <c r="K28" s="56" t="n">
        <f aca="false">IF(K$1="Sí", (('Cds 2018'!K28-MIN('Cds 2018'!K$9:K$28))/(MAX('Cds 2018'!K$9:K$28)-MIN('Cds 2018'!K$9:K$28)))*100,((MAX('Cds 2018'!K$9:K$28)-'Cds 2018'!K28)/(MIN('Cds 2018'!K$9:K$28)-MAX('Cds 2018'!K$9:K$28)))*(-100))</f>
        <v>97.5872017446034</v>
      </c>
      <c r="L28" s="56" t="n">
        <f aca="false">IF(L$1="Sí", (('Cds 2018'!L28-MIN('Cds 2018'!L$9:L$28))/(MAX('Cds 2018'!L$9:L$28)-MIN('Cds 2018'!L$9:L$28)))*100,((MAX('Cds 2018'!L$9:L$28)-'Cds 2018'!L28)/(MIN('Cds 2018'!L$9:L$28)-MAX('Cds 2018'!L$9:L$28)))*(-100))</f>
        <v>57.1017094442868</v>
      </c>
      <c r="M28" s="56" t="n">
        <f aca="false">IF(M$1="Sí", (('Cds 2018'!M28-MIN('Cds 2018'!M$9:M$28))/(MAX('Cds 2018'!M$9:M$28)-MIN('Cds 2018'!M$9:M$28)))*100,((MAX('Cds 2018'!M$9:M$28)-'Cds 2018'!M28)/(MIN('Cds 2018'!M$9:M$28)-MAX('Cds 2018'!M$9:M$28)))*(-100))</f>
        <v>85.614401874161</v>
      </c>
      <c r="N28" s="56" t="n">
        <f aca="false">IF(N$1="Sí", (('Cds 2018'!N28-MIN('Cds 2018'!N$9:N$28))/(MAX('Cds 2018'!N$9:N$28)-MIN('Cds 2018'!N$9:N$28)))*100,((MAX('Cds 2018'!N$9:N$28)-'Cds 2018'!N28)/(MIN('Cds 2018'!N$9:N$28)-MAX('Cds 2018'!N$9:N$28)))*(-100))</f>
        <v>36.1907426845726</v>
      </c>
      <c r="O28" s="56" t="n">
        <f aca="false">IF(O$1="Sí", (('Cds 2018'!O28-MIN('Cds 2018'!O$9:O$28))/(MAX('Cds 2018'!O$9:O$28)-MIN('Cds 2018'!O$9:O$28)))*100,((MAX('Cds 2018'!O$9:O$28)-'Cds 2018'!O28)/(MIN('Cds 2018'!O$9:O$28)-MAX('Cds 2018'!O$9:O$28)))*(-100))</f>
        <v>57.0051157044079</v>
      </c>
      <c r="P28" s="56" t="n">
        <f aca="false">IF(P$1="Sí", (('Cds 2018'!P28-MIN('Cds 2018'!P$9:P$28))/(MAX('Cds 2018'!P$9:P$28)-MIN('Cds 2018'!P$9:P$28)))*100,((MAX('Cds 2018'!P$9:P$28)-'Cds 2018'!P28)/(MIN('Cds 2018'!P$9:P$28)-MAX('Cds 2018'!P$9:P$28)))*(-100))</f>
        <v>78.0721976880124</v>
      </c>
      <c r="Q28" s="56" t="n">
        <f aca="false">IF(Q$1="Sí", (('Cds 2018'!Q28-MIN('Cds 2018'!Q$9:Q$28))/(MAX('Cds 2018'!Q$9:Q$28)-MIN('Cds 2018'!Q$9:Q$28)))*100,((MAX('Cds 2018'!Q$9:Q$28)-'Cds 2018'!Q28)/(MIN('Cds 2018'!Q$9:Q$28)-MAX('Cds 2018'!Q$9:Q$28)))*(-100))</f>
        <v>41.4040814718365</v>
      </c>
      <c r="R28" s="56" t="n">
        <f aca="false">IF(R$1="Sí", (('Cds 2018'!R28-MIN('Cds 2018'!R$9:R$28))/(MAX('Cds 2018'!R$9:R$28)-MIN('Cds 2018'!R$9:R$28)))*100,((MAX('Cds 2018'!R$9:R$28)-'Cds 2018'!R28)/(MIN('Cds 2018'!R$9:R$28)-MAX('Cds 2018'!R$9:R$28)))*(-100))</f>
        <v>65.1739022200288</v>
      </c>
      <c r="S28" s="56" t="n">
        <f aca="false">IF(S$1="Sí", (('Cds 2018'!S28-MIN('Cds 2018'!S$9:S$28))/(MAX('Cds 2018'!S$9:S$28)-MIN('Cds 2018'!S$9:S$28)))*100,((MAX('Cds 2018'!S$9:S$28)-'Cds 2018'!S28)/(MIN('Cds 2018'!S$9:S$28)-MAX('Cds 2018'!S$9:S$28)))*(-100))</f>
        <v>38.3888512721948</v>
      </c>
      <c r="T28" s="56" t="n">
        <f aca="false">IF(T$1="Sí", (('Cds 2018'!T28-MIN('Cds 2018'!T$9:T$28))/(MAX('Cds 2018'!T$9:T$28)-MIN('Cds 2018'!T$9:T$28)))*100,((MAX('Cds 2018'!T$9:T$28)-'Cds 2018'!T28)/(MIN('Cds 2018'!T$9:T$28)-MAX('Cds 2018'!T$9:T$28)))*(-100))</f>
        <v>93.5615751417654</v>
      </c>
      <c r="U28" s="56" t="n">
        <f aca="false">IF(U$1="Sí", (('Cds 2018'!U28-MIN('Cds 2018'!U$9:U$28))/(MAX('Cds 2018'!U$9:U$28)-MIN('Cds 2018'!U$9:U$28)))*100,((MAX('Cds 2018'!U$9:U$28)-'Cds 2018'!U28)/(MIN('Cds 2018'!U$9:U$28)-MAX('Cds 2018'!U$9:U$28)))*(-100))</f>
        <v>44.7976160452666</v>
      </c>
      <c r="V28" s="56" t="n">
        <f aca="false">IF(V$1="Sí", (('Cds 2018'!V28-MIN('Cds 2018'!V$9:V$28))/(MAX('Cds 2018'!V$9:V$28)-MIN('Cds 2018'!V$9:V$28)))*100,((MAX('Cds 2018'!V$9:V$28)-'Cds 2018'!V28)/(MIN('Cds 2018'!V$9:V$28)-MAX('Cds 2018'!V$9:V$28)))*(-100))</f>
        <v>41.051990583326</v>
      </c>
      <c r="W28" s="56" t="n">
        <f aca="false">IF(W$1="Sí", (('Cds 2018'!W28-MIN('Cds 2018'!W$9:W$28))/(MAX('Cds 2018'!W$9:W$28)-MIN('Cds 2018'!W$9:W$28)))*100,((MAX('Cds 2018'!W$9:W$28)-'Cds 2018'!W28)/(MIN('Cds 2018'!W$9:W$28)-MAX('Cds 2018'!W$9:W$28)))*(-100))</f>
        <v>100</v>
      </c>
      <c r="X28" s="56" t="n">
        <f aca="false">IF(X$1="Sí", (('Cds 2018'!X28-MIN('Cds 2018'!X$9:X$28))/(MAX('Cds 2018'!X$9:X$28)-MIN('Cds 2018'!X$9:X$28)))*100,((MAX('Cds 2018'!X$9:X$28)-'Cds 2018'!X28)/(MIN('Cds 2018'!X$9:X$28)-MAX('Cds 2018'!X$9:X$28)))*(-100))</f>
        <v>94.6343753451894</v>
      </c>
      <c r="Y28" s="56" t="n">
        <f aca="false">IF(Y$1="Sí", (('Cds 2018'!Y28-MIN('Cds 2018'!Y$9:Y$28))/(MAX('Cds 2018'!Y$9:Y$28)-MIN('Cds 2018'!Y$9:Y$28)))*100,((MAX('Cds 2018'!Y$9:Y$28)-'Cds 2018'!Y28)/(MIN('Cds 2018'!Y$9:Y$28)-MAX('Cds 2018'!Y$9:Y$28)))*(-100))</f>
        <v>78.8780446043693</v>
      </c>
      <c r="Z28" s="56" t="n">
        <f aca="false">IF(Z$1="Sí", (('Cds 2018'!Z28-MIN('Cds 2018'!Z$9:Z$28))/(MAX('Cds 2018'!Z$9:Z$28)-MIN('Cds 2018'!Z$9:Z$28)))*100,((MAX('Cds 2018'!Z$9:Z$28)-'Cds 2018'!Z28)/(MIN('Cds 2018'!Z$9:Z$28)-MAX('Cds 2018'!Z$9:Z$28)))*(-100))</f>
        <v>82.1212629115357</v>
      </c>
      <c r="AA28" s="56" t="n">
        <f aca="false">IF(AA$1="Sí", (('Cds 2018'!AA28-MIN('Cds 2018'!AA$9:AA$28))/(MAX('Cds 2018'!AA$9:AA$28)-MIN('Cds 2018'!AA$9:AA$28)))*100,((MAX('Cds 2018'!AA$9:AA$28)-'Cds 2018'!AA28)/(MIN('Cds 2018'!AA$9:AA$28)-MAX('Cds 2018'!AA$9:AA$28)))*(-100))</f>
        <v>87.2216514158346</v>
      </c>
      <c r="AB28" s="56" t="n">
        <f aca="false">IF(AB$1="Sí", (('Cds 2018'!AB28-MIN('Cds 2018'!AB$9:AB$28))/(MAX('Cds 2018'!AB$9:AB$28)-MIN('Cds 2018'!AB$9:AB$28)))*100,((MAX('Cds 2018'!AB$9:AB$28)-'Cds 2018'!AB28)/(MIN('Cds 2018'!AB$9:AB$28)-MAX('Cds 2018'!AB$9:AB$28)))*(-100))</f>
        <v>33.4766367215946</v>
      </c>
      <c r="AC28" s="56" t="n">
        <f aca="false">IF(AC$1="Sí", (('Cds 2018'!AC28-MIN('Cds 2018'!AC$9:AC$28))/(MAX('Cds 2018'!AC$9:AC$28)-MIN('Cds 2018'!AC$9:AC$28)))*100,((MAX('Cds 2018'!AC$9:AC$28)-'Cds 2018'!AC28)/(MIN('Cds 2018'!AC$9:AC$28)-MAX('Cds 2018'!AC$9:AC$28)))*(-100))</f>
        <v>100</v>
      </c>
      <c r="AD28" s="56" t="n">
        <f aca="false">IF(AD$1="Sí", (('Cds 2018'!AD28-MIN('Cds 2018'!AD$9:AD$28))/(MAX('Cds 2018'!AD$9:AD$28)-MIN('Cds 2018'!AD$9:AD$28)))*100,((MAX('Cds 2018'!AD$9:AD$28)-'Cds 2018'!AD28)/(MIN('Cds 2018'!AD$9:AD$28)-MAX('Cds 2018'!AD$9:AD$28)))*(-100))</f>
        <v>100</v>
      </c>
      <c r="AE28" s="56" t="n">
        <f aca="false">IF(AE$1="Sí", (('Cds 2018'!AE28-MIN('Cds 2018'!AE$9:AE$28))/(MAX('Cds 2018'!AE$9:AE$28)-MIN('Cds 2018'!AE$9:AE$28)))*100,((MAX('Cds 2018'!AE$9:AE$28)-'Cds 2018'!AE28)/(MIN('Cds 2018'!AE$9:AE$28)-MAX('Cds 2018'!AE$9:AE$28)))*(-100))</f>
        <v>68.578993542814</v>
      </c>
      <c r="AF28" s="56" t="n">
        <f aca="false">IF(AF$1="Sí", (('Cds 2018'!AF28-MIN('Cds 2018'!AF$9:AF$28))/(MAX('Cds 2018'!AF$9:AF$28)-MIN('Cds 2018'!AF$9:AF$28)))*100,((MAX('Cds 2018'!AF$9:AF$28)-'Cds 2018'!AF28)/(MIN('Cds 2018'!AF$9:AF$28)-MAX('Cds 2018'!AF$9:AF$28)))*(-100))</f>
        <v>54.6131199006921</v>
      </c>
      <c r="AG28" s="56" t="n">
        <f aca="false">IF(AG$1="Sí", (('Cds 2018'!AG28-MIN('Cds 2018'!AG$9:AG$28))/(MAX('Cds 2018'!AG$9:AG$28)-MIN('Cds 2018'!AG$9:AG$28)))*100,((MAX('Cds 2018'!AG$9:AG$28)-'Cds 2018'!AG28)/(MIN('Cds 2018'!AG$9:AG$28)-MAX('Cds 2018'!AG$9:AG$28)))*(-100))</f>
        <v>0</v>
      </c>
      <c r="AH28" s="56" t="n">
        <f aca="false">IF(AH$1="Sí", (('Cds 2018'!AH28-MIN('Cds 2018'!AH$9:AH$28))/(MAX('Cds 2018'!AH$9:AH$28)-MIN('Cds 2018'!AH$9:AH$28)))*100,((MAX('Cds 2018'!AH$9:AH$28)-'Cds 2018'!AH28)/(MIN('Cds 2018'!AH$9:AH$28)-MAX('Cds 2018'!AH$9:AH$28)))*(-100))</f>
        <v>30.5084745762712</v>
      </c>
      <c r="AI28" s="56" t="n">
        <f aca="false">IF(AI$1="Sí", (('Cds 2018'!AI28-MIN('Cds 2018'!AI$9:AI$28))/(MAX('Cds 2018'!AI$9:AI$28)-MIN('Cds 2018'!AI$9:AI$28)))*100,((MAX('Cds 2018'!AI$9:AI$28)-'Cds 2018'!AI28)/(MIN('Cds 2018'!AI$9:AI$28)-MAX('Cds 2018'!AI$9:AI$28)))*(-100))</f>
        <v>9.29735643177411</v>
      </c>
      <c r="AJ28" s="56" t="n">
        <f aca="false">IF(AJ$1="Sí", (('Cds 2018'!AJ28-MIN('Cds 2018'!AJ$9:AJ$28))/(MAX('Cds 2018'!AJ$9:AJ$28)-MIN('Cds 2018'!AJ$9:AJ$28)))*100,((MAX('Cds 2018'!AJ$9:AJ$28)-'Cds 2018'!AJ28)/(MIN('Cds 2018'!AJ$9:AJ$28)-MAX('Cds 2018'!AJ$9:AJ$28)))*(-100))</f>
        <v>35.747865578318</v>
      </c>
      <c r="AK28" s="56" t="n">
        <f aca="false">IF(AK$1="Sí", (('Cds 2018'!AK28-MIN('Cds 2018'!AK$9:AK$28))/(MAX('Cds 2018'!AK$9:AK$28)-MIN('Cds 2018'!AK$9:AK$28)))*100,((MAX('Cds 2018'!AK$9:AK$28)-'Cds 2018'!AK28)/(MIN('Cds 2018'!AK$9:AK$28)-MAX('Cds 2018'!AK$9:AK$28)))*(-100))</f>
        <v>24.0174233093769</v>
      </c>
      <c r="AL28" s="56" t="n">
        <f aca="false">IF(AL$1="Sí", (('Cds 2018'!AL28-MIN('Cds 2018'!AL$9:AL$28))/(MAX('Cds 2018'!AL$9:AL$28)-MIN('Cds 2018'!AL$9:AL$28)))*100,((MAX('Cds 2018'!AL$9:AL$28)-'Cds 2018'!AL28)/(MIN('Cds 2018'!AL$9:AL$28)-MAX('Cds 2018'!AL$9:AL$28)))*(-100))</f>
        <v>63.7195057690602</v>
      </c>
      <c r="AM28" s="56" t="n">
        <f aca="false">IF(AM$1="Sí", (('Cds 2018'!AM28-MIN('Cds 2018'!AM$9:AM$28))/(MAX('Cds 2018'!AM$9:AM$28)-MIN('Cds 2018'!AM$9:AM$28)))*100,((MAX('Cds 2018'!AM$9:AM$28)-'Cds 2018'!AM28)/(MIN('Cds 2018'!AM$9:AM$28)-MAX('Cds 2018'!AM$9:AM$28)))*(-100))</f>
        <v>16.6367973390059</v>
      </c>
      <c r="AN28" s="56" t="n">
        <f aca="false">IF(AN$1="Sí", (('Cds 2018'!AN28-MIN('Cds 2018'!AN$9:AN$28))/(MAX('Cds 2018'!AN$9:AN$28)-MIN('Cds 2018'!AN$9:AN$28)))*100,((MAX('Cds 2018'!AN$9:AN$28)-'Cds 2018'!AN28)/(MIN('Cds 2018'!AN$9:AN$28)-MAX('Cds 2018'!AN$9:AN$28)))*(-100))</f>
        <v>35.2924536098618</v>
      </c>
      <c r="AO28" s="56" t="n">
        <f aca="false">IF(AO$1="Sí", (('Cds 2018'!AO28-MIN('Cds 2018'!AO$9:AO$28))/(MAX('Cds 2018'!AO$9:AO$28)-MIN('Cds 2018'!AO$9:AO$28)))*100,((MAX('Cds 2018'!AO$9:AO$28)-'Cds 2018'!AO28)/(MIN('Cds 2018'!AO$9:AO$28)-MAX('Cds 2018'!AO$9:AO$28)))*(-100))</f>
        <v>75</v>
      </c>
      <c r="AP28" s="56" t="n">
        <f aca="false">IF(AP$1="Sí", (('Cds 2018'!AP28-MIN('Cds 2018'!AP$9:AP$28))/(MAX('Cds 2018'!AP$9:AP$28)-MIN('Cds 2018'!AP$9:AP$28)))*100,((MAX('Cds 2018'!AP$9:AP$28)-'Cds 2018'!AP28)/(MIN('Cds 2018'!AP$9:AP$28)-MAX('Cds 2018'!AP$9:AP$28)))*(-100))</f>
        <v>80.4872810097245</v>
      </c>
      <c r="AQ28" s="56" t="n">
        <f aca="false">IF(AQ$1="Sí", (('Cds 2018'!AQ28-MIN('Cds 2018'!AQ$9:AQ$28))/(MAX('Cds 2018'!AQ$9:AQ$28)-MIN('Cds 2018'!AQ$9:AQ$28)))*100,((MAX('Cds 2018'!AQ$9:AQ$28)-'Cds 2018'!AQ28)/(MIN('Cds 2018'!AQ$9:AQ$28)-MAX('Cds 2018'!AQ$9:AQ$28)))*(-100))</f>
        <v>89.4545983290581</v>
      </c>
      <c r="AR28" s="56" t="n">
        <f aca="false">IF(AR$1="Sí", (('Cds 2018'!AR28-MIN('Cds 2018'!AR$9:AR$28))/(MAX('Cds 2018'!AR$9:AR$28)-MIN('Cds 2018'!AR$9:AR$28)))*100,((MAX('Cds 2018'!AR$9:AR$28)-'Cds 2018'!AR28)/(MIN('Cds 2018'!AR$9:AR$28)-MAX('Cds 2018'!AR$9:AR$28)))*(-100))</f>
        <v>39.0389838722405</v>
      </c>
      <c r="AS28" s="56" t="n">
        <f aca="false">IF(AS$1="Sí", (('Cds 2018'!AS28-MIN('Cds 2018'!AS$9:AS$28))/(MAX('Cds 2018'!AS$9:AS$28)-MIN('Cds 2018'!AS$9:AS$28)))*100,((MAX('Cds 2018'!AS$9:AS$28)-'Cds 2018'!AS28)/(MIN('Cds 2018'!AS$9:AS$28)-MAX('Cds 2018'!AS$9:AS$28)))*(-100))</f>
        <v>14.1881378292705</v>
      </c>
      <c r="AT28" s="56" t="n">
        <f aca="false">IF(AT$1="Sí", (('Cds 2018'!AT28-MIN('Cds 2018'!AT$9:AT$28))/(MAX('Cds 2018'!AT$9:AT$28)-MIN('Cds 2018'!AT$9:AT$28)))*100,((MAX('Cds 2018'!AT$9:AT$28)-'Cds 2018'!AT28)/(MIN('Cds 2018'!AT$9:AT$28)-MAX('Cds 2018'!AT$9:AT$28)))*(-100))</f>
        <v>40.0513677110298</v>
      </c>
      <c r="AU28" s="56" t="n">
        <f aca="false">IF(AU$1="Sí", (('Cds 2018'!AU28-MIN('Cds 2018'!AU$9:AU$28))/(MAX('Cds 2018'!AU$9:AU$28)-MIN('Cds 2018'!AU$9:AU$28)))*100,((MAX('Cds 2018'!AU$9:AU$28)-'Cds 2018'!AU28)/(MIN('Cds 2018'!AU$9:AU$28)-MAX('Cds 2018'!AU$9:AU$28)))*(-100))</f>
        <v>55.700747723472</v>
      </c>
      <c r="AV28" s="56" t="n">
        <f aca="false">IF(AV$1="Sí", (('Cds 2018'!AV28-MIN('Cds 2018'!AV$9:AV$28))/(MAX('Cds 2018'!AV$9:AV$28)-MIN('Cds 2018'!AV$9:AV$28)))*100,((MAX('Cds 2018'!AV$9:AV$28)-'Cds 2018'!AV28)/(MIN('Cds 2018'!AV$9:AV$28)-MAX('Cds 2018'!AV$9:AV$28)))*(-100))</f>
        <v>0</v>
      </c>
      <c r="AW28" s="56" t="n">
        <f aca="false">IF(AW$1="Sí", (('Cds 2018'!AW28-MIN('Cds 2018'!AW$9:AW$28))/(MAX('Cds 2018'!AW$9:AW$28)-MIN('Cds 2018'!AW$9:AW$28)))*100,((MAX('Cds 2018'!AW$9:AW$28)-'Cds 2018'!AW28)/(MIN('Cds 2018'!AW$9:AW$28)-MAX('Cds 2018'!AW$9:AW$28)))*(-100))</f>
        <v>100</v>
      </c>
      <c r="AX28" s="56" t="n">
        <f aca="false">IF(AX$1="Sí", (('Cds 2018'!AX28-MIN('Cds 2018'!AX$9:AX$28))/(MAX('Cds 2018'!AX$9:AX$28)-MIN('Cds 2018'!AX$9:AX$28)))*100,((MAX('Cds 2018'!AX$9:AX$28)-'Cds 2018'!AX28)/(MIN('Cds 2018'!AX$9:AX$28)-MAX('Cds 2018'!AX$9:AX$28)))*(-100))</f>
        <v>0</v>
      </c>
      <c r="AY28" s="56" t="n">
        <f aca="false">IF(AY$1="Sí", (('Cds 2018'!AY28-MIN('Cds 2018'!AY$9:AY$28))/(MAX('Cds 2018'!AY$9:AY$28)-MIN('Cds 2018'!AY$9:AY$28)))*100,((MAX('Cds 2018'!AY$9:AY$28)-'Cds 2018'!AY28)/(MIN('Cds 2018'!AY$9:AY$28)-MAX('Cds 2018'!AY$9:AY$28)))*(-100))</f>
        <v>100</v>
      </c>
      <c r="AZ28" s="56" t="n">
        <f aca="false">IF(AZ$1="Sí", (('Cds 2018'!AZ28-MIN('Cds 2018'!AZ$9:AZ$28))/(MAX('Cds 2018'!AZ$9:AZ$28)-MIN('Cds 2018'!AZ$9:AZ$28)))*100,((MAX('Cds 2018'!AZ$9:AZ$28)-'Cds 2018'!AZ28)/(MIN('Cds 2018'!AZ$9:AZ$28)-MAX('Cds 2018'!AZ$9:AZ$28)))*(-100))</f>
        <v>0</v>
      </c>
      <c r="BA28" s="56" t="n">
        <f aca="false">IF(BA$1="Sí", (('Cds 2018'!BA28-MIN('Cds 2018'!BA$9:BA$28))/(MAX('Cds 2018'!BA$9:BA$28)-MIN('Cds 2018'!BA$9:BA$28)))*100,((MAX('Cds 2018'!BA$9:BA$28)-'Cds 2018'!BA28)/(MIN('Cds 2018'!BA$9:BA$28)-MAX('Cds 2018'!BA$9:BA$28)))*(-100))</f>
        <v>0</v>
      </c>
      <c r="BB28" s="56" t="n">
        <v>0</v>
      </c>
      <c r="BC28" s="56" t="n">
        <f aca="false">IF(BC$1="Sí", (('Cds 2018'!BC28-MIN('Cds 2018'!BC$9:BC$28))/(MAX('Cds 2018'!BC$9:BC$28)-MIN('Cds 2018'!BC$9:BC$28)))*100,((MAX('Cds 2018'!BC$9:BC$28)-'Cds 2018'!BC28)/(MIN('Cds 2018'!BC$9:BC$28)-MAX('Cds 2018'!BC$9:BC$28)))*(-100))</f>
        <v>78.0835060183047</v>
      </c>
      <c r="BD28" s="56" t="n">
        <f aca="false">IF(BD$1="Sí", (('Cds 2018'!BD28-MIN('Cds 2018'!BD$9:BD$28))/(MAX('Cds 2018'!BD$9:BD$28)-MIN('Cds 2018'!BD$9:BD$28)))*100,((MAX('Cds 2018'!BD$9:BD$28)-'Cds 2018'!BD28)/(MIN('Cds 2018'!BD$9:BD$28)-MAX('Cds 2018'!BD$9:BD$28)))*(-100))</f>
        <v>77.33095836136</v>
      </c>
      <c r="BE28" s="56" t="n">
        <f aca="false">IF(BE$1="Sí", (('Cds 2018'!BE28-MIN('Cds 2018'!BE$9:BE$28))/(MAX('Cds 2018'!BE$9:BE$28)-MIN('Cds 2018'!BE$9:BE$28)))*100,((MAX('Cds 2018'!BE$9:BE$28)-'Cds 2018'!BE28)/(MIN('Cds 2018'!BE$9:BE$28)-MAX('Cds 2018'!BE$9:BE$28)))*(-100))</f>
        <v>96.8318137531328</v>
      </c>
      <c r="BF28" s="56" t="n">
        <f aca="false">IF(BF$1="Sí", (('Cds 2018'!BF28-MIN('Cds 2018'!BF$9:BF$28))/(MAX('Cds 2018'!BF$9:BF$28)-MIN('Cds 2018'!BF$9:BF$28)))*100,((MAX('Cds 2018'!BF$9:BF$28)-'Cds 2018'!BF28)/(MIN('Cds 2018'!BF$9:BF$28)-MAX('Cds 2018'!BF$9:BF$28)))*(-100))</f>
        <v>57.5545376662322</v>
      </c>
      <c r="BG28" s="56" t="n">
        <f aca="false">IF(BG$1="Sí", (('Cds 2018'!BG28-MIN('Cds 2018'!BG$9:BG$28))/(MAX('Cds 2018'!BG$9:BG$28)-MIN('Cds 2018'!BG$9:BG$28)))*100,((MAX('Cds 2018'!BG$9:BG$28)-'Cds 2018'!BG28)/(MIN('Cds 2018'!BG$9:BG$28)-MAX('Cds 2018'!BG$9:BG$28)))*(-100))</f>
        <v>72.4661209577032</v>
      </c>
      <c r="BH28" s="56" t="n">
        <f aca="false">IF(BH$1="Sí", (('Cds 2018'!BH28-MIN('Cds 2018'!BH$9:BH$28))/(MAX('Cds 2018'!BH$9:BH$28)-MIN('Cds 2018'!BH$9:BH$28)))*100,((MAX('Cds 2018'!BH$9:BH$28)-'Cds 2018'!BH28)/(MIN('Cds 2018'!BH$9:BH$28)-MAX('Cds 2018'!BH$9:BH$28)))*(-100))</f>
        <v>53.4031123813125</v>
      </c>
      <c r="BI28" s="56" t="n">
        <f aca="false">IF(BI$1="Sí", (('Cds 2018'!BI28-MIN('Cds 2018'!BI$9:BI$28))/(MAX('Cds 2018'!BI$9:BI$28)-MIN('Cds 2018'!BI$9:BI$28)))*100,((MAX('Cds 2018'!BI$9:BI$28)-'Cds 2018'!BI28)/(MIN('Cds 2018'!BI$9:BI$28)-MAX('Cds 2018'!BI$9:BI$28)))*(-100))</f>
        <v>19.3801598431463</v>
      </c>
      <c r="BJ28" s="56" t="n">
        <f aca="false">IF(BJ$1="Sí", (('Cds 2018'!BJ28-MIN('Cds 2018'!BJ$9:BJ$28))/(MAX('Cds 2018'!BJ$9:BJ$28)-MIN('Cds 2018'!BJ$9:BJ$28)))*100,((MAX('Cds 2018'!BJ$9:BJ$28)-'Cds 2018'!BJ28)/(MIN('Cds 2018'!BJ$9:BJ$28)-MAX('Cds 2018'!BJ$9:BJ$28)))*(-100))</f>
        <v>100</v>
      </c>
      <c r="BK28" s="56" t="n">
        <f aca="false">IF(BK$1="Sí", (('Cds 2018'!BK28-MIN('Cds 2018'!BK$9:BK$28))/(MAX('Cds 2018'!BK$9:BK$28)-MIN('Cds 2018'!BK$9:BK$28)))*100,((MAX('Cds 2018'!BK$9:BK$28)-'Cds 2018'!BK28)/(MIN('Cds 2018'!BK$9:BK$28)-MAX('Cds 2018'!BK$9:BK$28)))*(-100))</f>
        <v>30.6122448979592</v>
      </c>
      <c r="BL28" s="56" t="n">
        <f aca="false">IF(BL$1="Sí", (('Cds 2018'!BL28-MIN('Cds 2018'!BL$9:BL$28))/(MAX('Cds 2018'!BL$9:BL$28)-MIN('Cds 2018'!BL$9:BL$28)))*100,((MAX('Cds 2018'!BL$9:BL$28)-'Cds 2018'!BL28)/(MIN('Cds 2018'!BL$9:BL$28)-MAX('Cds 2018'!BL$9:BL$28)))*(-100))</f>
        <v>98.7093522723475</v>
      </c>
      <c r="BM28" s="56" t="n">
        <f aca="false">IF(BM$1="Sí", (('Cds 2018'!BM28-MIN('Cds 2018'!BM$9:BM$28))/(MAX('Cds 2018'!BM$9:BM$28)-MIN('Cds 2018'!BM$9:BM$28)))*100,((MAX('Cds 2018'!BM$9:BM$28)-'Cds 2018'!BM28)/(MIN('Cds 2018'!BM$9:BM$28)-MAX('Cds 2018'!BM$9:BM$28)))*(-100))</f>
        <v>60.6446306993858</v>
      </c>
      <c r="BN28" s="56" t="n">
        <f aca="false">IF(BN$1="Sí", (('Cds 2018'!BN28-MIN('Cds 2018'!BN$9:BN$28))/(MAX('Cds 2018'!BN$9:BN$28)-MIN('Cds 2018'!BN$9:BN$28)))*100,((MAX('Cds 2018'!BN$9:BN$28)-'Cds 2018'!BN28)/(MIN('Cds 2018'!BN$9:BN$28)-MAX('Cds 2018'!BN$9:BN$28)))*(-100))</f>
        <v>0</v>
      </c>
      <c r="BO28" s="56" t="n">
        <f aca="false">IF(BO$1="Sí", (('Cds 2018'!BO28-MIN('Cds 2018'!BO$9:BO$28))/(MAX('Cds 2018'!BO$9:BO$28)-MIN('Cds 2018'!BO$9:BO$28)))*100,((MAX('Cds 2018'!BO$9:BO$28)-'Cds 2018'!BO28)/(MIN('Cds 2018'!BO$9:BO$28)-MAX('Cds 2018'!BO$9:BO$28)))*(-100))</f>
        <v>77.8131407112279</v>
      </c>
      <c r="BP28" s="56" t="n">
        <f aca="false">IF(BP$1="Sí", (('Cds 2018'!BP28-MIN('Cds 2018'!BP$9:BP$28))/(MAX('Cds 2018'!BP$9:BP$28)-MIN('Cds 2018'!BP$9:BP$28)))*100,((MAX('Cds 2018'!BP$9:BP$28)-'Cds 2018'!BP28)/(MIN('Cds 2018'!BP$9:BP$28)-MAX('Cds 2018'!BP$9:BP$28)))*(-100))</f>
        <v>84.2039175904718</v>
      </c>
      <c r="BQ28" s="56" t="n">
        <f aca="false">IF(BQ$1="Sí", (('Cds 2018'!BQ28-MIN('Cds 2018'!BQ$9:BQ$28))/(MAX('Cds 2018'!BQ$9:BQ$28)-MIN('Cds 2018'!BQ$9:BQ$28)))*100,((MAX('Cds 2018'!BQ$9:BQ$28)-'Cds 2018'!BQ28)/(MIN('Cds 2018'!BQ$9:BQ$28)-MAX('Cds 2018'!BQ$9:BQ$28)))*(-100))</f>
        <v>20.115047718656</v>
      </c>
      <c r="BR28" s="56" t="n">
        <f aca="false">IF(BR$1="Sí", (('Cds 2018'!BR28-MIN('Cds 2018'!BR$9:BR$28))/(MAX('Cds 2018'!BR$9:BR$28)-MIN('Cds 2018'!BR$9:BR$28)))*100,((MAX('Cds 2018'!BR$9:BR$28)-'Cds 2018'!BR28)/(MIN('Cds 2018'!BR$9:BR$28)-MAX('Cds 2018'!BR$9:BR$28)))*(-100))</f>
        <v>0</v>
      </c>
      <c r="BS28" s="56" t="n">
        <f aca="false">IF(BS$1="Sí", (('Cds 2018'!BS28-MIN('Cds 2018'!BS$9:BS$28))/(MAX('Cds 2018'!BS$9:BS$28)-MIN('Cds 2018'!BS$9:BS$28)))*100,((MAX('Cds 2018'!BS$9:BS$28)-'Cds 2018'!BS28)/(MIN('Cds 2018'!BS$9:BS$28)-MAX('Cds 2018'!BS$9:BS$28)))*(-100))</f>
        <v>50</v>
      </c>
      <c r="BT28" s="56" t="n">
        <f aca="false">IF(BT$1="Sí", (('Cds 2018'!BT28-MIN('Cds 2018'!BT$9:BT$28))/(MAX('Cds 2018'!BT$9:BT$28)-MIN('Cds 2018'!BT$9:BT$28)))*100,((MAX('Cds 2018'!BT$9:BT$28)-'Cds 2018'!BT28)/(MIN('Cds 2018'!BT$9:BT$28)-MAX('Cds 2018'!BT$9:BT$28)))*(-100))</f>
        <v>0</v>
      </c>
      <c r="BU28" s="56" t="n">
        <f aca="false">IF(BU$1="Sí", (('Cds 2018'!BU28-MIN('Cds 2018'!BU$9:BU$28))/(MAX('Cds 2018'!BU$9:BU$28)-MIN('Cds 2018'!BU$9:BU$28)))*100,((MAX('Cds 2018'!BU$9:BU$28)-'Cds 2018'!BU28)/(MIN('Cds 2018'!BU$9:BU$28)-MAX('Cds 2018'!BU$9:BU$28)))*(-100))</f>
        <v>0</v>
      </c>
      <c r="BV28" s="56" t="n">
        <f aca="false">IF(BV$1="Sí", (('Cds 2018'!BV28-MIN('Cds 2018'!BV$9:BV$28))/(MAX('Cds 2018'!BV$9:BV$28)-MIN('Cds 2018'!BV$9:BV$28)))*100,((MAX('Cds 2018'!BV$9:BV$28)-'Cds 2018'!BV28)/(MIN('Cds 2018'!BV$9:BV$28)-MAX('Cds 2018'!BV$9:BV$28)))*(-100))</f>
        <v>0</v>
      </c>
      <c r="BW28" s="56" t="n">
        <f aca="false">IF(BW$1="Sí", (('Cds 2018'!BW28-MIN('Cds 2018'!BW$9:BW$28))/(MAX('Cds 2018'!BW$9:BW$28)-MIN('Cds 2018'!BW$9:BW$28)))*100,((MAX('Cds 2018'!BW$9:BW$28)-'Cds 2018'!BW28)/(MIN('Cds 2018'!BW$9:BW$28)-MAX('Cds 2018'!BW$9:BW$28)))*(-100))</f>
        <v>0</v>
      </c>
      <c r="BX28" s="56" t="n">
        <f aca="false">IF(BX$1="Sí", (('Cds 2018'!BX28-MIN('Cds 2018'!BX$9:BX$28))/(MAX('Cds 2018'!BX$9:BX$28)-MIN('Cds 2018'!BX$9:BX$28)))*100,((MAX('Cds 2018'!BX$9:BX$28)-'Cds 2018'!BX28)/(MIN('Cds 2018'!BX$9:BX$28)-MAX('Cds 2018'!BX$9:BX$28)))*(-100))</f>
        <v>0</v>
      </c>
      <c r="BY28" s="56" t="n">
        <f aca="false">IF(BY$1="Sí", (('Cds 2018'!BY28-MIN('Cds 2018'!BY$9:BY$28))/(MAX('Cds 2018'!BY$9:BY$28)-MIN('Cds 2018'!BY$9:BY$28)))*100,((MAX('Cds 2018'!BY$9:BY$28)-'Cds 2018'!BY28)/(MIN('Cds 2018'!BY$9:BY$28)-MAX('Cds 2018'!BY$9:BY$28)))*(-100))</f>
        <v>0</v>
      </c>
      <c r="BZ28" s="56" t="n">
        <f aca="false">IF(BZ$1="Sí", (('Cds 2018'!BZ28-MIN('Cds 2018'!BZ$9:BZ$28))/(MAX('Cds 2018'!BZ$9:BZ$28)-MIN('Cds 2018'!BZ$9:BZ$28)))*100,((MAX('Cds 2018'!BZ$9:BZ$28)-'Cds 2018'!BZ28)/(MIN('Cds 2018'!BZ$9:BZ$28)-MAX('Cds 2018'!BZ$9:BZ$28)))*(-100))</f>
        <v>0</v>
      </c>
      <c r="CA28" s="56" t="n">
        <f aca="false">IF(CA$1="Sí", (('Cds 2018'!CA28-MIN('Cds 2018'!CA$9:CA$28))/(MAX('Cds 2018'!CA$9:CA$28)-MIN('Cds 2018'!CA$9:CA$28)))*100,((MAX('Cds 2018'!CA$9:CA$28)-'Cds 2018'!CA28)/(MIN('Cds 2018'!CA$9:CA$28)-MAX('Cds 2018'!CA$9:CA$28)))*(-100))</f>
        <v>0</v>
      </c>
      <c r="CB28" s="56" t="n">
        <f aca="false">IF(CB$1="Sí", (('Cds 2018'!CB28-MIN('Cds 2018'!CB$9:CB$28))/(MAX('Cds 2018'!CB$9:CB$28)-MIN('Cds 2018'!CB$9:CB$28)))*100,((MAX('Cds 2018'!CB$9:CB$28)-'Cds 2018'!CB28)/(MIN('Cds 2018'!CB$9:CB$28)-MAX('Cds 2018'!CB$9:CB$28)))*(-100))</f>
        <v>0</v>
      </c>
      <c r="CC28" s="56" t="n">
        <f aca="false">IF(CC$1="Sí", (('Cds 2018'!CC28-MIN('Cds 2018'!CC$9:CC$28))/(MAX('Cds 2018'!CC$9:CC$28)-MIN('Cds 2018'!CC$9:CC$28)))*100,((MAX('Cds 2018'!CC$9:CC$28)-'Cds 2018'!CC28)/(MIN('Cds 2018'!CC$9:CC$28)-MAX('Cds 2018'!CC$9:CC$28)))*(-100))</f>
        <v>0</v>
      </c>
      <c r="CD28" s="56" t="n">
        <f aca="false">IF(CD$1="Sí", (('Cds 2018'!CD28-MIN('Cds 2018'!CD$9:CD$28))/(MAX('Cds 2018'!CD$9:CD$28)-MIN('Cds 2018'!CD$9:CD$28)))*100,((MAX('Cds 2018'!CD$9:CD$28)-'Cds 2018'!CD28)/(MIN('Cds 2018'!CD$9:CD$28)-MAX('Cds 2018'!CD$9:CD$28)))*(-100))</f>
        <v>0</v>
      </c>
      <c r="CE28" s="56" t="n">
        <f aca="false">IF(CE$1="Sí", (('Cds 2018'!CE28-MIN('Cds 2018'!CE$9:CE$28))/(MAX('Cds 2018'!CE$9:CE$28)-MIN('Cds 2018'!CE$9:CE$28)))*100,((MAX('Cds 2018'!CE$9:CE$28)-'Cds 2018'!CE28)/(MIN('Cds 2018'!CE$9:CE$28)-MAX('Cds 2018'!CE$9:CE$28)))*(-100))</f>
        <v>0</v>
      </c>
      <c r="CF28" s="56" t="n">
        <f aca="false">IF(CF$1="Sí", (('Cds 2018'!CF28-MIN('Cds 2018'!CF$9:CF$28))/(MAX('Cds 2018'!CF$9:CF$28)-MIN('Cds 2018'!CF$9:CF$28)))*100,((MAX('Cds 2018'!CF$9:CF$28)-'Cds 2018'!CF28)/(MIN('Cds 2018'!CF$9:CF$28)-MAX('Cds 2018'!CF$9:CF$28)))*(-100))</f>
        <v>0</v>
      </c>
      <c r="CG28" s="56" t="n">
        <f aca="false">IF(CG$1="Sí", (('Cds 2018'!CG28-MIN('Cds 2018'!CG$9:CG$28))/(MAX('Cds 2018'!CG$9:CG$28)-MIN('Cds 2018'!CG$9:CG$28)))*100,((MAX('Cds 2018'!CG$9:CG$28)-'Cds 2018'!CG28)/(MIN('Cds 2018'!CG$9:CG$28)-MAX('Cds 2018'!CG$9:CG$28)))*(-100))</f>
        <v>0</v>
      </c>
      <c r="CH28" s="56" t="n">
        <f aca="false">IF(CH$1="Sí", (('Cds 2018'!CH28-MIN('Cds 2018'!CH$9:CH$28))/(MAX('Cds 2018'!CH$9:CH$28)-MIN('Cds 2018'!CH$9:CH$28)))*100,((MAX('Cds 2018'!CH$9:CH$28)-'Cds 2018'!CH28)/(MIN('Cds 2018'!CH$9:CH$28)-MAX('Cds 2018'!CH$9:CH$28)))*(-100))</f>
        <v>0</v>
      </c>
      <c r="CI28" s="56" t="n">
        <f aca="false">IF(CI$1="Sí", (('Cds 2018'!CI28-MIN('Cds 2018'!CI$9:CI$28))/(MAX('Cds 2018'!CI$9:CI$28)-MIN('Cds 2018'!CI$9:CI$28)))*100,((MAX('Cds 2018'!CI$9:CI$28)-'Cds 2018'!CI28)/(MIN('Cds 2018'!CI$9:CI$28)-MAX('Cds 2018'!CI$9:CI$28)))*(-100))</f>
        <v>0</v>
      </c>
      <c r="CJ28" s="56" t="n">
        <f aca="false">IF(CJ$1="Sí", (('Cds 2018'!CJ28-MIN('Cds 2018'!CJ$9:CJ$28))/(MAX('Cds 2018'!CJ$9:CJ$28)-MIN('Cds 2018'!CJ$9:CJ$28)))*100,((MAX('Cds 2018'!CJ$9:CJ$28)-'Cds 2018'!CJ28)/(MIN('Cds 2018'!CJ$9:CJ$28)-MAX('Cds 2018'!CJ$9:CJ$28)))*(-100))</f>
        <v>50</v>
      </c>
      <c r="CK28" s="56" t="n">
        <f aca="false">IF(CK$1="Sí", (('Cds 2018'!CK28-MIN('Cds 2018'!CK$9:CK$28))/(MAX('Cds 2018'!CK$9:CK$28)-MIN('Cds 2018'!CK$9:CK$28)))*100,((MAX('Cds 2018'!CK$9:CK$28)-'Cds 2018'!CK28)/(MIN('Cds 2018'!CK$9:CK$28)-MAX('Cds 2018'!CK$9:CK$28)))*(-100))</f>
        <v>100</v>
      </c>
      <c r="CL28" s="56" t="n">
        <f aca="false">IF(CL$1="Sí", (('Cds 2018'!CL28-MIN('Cds 2018'!CL$9:CL$28))/(MAX('Cds 2018'!CL$9:CL$28)-MIN('Cds 2018'!CL$9:CL$28)))*100,((MAX('Cds 2018'!CL$9:CL$28)-'Cds 2018'!CL28)/(MIN('Cds 2018'!CL$9:CL$28)-MAX('Cds 2018'!CL$9:CL$28)))*(-100))</f>
        <v>18.0871001042698</v>
      </c>
      <c r="CM28" s="56" t="n">
        <f aca="false">IF(CM$1="Sí", (('Cds 2018'!CM28-MIN('Cds 2018'!CM$9:CM$28))/(MAX('Cds 2018'!CM$9:CM$28)-MIN('Cds 2018'!CM$9:CM$28)))*100,((MAX('Cds 2018'!CM$9:CM$28)-'Cds 2018'!CM28)/(MIN('Cds 2018'!CM$9:CM$28)-MAX('Cds 2018'!CM$9:CM$28)))*(-100))</f>
        <v>73.8189899196836</v>
      </c>
      <c r="CN28" s="56" t="n">
        <f aca="false">IF(CN$1="Sí", (('Cds 2018'!CN28-MIN('Cds 2018'!CN$9:CN$28))/(MAX('Cds 2018'!CN$9:CN$28)-MIN('Cds 2018'!CN$9:CN$28)))*100,((MAX('Cds 2018'!CN$9:CN$28)-'Cds 2018'!CN28)/(MIN('Cds 2018'!CN$9:CN$28)-MAX('Cds 2018'!CN$9:CN$28)))*(-100))</f>
        <v>47.6012870349104</v>
      </c>
      <c r="CO28" s="56" t="n">
        <f aca="false">IF(CO$1="Sí", (('Cds 2018'!CO28-MIN('Cds 2018'!CO$9:CO$28))/(MAX('Cds 2018'!CO$9:CO$28)-MIN('Cds 2018'!CO$9:CO$28)))*100,((MAX('Cds 2018'!CO$9:CO$28)-'Cds 2018'!CO28)/(MIN('Cds 2018'!CO$9:CO$28)-MAX('Cds 2018'!CO$9:CO$28)))*(-100))</f>
        <v>5.01686899453287</v>
      </c>
      <c r="CP28" s="56" t="n">
        <f aca="false">IF(CP$1="Sí", (('Cds 2018'!CP28-MIN('Cds 2018'!CP$9:CP$28))/(MAX('Cds 2018'!CP$9:CP$28)-MIN('Cds 2018'!CP$9:CP$28)))*100,((MAX('Cds 2018'!CP$9:CP$28)-'Cds 2018'!CP28)/(MIN('Cds 2018'!CP$9:CP$28)-MAX('Cds 2018'!CP$9:CP$28)))*(-100))</f>
        <v>51.4538050091083</v>
      </c>
      <c r="CQ28" s="56" t="n">
        <f aca="false">IF(CQ$1="Sí", (('Cds 2018'!CQ28-MIN('Cds 2018'!CQ$9:CQ$28))/(MAX('Cds 2018'!CQ$9:CQ$28)-MIN('Cds 2018'!CQ$9:CQ$28)))*100,((MAX('Cds 2018'!CQ$9:CQ$28)-'Cds 2018'!CQ28)/(MIN('Cds 2018'!CQ$9:CQ$28)-MAX('Cds 2018'!CQ$9:CQ$28)))*(-100))</f>
        <v>61.0459959254113</v>
      </c>
      <c r="CR28" s="56" t="n">
        <f aca="false">IF(CR$1="Sí", (('Cds 2018'!CR28-MIN('Cds 2018'!CR$9:CR$28))/(MAX('Cds 2018'!CR$9:CR$28)-MIN('Cds 2018'!CR$9:CR$28)))*100,((MAX('Cds 2018'!CR$9:CR$28)-'Cds 2018'!CR28)/(MIN('Cds 2018'!CR$9:CR$28)-MAX('Cds 2018'!CR$9:CR$28)))*(-100))</f>
        <v>61.6993071015841</v>
      </c>
      <c r="CS28" s="56" t="n">
        <f aca="false">IF(CS$1="Sí", (('Cds 2018'!CS28-MIN('Cds 2018'!CS$9:CS$28))/(MAX('Cds 2018'!CS$9:CS$28)-MIN('Cds 2018'!CS$9:CS$28)))*100,((MAX('Cds 2018'!CS$9:CS$28)-'Cds 2018'!CS28)/(MIN('Cds 2018'!CS$9:CS$28)-MAX('Cds 2018'!CS$9:CS$28)))*(-100))</f>
        <v>87.4447849926056</v>
      </c>
      <c r="CT28" s="56" t="n">
        <f aca="false">IF(CT$1="Sí", (('Cds 2018'!CT28-MIN('Cds 2018'!CT$9:CT$28))/(MAX('Cds 2018'!CT$9:CT$28)-MIN('Cds 2018'!CT$9:CT$28)))*100,((MAX('Cds 2018'!CT$9:CT$28)-'Cds 2018'!CT28)/(MIN('Cds 2018'!CT$9:CT$28)-MAX('Cds 2018'!CT$9:CT$28)))*(-100))</f>
        <v>94.3347219337795</v>
      </c>
      <c r="CU28" s="56" t="n">
        <f aca="false">IF(CU$1="Sí", (('Cds 2018'!CU28-MIN('Cds 2018'!CU$9:CU$28))/(MAX('Cds 2018'!CU$9:CU$28)-MIN('Cds 2018'!CU$9:CU$28)))*100,((MAX('Cds 2018'!CU$9:CU$28)-'Cds 2018'!CU28)/(MIN('Cds 2018'!CU$9:CU$28)-MAX('Cds 2018'!CU$9:CU$28)))*(-100))</f>
        <v>51.0103928592205</v>
      </c>
      <c r="CV28" s="96" t="s">
        <v>524</v>
      </c>
      <c r="CW28" s="56" t="n">
        <f aca="false">IF(CW$1="Sí", (('Cds 2018'!CW28-MIN('Cds 2018'!CW$9:CW$28))/(MAX('Cds 2018'!CW$9:CW$28)-MIN('Cds 2018'!CW$9:CW$28)))*100,((MAX('Cds 2018'!CW$9:CW$28)-'Cds 2018'!CW28)/(MIN('Cds 2018'!CW$9:CW$28)-MAX('Cds 2018'!CW$9:CW$28)))*(-100))</f>
        <v>57.1819746657429</v>
      </c>
      <c r="CX28" s="56" t="n">
        <f aca="false">IF(CX$1="Sí", (('Cds 2018'!CX28-MIN('Cds 2018'!CX$9:CX$28))/(MAX('Cds 2018'!CX$9:CX$28)-MIN('Cds 2018'!CX$9:CX$28)))*100,((MAX('Cds 2018'!CX$9:CX$28)-'Cds 2018'!CX28)/(MIN('Cds 2018'!CX$9:CX$28)-MAX('Cds 2018'!CX$9:CX$28)))*(-100))</f>
        <v>3.80559454674979</v>
      </c>
      <c r="CY28" s="56" t="n">
        <f aca="false">IF(CY$1="Sí", (('Cds 2018'!CY28-MIN('Cds 2018'!CY$9:CY$28))/(MAX('Cds 2018'!CY$9:CY$28)-MIN('Cds 2018'!CY$9:CY$28)))*100,((MAX('Cds 2018'!CY$9:CY$28)-'Cds 2018'!CY28)/(MIN('Cds 2018'!CY$9:CY$28)-MAX('Cds 2018'!CY$9:CY$28)))*(-100))</f>
        <v>62.8851969772596</v>
      </c>
      <c r="CZ28" s="56" t="n">
        <f aca="false">IF(CZ$1="Sí", (('Cds 2018'!CZ28-MIN('Cds 2018'!CZ$9:CZ$28))/(MAX('Cds 2018'!CZ$9:CZ$28)-MIN('Cds 2018'!CZ$9:CZ$28)))*100,((MAX('Cds 2018'!CZ$9:CZ$28)-'Cds 2018'!CZ28)/(MIN('Cds 2018'!CZ$9:CZ$28)-MAX('Cds 2018'!CZ$9:CZ$28)))*(-100))</f>
        <v>82.3244617292756</v>
      </c>
      <c r="DA28" s="56" t="n">
        <f aca="false">IF(DA$1="Sí", (('Cds 2018'!DA28-MIN('Cds 2018'!DA$9:DA$28))/(MAX('Cds 2018'!DA$9:DA$28)-MIN('Cds 2018'!DA$9:DA$28)))*100,((MAX('Cds 2018'!DA$9:DA$28)-'Cds 2018'!DA28)/(MIN('Cds 2018'!DA$9:DA$28)-MAX('Cds 2018'!DA$9:DA$28)))*(-100))</f>
        <v>87.6960620927765</v>
      </c>
    </row>
  </sheetData>
  <mergeCells count="14">
    <mergeCell ref="A1:A7"/>
    <mergeCell ref="B1:B7"/>
    <mergeCell ref="C1:C7"/>
    <mergeCell ref="E3:M3"/>
    <mergeCell ref="N3:AH3"/>
    <mergeCell ref="AI3:AV3"/>
    <mergeCell ref="AW3:BI3"/>
    <mergeCell ref="BJ3:BQ3"/>
    <mergeCell ref="BR3:CK3"/>
    <mergeCell ref="CL3:CU3"/>
    <mergeCell ref="CW3:CY3"/>
    <mergeCell ref="CZ3:DA3"/>
    <mergeCell ref="CW6:DA6"/>
    <mergeCell ref="CW7:DA7"/>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A2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4" ySplit="0" topLeftCell="X1" activePane="topRight" state="frozen"/>
      <selection pane="topLeft" activeCell="A1" activeCellId="0" sqref="A1"/>
      <selection pane="topRight" activeCell="N3" activeCellId="0" sqref="N3"/>
    </sheetView>
  </sheetViews>
  <sheetFormatPr defaultRowHeight="15" zeroHeight="false" outlineLevelRow="0" outlineLevelCol="0"/>
  <cols>
    <col collapsed="false" customWidth="true" hidden="false" outlineLevel="0" max="1" min="1" style="9" width="16.85"/>
    <col collapsed="false" customWidth="true" hidden="false" outlineLevel="0" max="2" min="2" style="9" width="10.85"/>
    <col collapsed="false" customWidth="true" hidden="false" outlineLevel="0" max="3" min="3" style="9" width="22"/>
    <col collapsed="false" customWidth="true" hidden="false" outlineLevel="0" max="4" min="4" style="9" width="13.14"/>
    <col collapsed="false" customWidth="true" hidden="false" outlineLevel="0" max="5" min="5" style="11" width="12.28"/>
    <col collapsed="false" customWidth="true" hidden="false" outlineLevel="0" max="1025" min="6" style="11" width="10.85"/>
  </cols>
  <sheetData>
    <row r="1" customFormat="false" ht="15" hidden="false" customHeight="true" outlineLevel="0" collapsed="false">
      <c r="A1" s="16" t="s">
        <v>28</v>
      </c>
      <c r="B1" s="16" t="s">
        <v>27</v>
      </c>
      <c r="C1" s="16" t="s">
        <v>26</v>
      </c>
      <c r="D1" s="63" t="s">
        <v>528</v>
      </c>
      <c r="E1" s="30" t="str">
        <f aca="false">'Cds 2018'!E1</f>
        <v>No</v>
      </c>
      <c r="F1" s="30" t="str">
        <f aca="false">'Cds 2018'!F1</f>
        <v>No</v>
      </c>
      <c r="G1" s="30" t="str">
        <f aca="false">'Cds 2018'!G1</f>
        <v>No</v>
      </c>
      <c r="H1" s="30" t="str">
        <f aca="false">'Cds 2018'!H1</f>
        <v>No</v>
      </c>
      <c r="I1" s="30" t="str">
        <f aca="false">'Cds 2018'!I1</f>
        <v>No</v>
      </c>
      <c r="J1" s="30" t="str">
        <f aca="false">'Cds 2018'!J1</f>
        <v>No</v>
      </c>
      <c r="K1" s="30" t="str">
        <f aca="false">'Cds 2018'!K1</f>
        <v>No</v>
      </c>
      <c r="L1" s="30" t="str">
        <f aca="false">'Cds 2018'!L1</f>
        <v>No</v>
      </c>
      <c r="M1" s="30" t="str">
        <f aca="false">'Cds 2018'!M1</f>
        <v>No</v>
      </c>
      <c r="N1" s="30" t="str">
        <f aca="false">'Cds 2018'!N1</f>
        <v>No</v>
      </c>
      <c r="O1" s="30" t="str">
        <f aca="false">'Cds 2018'!O1</f>
        <v>No</v>
      </c>
      <c r="P1" s="30" t="str">
        <f aca="false">'Cds 2018'!P1</f>
        <v>Sí</v>
      </c>
      <c r="Q1" s="30" t="str">
        <f aca="false">'Cds 2018'!Q1</f>
        <v>Sí</v>
      </c>
      <c r="R1" s="30" t="str">
        <f aca="false">'Cds 2018'!R1</f>
        <v>Sí</v>
      </c>
      <c r="S1" s="30" t="str">
        <f aca="false">'Cds 2018'!S1</f>
        <v>Sí</v>
      </c>
      <c r="T1" s="30" t="str">
        <f aca="false">'Cds 2018'!T1</f>
        <v>Sí</v>
      </c>
      <c r="U1" s="30" t="str">
        <f aca="false">'Cds 2018'!U1</f>
        <v>Sí</v>
      </c>
      <c r="V1" s="30" t="str">
        <f aca="false">'Cds 2018'!V1</f>
        <v>Sí</v>
      </c>
      <c r="W1" s="30" t="str">
        <f aca="false">'Cds 2018'!W1</f>
        <v>No</v>
      </c>
      <c r="X1" s="30" t="str">
        <f aca="false">'Cds 2018'!X1</f>
        <v>No</v>
      </c>
      <c r="Y1" s="30" t="str">
        <f aca="false">'Cds 2018'!Y1</f>
        <v>No</v>
      </c>
      <c r="Z1" s="30" t="str">
        <f aca="false">'Cds 2018'!Z1</f>
        <v>No</v>
      </c>
      <c r="AA1" s="30" t="str">
        <f aca="false">'Cds 2018'!AA1</f>
        <v>No</v>
      </c>
      <c r="AB1" s="30" t="str">
        <f aca="false">'Cds 2018'!AB1</f>
        <v>No</v>
      </c>
      <c r="AC1" s="30" t="str">
        <f aca="false">'Cds 2018'!AC1</f>
        <v>Sí</v>
      </c>
      <c r="AD1" s="30" t="str">
        <f aca="false">'Cds 2018'!AD1</f>
        <v>Sí</v>
      </c>
      <c r="AE1" s="30" t="str">
        <f aca="false">'Cds 2018'!AE1</f>
        <v>Sí</v>
      </c>
      <c r="AF1" s="30" t="str">
        <f aca="false">'Cds 2018'!AF1</f>
        <v>Sí</v>
      </c>
      <c r="AG1" s="30" t="str">
        <f aca="false">'Cds 2018'!AG1</f>
        <v>Sí</v>
      </c>
      <c r="AH1" s="30" t="str">
        <f aca="false">'Cds 2018'!AH1</f>
        <v>Sí</v>
      </c>
      <c r="AI1" s="30" t="str">
        <f aca="false">'Cds 2018'!AI1</f>
        <v>Sí</v>
      </c>
      <c r="AJ1" s="30" t="str">
        <f aca="false">'Cds 2018'!AJ1</f>
        <v>No</v>
      </c>
      <c r="AK1" s="30" t="str">
        <f aca="false">'Cds 2018'!AK1</f>
        <v>No</v>
      </c>
      <c r="AL1" s="30" t="str">
        <f aca="false">'Cds 2018'!AL1</f>
        <v>Sí</v>
      </c>
      <c r="AM1" s="30" t="str">
        <f aca="false">'Cds 2018'!AM1</f>
        <v>Sí</v>
      </c>
      <c r="AN1" s="30" t="str">
        <f aca="false">'Cds 2018'!AN1</f>
        <v>No</v>
      </c>
      <c r="AO1" s="30" t="str">
        <f aca="false">'Cds 2018'!AO1</f>
        <v>Sí</v>
      </c>
      <c r="AP1" s="30" t="str">
        <f aca="false">'Cds 2018'!AP1</f>
        <v>No</v>
      </c>
      <c r="AQ1" s="30" t="str">
        <f aca="false">'Cds 2018'!AQ1</f>
        <v>Sí</v>
      </c>
      <c r="AR1" s="30" t="str">
        <f aca="false">'Cds 2018'!AR1</f>
        <v>Sí</v>
      </c>
      <c r="AS1" s="30" t="str">
        <f aca="false">'Cds 2018'!AS1</f>
        <v>No</v>
      </c>
      <c r="AT1" s="30" t="str">
        <f aca="false">'Cds 2018'!AT1</f>
        <v>No</v>
      </c>
      <c r="AU1" s="30" t="str">
        <f aca="false">'Cds 2018'!AU1</f>
        <v>No</v>
      </c>
      <c r="AV1" s="30" t="str">
        <f aca="false">'Cds 2018'!AV1</f>
        <v>Sí</v>
      </c>
      <c r="AW1" s="30" t="str">
        <f aca="false">'Cds 2018'!AW1</f>
        <v>Sí</v>
      </c>
      <c r="AX1" s="30" t="str">
        <f aca="false">'Cds 2018'!AX1</f>
        <v>Sí</v>
      </c>
      <c r="AY1" s="30" t="str">
        <f aca="false">'Cds 2018'!AY1</f>
        <v>Sí</v>
      </c>
      <c r="AZ1" s="30" t="str">
        <f aca="false">'Cds 2018'!AZ1</f>
        <v>Sí</v>
      </c>
      <c r="BA1" s="30" t="str">
        <f aca="false">'Cds 2018'!BA1</f>
        <v>Sí</v>
      </c>
      <c r="BB1" s="30" t="str">
        <f aca="false">'Cds 2018'!BB1</f>
        <v>Sí</v>
      </c>
      <c r="BC1" s="30" t="str">
        <f aca="false">'Cds 2018'!BC1</f>
        <v>No</v>
      </c>
      <c r="BD1" s="30" t="str">
        <f aca="false">'Cds 2018'!BD1</f>
        <v>No</v>
      </c>
      <c r="BE1" s="30" t="str">
        <f aca="false">'Cds 2018'!BE1</f>
        <v>No</v>
      </c>
      <c r="BF1" s="30" t="str">
        <f aca="false">'Cds 2018'!BF1</f>
        <v>No</v>
      </c>
      <c r="BG1" s="30" t="str">
        <f aca="false">'Cds 2018'!BG1</f>
        <v>No</v>
      </c>
      <c r="BH1" s="30" t="str">
        <f aca="false">'Cds 2018'!BH1</f>
        <v>No</v>
      </c>
      <c r="BI1" s="30" t="str">
        <f aca="false">'Cds 2018'!BI1</f>
        <v>No</v>
      </c>
      <c r="BJ1" s="30" t="str">
        <f aca="false">'Cds 2018'!BJ1</f>
        <v>Sí</v>
      </c>
      <c r="BK1" s="30" t="str">
        <f aca="false">'Cds 2018'!BK1</f>
        <v>Sí</v>
      </c>
      <c r="BL1" s="30" t="str">
        <f aca="false">'Cds 2018'!BL1</f>
        <v>Sí</v>
      </c>
      <c r="BM1" s="30" t="str">
        <f aca="false">'Cds 2018'!BM1</f>
        <v>Sí</v>
      </c>
      <c r="BN1" s="30" t="str">
        <f aca="false">'Cds 2018'!BN1</f>
        <v>Sí</v>
      </c>
      <c r="BO1" s="30" t="str">
        <f aca="false">'Cds 2018'!BO1</f>
        <v>No</v>
      </c>
      <c r="BP1" s="30" t="str">
        <f aca="false">'Cds 2018'!BP1</f>
        <v>Sí</v>
      </c>
      <c r="BQ1" s="30" t="str">
        <f aca="false">'Cds 2018'!BQ1</f>
        <v>Sí</v>
      </c>
      <c r="BR1" s="30" t="str">
        <f aca="false">'Cds 2018'!BR1</f>
        <v>Sí</v>
      </c>
      <c r="BS1" s="30" t="str">
        <f aca="false">'Cds 2018'!BS1</f>
        <v>Sí</v>
      </c>
      <c r="BT1" s="30" t="str">
        <f aca="false">'Cds 2018'!BT1</f>
        <v>Sí</v>
      </c>
      <c r="BU1" s="30" t="str">
        <f aca="false">'Cds 2018'!BU1</f>
        <v>Sí</v>
      </c>
      <c r="BV1" s="30" t="str">
        <f aca="false">'Cds 2018'!BV1</f>
        <v>Sí</v>
      </c>
      <c r="BW1" s="30" t="str">
        <f aca="false">'Cds 2018'!BW1</f>
        <v>Sí</v>
      </c>
      <c r="BX1" s="30" t="str">
        <f aca="false">'Cds 2018'!BX1</f>
        <v>Sí</v>
      </c>
      <c r="BY1" s="30" t="str">
        <f aca="false">'Cds 2018'!BY1</f>
        <v>Sí</v>
      </c>
      <c r="BZ1" s="30" t="str">
        <f aca="false">'Cds 2018'!BZ1</f>
        <v>Sí</v>
      </c>
      <c r="CA1" s="30" t="str">
        <f aca="false">'Cds 2018'!CA1</f>
        <v>Sí</v>
      </c>
      <c r="CB1" s="30" t="str">
        <f aca="false">'Cds 2018'!CB1</f>
        <v>Sí</v>
      </c>
      <c r="CC1" s="30" t="str">
        <f aca="false">'Cds 2018'!CC1</f>
        <v>Sí</v>
      </c>
      <c r="CD1" s="30" t="str">
        <f aca="false">'Cds 2018'!CD1</f>
        <v>Sí</v>
      </c>
      <c r="CE1" s="30" t="str">
        <f aca="false">'Cds 2018'!CE1</f>
        <v>Sí</v>
      </c>
      <c r="CF1" s="30" t="str">
        <f aca="false">'Cds 2018'!CF1</f>
        <v>Sí</v>
      </c>
      <c r="CG1" s="30" t="str">
        <f aca="false">'Cds 2018'!CG1</f>
        <v>Sí</v>
      </c>
      <c r="CH1" s="30" t="str">
        <f aca="false">'Cds 2018'!CH1</f>
        <v>Sí</v>
      </c>
      <c r="CI1" s="30" t="str">
        <f aca="false">'Cds 2018'!CI1</f>
        <v>Sí</v>
      </c>
      <c r="CJ1" s="30" t="str">
        <f aca="false">'Cds 2018'!CJ1</f>
        <v>Sí</v>
      </c>
      <c r="CK1" s="30" t="str">
        <f aca="false">'Cds 2018'!CK1</f>
        <v>Sí</v>
      </c>
      <c r="CL1" s="30" t="str">
        <f aca="false">'Cds 2018'!CL1</f>
        <v>Sí</v>
      </c>
      <c r="CM1" s="30" t="str">
        <f aca="false">'Cds 2018'!CM1</f>
        <v>Sí</v>
      </c>
      <c r="CN1" s="30" t="str">
        <f aca="false">'Cds 2018'!CN1</f>
        <v>Sí</v>
      </c>
      <c r="CO1" s="30" t="str">
        <f aca="false">'Cds 2018'!CO1</f>
        <v>Sí</v>
      </c>
      <c r="CP1" s="30" t="str">
        <f aca="false">'Cds 2018'!CP1</f>
        <v>No</v>
      </c>
      <c r="CQ1" s="30" t="str">
        <f aca="false">'Cds 2018'!CQ1</f>
        <v>Sí</v>
      </c>
      <c r="CR1" s="30" t="str">
        <f aca="false">'Cds 2018'!CR1</f>
        <v>Sí</v>
      </c>
      <c r="CS1" s="30" t="str">
        <f aca="false">'Cds 2018'!CS1</f>
        <v>No</v>
      </c>
      <c r="CT1" s="30" t="str">
        <f aca="false">'Cds 2018'!CT1</f>
        <v>No</v>
      </c>
      <c r="CU1" s="30" t="str">
        <f aca="false">'Cds 2018'!CU1</f>
        <v>Sí</v>
      </c>
      <c r="CW1" s="68" t="str">
        <f aca="false">'Cds 2018'!CW1</f>
        <v>Sí</v>
      </c>
      <c r="CX1" s="68" t="str">
        <f aca="false">'Cds 2018'!CX1</f>
        <v>No</v>
      </c>
      <c r="CY1" s="68" t="str">
        <f aca="false">'Cds 2018'!CY1</f>
        <v>No</v>
      </c>
      <c r="CZ1" s="68" t="str">
        <f aca="false">'Cds 2018'!CZ1</f>
        <v>Sí</v>
      </c>
      <c r="DA1" s="68" t="str">
        <f aca="false">'Cds 2018'!DA1</f>
        <v>Sí</v>
      </c>
    </row>
    <row r="2" customFormat="false" ht="15" hidden="false" customHeight="false" outlineLevel="0" collapsed="false">
      <c r="A2" s="16"/>
      <c r="B2" s="16"/>
      <c r="C2" s="16"/>
      <c r="D2" s="63" t="s">
        <v>531</v>
      </c>
      <c r="E2" s="30" t="n">
        <f aca="false">'Cds 2018'!E2</f>
        <v>0.5</v>
      </c>
      <c r="F2" s="30" t="n">
        <f aca="false">'Cds 2018'!F2</f>
        <v>0.5</v>
      </c>
      <c r="G2" s="30" t="n">
        <f aca="false">'Cds 2018'!G2</f>
        <v>0.5</v>
      </c>
      <c r="H2" s="30" t="n">
        <f aca="false">'Cds 2018'!H2</f>
        <v>0.1</v>
      </c>
      <c r="I2" s="30" t="n">
        <f aca="false">'Cds 2018'!I2</f>
        <v>1</v>
      </c>
      <c r="J2" s="30" t="n">
        <f aca="false">'Cds 2018'!J2</f>
        <v>0.5</v>
      </c>
      <c r="K2" s="30" t="n">
        <f aca="false">'Cds 2018'!K2</f>
        <v>1</v>
      </c>
      <c r="L2" s="30" t="n">
        <f aca="false">'Cds 2018'!L2</f>
        <v>0.5</v>
      </c>
      <c r="M2" s="30" t="n">
        <f aca="false">'Cds 2018'!M2</f>
        <v>1</v>
      </c>
      <c r="N2" s="30" t="n">
        <f aca="false">'Cds 2018'!N2</f>
        <v>0.5</v>
      </c>
      <c r="O2" s="30" t="n">
        <f aca="false">'Cds 2018'!O2</f>
        <v>0.5</v>
      </c>
      <c r="P2" s="30" t="n">
        <f aca="false">'Cds 2018'!P2</f>
        <v>1</v>
      </c>
      <c r="Q2" s="30" t="n">
        <f aca="false">'Cds 2018'!Q2</f>
        <v>0.5</v>
      </c>
      <c r="R2" s="30" t="n">
        <f aca="false">'Cds 2018'!R2</f>
        <v>0.5</v>
      </c>
      <c r="S2" s="30" t="n">
        <f aca="false">'Cds 2018'!S2</f>
        <v>0.5</v>
      </c>
      <c r="T2" s="30" t="n">
        <f aca="false">'Cds 2018'!T2</f>
        <v>0.5</v>
      </c>
      <c r="U2" s="30" t="n">
        <f aca="false">'Cds 2018'!U2</f>
        <v>0.5</v>
      </c>
      <c r="V2" s="30" t="n">
        <f aca="false">'Cds 2018'!V2</f>
        <v>0.5</v>
      </c>
      <c r="W2" s="30" t="n">
        <f aca="false">'Cds 2018'!W2</f>
        <v>0.5</v>
      </c>
      <c r="X2" s="30" t="n">
        <f aca="false">'Cds 2018'!X2</f>
        <v>0.1</v>
      </c>
      <c r="Y2" s="30" t="n">
        <f aca="false">'Cds 2018'!Y2</f>
        <v>0.1</v>
      </c>
      <c r="Z2" s="30" t="n">
        <f aca="false">'Cds 2018'!Z2</f>
        <v>0.5</v>
      </c>
      <c r="AA2" s="30" t="n">
        <f aca="false">'Cds 2018'!AA2</f>
        <v>0.5</v>
      </c>
      <c r="AB2" s="30" t="n">
        <f aca="false">'Cds 2018'!AB2</f>
        <v>1</v>
      </c>
      <c r="AC2" s="30" t="n">
        <f aca="false">'Cds 2018'!AC2</f>
        <v>0.5</v>
      </c>
      <c r="AD2" s="30" t="n">
        <f aca="false">'Cds 2018'!AD2</f>
        <v>0.1</v>
      </c>
      <c r="AE2" s="30" t="n">
        <f aca="false">'Cds 2018'!AE2</f>
        <v>0.5</v>
      </c>
      <c r="AF2" s="30" t="n">
        <f aca="false">'Cds 2018'!AF2</f>
        <v>0.1</v>
      </c>
      <c r="AG2" s="30" t="n">
        <f aca="false">'Cds 2018'!AG2</f>
        <v>1</v>
      </c>
      <c r="AH2" s="30" t="n">
        <f aca="false">'Cds 2018'!AH2</f>
        <v>0.1</v>
      </c>
      <c r="AI2" s="30" t="n">
        <f aca="false">'Cds 2018'!AI2</f>
        <v>0.5</v>
      </c>
      <c r="AJ2" s="30" t="n">
        <f aca="false">'Cds 2018'!AJ2</f>
        <v>1</v>
      </c>
      <c r="AK2" s="30" t="n">
        <f aca="false">'Cds 2018'!AK2</f>
        <v>1</v>
      </c>
      <c r="AL2" s="30" t="n">
        <f aca="false">'Cds 2018'!AL2</f>
        <v>0.5</v>
      </c>
      <c r="AM2" s="30" t="n">
        <f aca="false">'Cds 2018'!AM2</f>
        <v>0.5</v>
      </c>
      <c r="AN2" s="30" t="n">
        <f aca="false">'Cds 2018'!AN2</f>
        <v>1</v>
      </c>
      <c r="AO2" s="30" t="n">
        <f aca="false">'Cds 2018'!AO2</f>
        <v>0.5</v>
      </c>
      <c r="AP2" s="30" t="n">
        <f aca="false">'Cds 2018'!AP2</f>
        <v>1</v>
      </c>
      <c r="AQ2" s="30" t="n">
        <f aca="false">'Cds 2018'!AQ2</f>
        <v>1</v>
      </c>
      <c r="AR2" s="30" t="n">
        <f aca="false">'Cds 2018'!AR2</f>
        <v>0.5</v>
      </c>
      <c r="AS2" s="30" t="n">
        <f aca="false">'Cds 2018'!AS2</f>
        <v>0.5</v>
      </c>
      <c r="AT2" s="30" t="n">
        <f aca="false">'Cds 2018'!AT2</f>
        <v>0.5</v>
      </c>
      <c r="AU2" s="30" t="n">
        <f aca="false">'Cds 2018'!AU2</f>
        <v>0.5</v>
      </c>
      <c r="AV2" s="30" t="n">
        <f aca="false">'Cds 2018'!AV2</f>
        <v>0.5</v>
      </c>
      <c r="AW2" s="30" t="n">
        <f aca="false">'Cds 2018'!AW2</f>
        <v>1</v>
      </c>
      <c r="AX2" s="30" t="n">
        <f aca="false">'Cds 2018'!AX2</f>
        <v>1</v>
      </c>
      <c r="AY2" s="30" t="n">
        <f aca="false">'Cds 2018'!AY2</f>
        <v>1</v>
      </c>
      <c r="AZ2" s="30" t="n">
        <f aca="false">'Cds 2018'!AZ2</f>
        <v>0.1</v>
      </c>
      <c r="BA2" s="30" t="n">
        <f aca="false">'Cds 2018'!BA2</f>
        <v>0.1</v>
      </c>
      <c r="BB2" s="30" t="n">
        <f aca="false">'Cds 2018'!BB2</f>
        <v>0.1</v>
      </c>
      <c r="BC2" s="30" t="n">
        <f aca="false">'Cds 2018'!BC2</f>
        <v>1</v>
      </c>
      <c r="BD2" s="30" t="n">
        <f aca="false">'Cds 2018'!BD2</f>
        <v>1</v>
      </c>
      <c r="BE2" s="30" t="n">
        <f aca="false">'Cds 2018'!BE2</f>
        <v>1</v>
      </c>
      <c r="BF2" s="30" t="n">
        <f aca="false">'Cds 2018'!BF2</f>
        <v>1</v>
      </c>
      <c r="BG2" s="30" t="n">
        <f aca="false">'Cds 2018'!BG2</f>
        <v>1</v>
      </c>
      <c r="BH2" s="30" t="n">
        <f aca="false">'Cds 2018'!BH2</f>
        <v>1</v>
      </c>
      <c r="BI2" s="30" t="n">
        <f aca="false">'Cds 2018'!BI2</f>
        <v>0.5</v>
      </c>
      <c r="BJ2" s="30" t="n">
        <f aca="false">'Cds 2018'!BJ2</f>
        <v>0.5</v>
      </c>
      <c r="BK2" s="30" t="n">
        <f aca="false">'Cds 2018'!BK2</f>
        <v>0.5</v>
      </c>
      <c r="BL2" s="30" t="n">
        <f aca="false">'Cds 2018'!BL2</f>
        <v>0.5</v>
      </c>
      <c r="BM2" s="30" t="n">
        <f aca="false">'Cds 2018'!BM2</f>
        <v>1</v>
      </c>
      <c r="BN2" s="30" t="n">
        <f aca="false">'Cds 2018'!BN2</f>
        <v>1</v>
      </c>
      <c r="BO2" s="30" t="n">
        <f aca="false">'Cds 2018'!BO2</f>
        <v>0.1</v>
      </c>
      <c r="BP2" s="30" t="n">
        <f aca="false">'Cds 2018'!BP2</f>
        <v>0.1</v>
      </c>
      <c r="BQ2" s="30" t="n">
        <f aca="false">'Cds 2018'!BQ2</f>
        <v>0.5</v>
      </c>
      <c r="BR2" s="30" t="n">
        <f aca="false">'Cds 2018'!BR2</f>
        <v>1</v>
      </c>
      <c r="BS2" s="30" t="n">
        <f aca="false">'Cds 2018'!BS2</f>
        <v>0.1</v>
      </c>
      <c r="BT2" s="30" t="n">
        <f aca="false">'Cds 2018'!BT2</f>
        <v>0.5</v>
      </c>
      <c r="BU2" s="30" t="n">
        <f aca="false">'Cds 2018'!BU2</f>
        <v>0.5</v>
      </c>
      <c r="BV2" s="30" t="n">
        <f aca="false">'Cds 2018'!BV2</f>
        <v>0.1</v>
      </c>
      <c r="BW2" s="30" t="n">
        <f aca="false">'Cds 2018'!BW2</f>
        <v>0.5</v>
      </c>
      <c r="BX2" s="30" t="n">
        <f aca="false">'Cds 2018'!BX2</f>
        <v>1</v>
      </c>
      <c r="BY2" s="30" t="n">
        <f aca="false">'Cds 2018'!BY2</f>
        <v>1</v>
      </c>
      <c r="BZ2" s="30" t="n">
        <f aca="false">'Cds 2018'!BZ2</f>
        <v>0.5</v>
      </c>
      <c r="CA2" s="30" t="n">
        <f aca="false">'Cds 2018'!CA2</f>
        <v>1</v>
      </c>
      <c r="CB2" s="30" t="n">
        <f aca="false">'Cds 2018'!CB2</f>
        <v>1</v>
      </c>
      <c r="CC2" s="30" t="n">
        <f aca="false">'Cds 2018'!CC2</f>
        <v>0.5</v>
      </c>
      <c r="CD2" s="30" t="n">
        <f aca="false">'Cds 2018'!CD2</f>
        <v>1</v>
      </c>
      <c r="CE2" s="30" t="n">
        <f aca="false">'Cds 2018'!CE2</f>
        <v>0.1</v>
      </c>
      <c r="CF2" s="30" t="n">
        <f aca="false">'Cds 2018'!CF2</f>
        <v>0.1</v>
      </c>
      <c r="CG2" s="30" t="n">
        <f aca="false">'Cds 2018'!CG2</f>
        <v>0.5</v>
      </c>
      <c r="CH2" s="30" t="n">
        <f aca="false">'Cds 2018'!CH2</f>
        <v>0.5</v>
      </c>
      <c r="CI2" s="30" t="n">
        <f aca="false">'Cds 2018'!CI2</f>
        <v>0.1</v>
      </c>
      <c r="CJ2" s="30" t="n">
        <f aca="false">'Cds 2018'!CJ2</f>
        <v>1</v>
      </c>
      <c r="CK2" s="30" t="n">
        <f aca="false">'Cds 2018'!CK2</f>
        <v>0.5</v>
      </c>
      <c r="CL2" s="30" t="n">
        <f aca="false">'Cds 2018'!CL2</f>
        <v>0.5</v>
      </c>
      <c r="CM2" s="30" t="n">
        <f aca="false">'Cds 2018'!CM2</f>
        <v>0.1</v>
      </c>
      <c r="CN2" s="30" t="n">
        <f aca="false">'Cds 2018'!CN2</f>
        <v>0.5</v>
      </c>
      <c r="CO2" s="30" t="n">
        <f aca="false">'Cds 2018'!CO2</f>
        <v>0.5</v>
      </c>
      <c r="CP2" s="30" t="n">
        <f aca="false">'Cds 2018'!CP2</f>
        <v>0.5</v>
      </c>
      <c r="CQ2" s="30" t="n">
        <f aca="false">'Cds 2018'!CQ2</f>
        <v>0.1</v>
      </c>
      <c r="CR2" s="30" t="n">
        <f aca="false">'Cds 2018'!CR2</f>
        <v>1</v>
      </c>
      <c r="CS2" s="30" t="n">
        <f aca="false">'Cds 2018'!CS2</f>
        <v>0.5</v>
      </c>
      <c r="CT2" s="30" t="n">
        <f aca="false">'Cds 2018'!CT2</f>
        <v>1</v>
      </c>
      <c r="CU2" s="30" t="n">
        <f aca="false">'Cds 2018'!CU2</f>
        <v>1</v>
      </c>
      <c r="CW2" s="68" t="n">
        <f aca="false">'Norm 2018'!CW2</f>
        <v>0.0833333333333333</v>
      </c>
      <c r="CX2" s="68" t="n">
        <f aca="false">'Norm 2018'!CX2</f>
        <v>0.0833333333333333</v>
      </c>
      <c r="CY2" s="68" t="n">
        <f aca="false">'Norm 2018'!CY2</f>
        <v>0.0833333333333333</v>
      </c>
      <c r="CZ2" s="68" t="n">
        <f aca="false">'Norm 2018'!CZ2</f>
        <v>0.375</v>
      </c>
      <c r="DA2" s="68" t="n">
        <f aca="false">'Norm 2018'!DA2</f>
        <v>0.375</v>
      </c>
    </row>
    <row r="3" customFormat="false" ht="15" hidden="false" customHeight="true" outlineLevel="0" collapsed="false">
      <c r="A3" s="16"/>
      <c r="B3" s="16"/>
      <c r="C3" s="16"/>
      <c r="D3" s="17" t="s">
        <v>29</v>
      </c>
      <c r="E3" s="18" t="s">
        <v>30</v>
      </c>
      <c r="F3" s="18"/>
      <c r="G3" s="18"/>
      <c r="H3" s="18"/>
      <c r="I3" s="18"/>
      <c r="J3" s="18"/>
      <c r="K3" s="18"/>
      <c r="L3" s="18"/>
      <c r="M3" s="18"/>
      <c r="N3" s="69" t="s">
        <v>31</v>
      </c>
      <c r="O3" s="69"/>
      <c r="P3" s="69"/>
      <c r="Q3" s="69"/>
      <c r="R3" s="69"/>
      <c r="S3" s="69"/>
      <c r="T3" s="69"/>
      <c r="U3" s="69"/>
      <c r="V3" s="69"/>
      <c r="W3" s="69"/>
      <c r="X3" s="69"/>
      <c r="Y3" s="69"/>
      <c r="Z3" s="69"/>
      <c r="AA3" s="69"/>
      <c r="AB3" s="69"/>
      <c r="AC3" s="69"/>
      <c r="AD3" s="69"/>
      <c r="AE3" s="69"/>
      <c r="AF3" s="69"/>
      <c r="AG3" s="69"/>
      <c r="AH3" s="69"/>
      <c r="AI3" s="70" t="s">
        <v>32</v>
      </c>
      <c r="AJ3" s="70"/>
      <c r="AK3" s="70"/>
      <c r="AL3" s="70"/>
      <c r="AM3" s="70"/>
      <c r="AN3" s="70"/>
      <c r="AO3" s="70"/>
      <c r="AP3" s="70"/>
      <c r="AQ3" s="70"/>
      <c r="AR3" s="70"/>
      <c r="AS3" s="70"/>
      <c r="AT3" s="70"/>
      <c r="AU3" s="70"/>
      <c r="AV3" s="70"/>
      <c r="AW3" s="71" t="s">
        <v>33</v>
      </c>
      <c r="AX3" s="71"/>
      <c r="AY3" s="71"/>
      <c r="AZ3" s="71"/>
      <c r="BA3" s="71"/>
      <c r="BB3" s="71"/>
      <c r="BC3" s="71"/>
      <c r="BD3" s="71"/>
      <c r="BE3" s="71"/>
      <c r="BF3" s="71"/>
      <c r="BG3" s="71"/>
      <c r="BH3" s="71"/>
      <c r="BI3" s="71"/>
      <c r="BJ3" s="72" t="s">
        <v>34</v>
      </c>
      <c r="BK3" s="72"/>
      <c r="BL3" s="72"/>
      <c r="BM3" s="72"/>
      <c r="BN3" s="72"/>
      <c r="BO3" s="72"/>
      <c r="BP3" s="72"/>
      <c r="BQ3" s="72"/>
      <c r="BR3" s="73" t="s">
        <v>35</v>
      </c>
      <c r="BS3" s="73"/>
      <c r="BT3" s="73"/>
      <c r="BU3" s="73"/>
      <c r="BV3" s="73"/>
      <c r="BW3" s="73"/>
      <c r="BX3" s="73"/>
      <c r="BY3" s="73"/>
      <c r="BZ3" s="73"/>
      <c r="CA3" s="73"/>
      <c r="CB3" s="73"/>
      <c r="CC3" s="73"/>
      <c r="CD3" s="73"/>
      <c r="CE3" s="73"/>
      <c r="CF3" s="73"/>
      <c r="CG3" s="73"/>
      <c r="CH3" s="73"/>
      <c r="CI3" s="73"/>
      <c r="CJ3" s="73"/>
      <c r="CK3" s="73"/>
      <c r="CL3" s="74" t="s">
        <v>36</v>
      </c>
      <c r="CM3" s="74"/>
      <c r="CN3" s="74"/>
      <c r="CO3" s="74"/>
      <c r="CP3" s="74"/>
      <c r="CQ3" s="74"/>
      <c r="CR3" s="74"/>
      <c r="CS3" s="74"/>
      <c r="CT3" s="74"/>
      <c r="CU3" s="74"/>
      <c r="CW3" s="26" t="str">
        <f aca="false">'Norm 2018'!CW3</f>
        <v>Movilidad en vías</v>
      </c>
      <c r="CX3" s="26"/>
      <c r="CY3" s="26"/>
      <c r="CZ3" s="75" t="str">
        <f aca="false">'Norm 2018'!CZ3</f>
        <v>Accesibilidad sustentable</v>
      </c>
      <c r="DA3" s="75"/>
    </row>
    <row r="4" s="9" customFormat="true" ht="112.5" hidden="false" customHeight="false" outlineLevel="0" collapsed="false">
      <c r="A4" s="16"/>
      <c r="B4" s="16"/>
      <c r="C4" s="16"/>
      <c r="D4" s="17" t="s">
        <v>40</v>
      </c>
      <c r="E4" s="16" t="str">
        <f aca="false">'Cds 2018'!E4</f>
        <v>Percepción de inseguridad en la calle</v>
      </c>
      <c r="F4" s="16" t="str">
        <f aca="false">'Cds 2018'!F4</f>
        <v>Percepción de inseguridad en el transporte público</v>
      </c>
      <c r="G4" s="16" t="str">
        <f aca="false">'Cds 2018'!G4</f>
        <v>Percepción de inseguridad en el automóvil</v>
      </c>
      <c r="H4" s="16" t="str">
        <f aca="false">'Cds 2018'!H4</f>
        <v>Percepción de riesgo de asalto en la calle o transporte público</v>
      </c>
      <c r="I4" s="16" t="str">
        <f aca="false">'Cds 2018'!I4</f>
        <v>Población que dejó de usar el transporte público por inseguridad</v>
      </c>
      <c r="J4" s="16" t="str">
        <f aca="false">'Cds 2018'!J4</f>
        <v>Población que dejó de usar taxis por inseguridad</v>
      </c>
      <c r="K4" s="16" t="str">
        <f aca="false">'Cds 2018'!K4</f>
        <v>Robo a transeúnte</v>
      </c>
      <c r="L4" s="16" t="str">
        <f aca="false">'Cds 2018'!L4</f>
        <v>Siniestros viales con transporte público</v>
      </c>
      <c r="M4" s="16" t="str">
        <f aca="false">'Cds 2018'!M4</f>
        <v>Siniestros viales con peatones o ciclistas</v>
      </c>
      <c r="N4" s="16" t="str">
        <f aca="false">'Cds 2018'!N4</f>
        <v>Satisfacción con el alumbrado público</v>
      </c>
      <c r="O4" s="16" t="str">
        <f aca="false">'Cds 2018'!O4</f>
        <v>Satisfacción con el estado de la infraestructura vial</v>
      </c>
      <c r="P4" s="16" t="str">
        <f aca="false">'Cds 2018'!P4</f>
        <v>Percepción de cobertura suficiente de la red de transporte público</v>
      </c>
      <c r="Q4" s="16" t="str">
        <f aca="false">'Cds 2018'!Q4</f>
        <v>Percepción de un trato respetuoso de los operadores de transporte público hacia los usuarios</v>
      </c>
      <c r="R4" s="16" t="str">
        <f aca="false">'Cds 2018'!R4</f>
        <v>Percepción de disponibilidad de información con horarios, paradas y recorridos de las unidades de transporte público</v>
      </c>
      <c r="S4" s="16" t="str">
        <f aca="false">'Cds 2018'!S4</f>
        <v>Percepción de respeto a los señalamientos y paradas establecidas por parte de los operadores de transporte público</v>
      </c>
      <c r="T4" s="16" t="str">
        <f aca="false">'Cds 2018'!T4</f>
        <v>Percepción de suficiente espacio en las unidades de transporte público para viajar cómodo</v>
      </c>
      <c r="U4" s="16" t="str">
        <f aca="false">'Cds 2018'!U4</f>
        <v>Percepción de poco tiempo de espera entre cada unidad de transporte público</v>
      </c>
      <c r="V4" s="16" t="str">
        <f aca="false">'Cds 2018'!V4</f>
        <v>Percepción de unidades de transporte público en buen estado</v>
      </c>
      <c r="W4" s="16" t="str">
        <f aca="false">'Cds 2018'!W4</f>
        <v>Presencia de puestos ambulantes o semifijos en la vía pública</v>
      </c>
      <c r="X4" s="16" t="str">
        <f aca="false">'Cds 2018'!X4</f>
        <v>Siniestros viales donde la mala condición del camino fue la causa del choque</v>
      </c>
      <c r="Y4" s="16" t="str">
        <f aca="false">'Cds 2018'!Y4</f>
        <v>Vialidades sin recubrimiento</v>
      </c>
      <c r="Z4" s="16" t="str">
        <f aca="false">'Cds 2018'!Z4</f>
        <v>Vialidades sin banqueta</v>
      </c>
      <c r="AA4" s="16" t="str">
        <f aca="false">'Cds 2018'!AA4</f>
        <v>Vialidades sin alumbrado público</v>
      </c>
      <c r="AB4" s="16" t="str">
        <f aca="false">'Cds 2018'!AB4</f>
        <v>Vialidades sin rampas para discapacitados</v>
      </c>
      <c r="AC4" s="16" t="str">
        <f aca="false">'Cds 2018'!AC4</f>
        <v>Vialidades sin restricciones al paso peatonal</v>
      </c>
      <c r="AD4" s="16" t="str">
        <f aca="false">'Cds 2018'!AD4</f>
        <v>Vialidades sin restricciones al paso vehicular</v>
      </c>
      <c r="AE4" s="16" t="str">
        <f aca="false">'Cds 2018'!AE4</f>
        <v>Infraestructura de ciclovías</v>
      </c>
      <c r="AF4" s="16" t="str">
        <f aca="false">'Cds 2018'!AF4</f>
        <v>Suficiencia vial</v>
      </c>
      <c r="AG4" s="16" t="str">
        <f aca="false">'Cds 2018'!AG4</f>
        <v>Sistema de transporte masivo</v>
      </c>
      <c r="AH4" s="16" t="str">
        <f aca="false">'Cds 2018'!AH4</f>
        <v>Tiempo de operación de nuevas plataformas de transporte privado</v>
      </c>
      <c r="AI4" s="16" t="str">
        <f aca="false">'Cds 2018'!AI4</f>
        <v>Densidad poblacional</v>
      </c>
      <c r="AJ4" s="16" t="str">
        <f aca="false">'Cds 2018'!AJ4</f>
        <v>Crecimiento urbano</v>
      </c>
      <c r="AK4" s="16" t="str">
        <f aca="false">'Cds 2018'!AK4</f>
        <v>Gasto en transporte de los usuarios para llegar a su destino</v>
      </c>
      <c r="AL4" s="16" t="str">
        <f aca="false">'Cds 2018'!AL4</f>
        <v>Uso del transporte público como medio de transporte</v>
      </c>
      <c r="AM4" s="16" t="str">
        <f aca="false">'Cds 2018'!AM4</f>
        <v>Caminar o bicicleta como medio de transporte</v>
      </c>
      <c r="AN4" s="16" t="str">
        <f aca="false">'Cds 2018'!AN4</f>
        <v>Uso del vehículo privado como medio de transporte</v>
      </c>
      <c r="AO4" s="16" t="str">
        <f aca="false">'Cds 2018'!AO4</f>
        <v>Distribución modal</v>
      </c>
      <c r="AP4" s="16" t="str">
        <f aca="false">'Cds 2018'!AP4</f>
        <v>Vehículos particulares por usuario</v>
      </c>
      <c r="AQ4" s="16" t="str">
        <f aca="false">'Cds 2018'!AQ4</f>
        <v>Viajes intramunicipales o a municipios vecinos</v>
      </c>
      <c r="AR4" s="16" t="str">
        <f aca="false">'Cds 2018'!AR4</f>
        <v>Población que vive en zonas urbanas consolidadas</v>
      </c>
      <c r="AS4" s="16" t="str">
        <f aca="false">'Cds 2018'!AS4</f>
        <v>Crecimiento de la flota vehicular</v>
      </c>
      <c r="AT4" s="16" t="str">
        <f aca="false">'Cds 2018'!AT4</f>
        <v>Consumo de combustibles per cápita</v>
      </c>
      <c r="AU4" s="16" t="str">
        <f aca="false">'Cds 2018'!AU4</f>
        <v>Emisiones de CO2 por transporte de los usuarios para llegar a su destino</v>
      </c>
      <c r="AV4" s="16" t="str">
        <f aca="false">'Cds 2018'!AV4</f>
        <v>Viviendas verticales nuevas</v>
      </c>
      <c r="AW4" s="16" t="str">
        <f aca="false">'Cds 2018'!AW4</f>
        <v>Días al año con bajos niveles de O3</v>
      </c>
      <c r="AX4" s="16" t="str">
        <f aca="false">'Cds 2018'!AX4</f>
        <v>Días al año con bajos niveles de PM10</v>
      </c>
      <c r="AY4" s="16" t="str">
        <f aca="false">'Cds 2018'!AY4</f>
        <v>Días al año con bajos niveles de PM2.5</v>
      </c>
      <c r="AZ4" s="16" t="str">
        <f aca="false">'Cds 2018'!AZ4</f>
        <v>Cumplimiento de las normas de calidad del aire para O3</v>
      </c>
      <c r="BA4" s="16" t="str">
        <f aca="false">'Cds 2018'!BA4</f>
        <v>Cumplimiento de las normas de calidad del aire para PM10</v>
      </c>
      <c r="BB4" s="16" t="str">
        <f aca="false">'Cds 2018'!BB4</f>
        <v>Cumplimiento de las normas de calidad del aire para PM2.5</v>
      </c>
      <c r="BC4" s="16" t="str">
        <f aca="false">'Cds 2018'!BC4</f>
        <v>Emisiones de PM 2.5 de fuentes móviles por vehículo</v>
      </c>
      <c r="BD4" s="16" t="str">
        <f aca="false">'Cds 2018'!BD4</f>
        <v>Emisiones de PM 10 de fuentes móviles por vehículo</v>
      </c>
      <c r="BE4" s="16" t="str">
        <f aca="false">'Cds 2018'!BE4</f>
        <v>Emisiones de NOx de fuentes móviles por vehículo</v>
      </c>
      <c r="BF4" s="16" t="str">
        <f aca="false">'Cds 2018'!BF4</f>
        <v>Emisiones de SO2 de fuentes móviles por vehículo</v>
      </c>
      <c r="BG4" s="16" t="str">
        <f aca="false">'Cds 2018'!BG4</f>
        <v>Emisiones de CO de fuentes móviles por vehículo</v>
      </c>
      <c r="BH4" s="16" t="str">
        <f aca="false">'Cds 2018'!BH4</f>
        <v>Emisiones de CO2 de fuentes móviles por vehículo</v>
      </c>
      <c r="BI4" s="16" t="str">
        <f aca="false">'Cds 2018'!BI4</f>
        <v>Muertes por Infecciones respiratorias y  fallas cardiacas</v>
      </c>
      <c r="BJ4" s="16" t="str">
        <f aca="false">'Cds 2018'!BJ4</f>
        <v>Corrupción en los funcionarios locales públicos</v>
      </c>
      <c r="BK4" s="16" t="str">
        <f aca="false">'Cds 2018'!BK4</f>
        <v>Gestión de calidad del aire</v>
      </c>
      <c r="BL4" s="16" t="str">
        <f aca="false">'Cds 2018'!BL4</f>
        <v>Operativos para detección de alcoholemia</v>
      </c>
      <c r="BM4" s="16" t="str">
        <f aca="false">'Cds 2018'!BM4</f>
        <v>Presupuesto de movilidad destinado a infraestructura peatonal y ciclista</v>
      </c>
      <c r="BN4" s="16" t="str">
        <f aca="false">'Cds 2018'!BN4</f>
        <v>Presupuesto de movilidad destinado a transporte público</v>
      </c>
      <c r="BO4" s="16" t="str">
        <f aca="false">'Cds 2018'!BO4</f>
        <v>Presupuesto de movilidad destinado a infraestructura vehicular</v>
      </c>
      <c r="BP4" s="16" t="str">
        <f aca="false">'Cds 2018'!BP4</f>
        <v>Presupuesto de movilidad destinado a pavimentación</v>
      </c>
      <c r="BQ4" s="16" t="str">
        <f aca="false">'Cds 2018'!BQ4</f>
        <v>Transparencia presupuestal</v>
      </c>
      <c r="BR4" s="16" t="str">
        <f aca="false">'Cds 2018'!BR4</f>
        <v>Ley específica de sobre movilidad</v>
      </c>
      <c r="BS4" s="16" t="str">
        <f aca="false">'Cds 2018'!BS4</f>
        <v>Derecho a la movilidad</v>
      </c>
      <c r="BT4" s="16" t="str">
        <f aca="false">'Cds 2018'!BT4</f>
        <v>Existencia de una jerarquía de movilidad</v>
      </c>
      <c r="BU4" s="16" t="str">
        <f aca="false">'Cds 2018'!BU4</f>
        <v>Asignación del espacio público</v>
      </c>
      <c r="BV4" s="16" t="str">
        <f aca="false">'Cds 2018'!BV4</f>
        <v>Principios de movilidad</v>
      </c>
      <c r="BW4" s="16" t="str">
        <f aca="false">'Cds 2018'!BW4</f>
        <v>Estudios origen-destino</v>
      </c>
      <c r="BX4" s="16" t="str">
        <f aca="false">'Cds 2018'!BX4</f>
        <v>Coordinación metropolitana</v>
      </c>
      <c r="BY4" s="16" t="str">
        <f aca="false">'Cds 2018'!BY4</f>
        <v>Prioridad de transporte público y no motorizado</v>
      </c>
      <c r="BZ4" s="16" t="str">
        <f aca="false">'Cds 2018'!BZ4</f>
        <v>Sistema de información sobre movilidad</v>
      </c>
      <c r="CA4" s="16" t="str">
        <f aca="false">'Cds 2018'!CA4</f>
        <v>Registro de trasporte público</v>
      </c>
      <c r="CB4" s="16" t="str">
        <f aca="false">'Cds 2018'!CB4</f>
        <v>Estudios de impacto de movilidad</v>
      </c>
      <c r="CC4" s="16" t="str">
        <f aca="false">'Cds 2018'!CC4</f>
        <v>Obras sujetas a estudio de impacto de movilidad</v>
      </c>
      <c r="CD4" s="16" t="str">
        <f aca="false">'Cds 2018'!CD4</f>
        <v>Parquímetros</v>
      </c>
      <c r="CE4" s="16" t="str">
        <f aca="false">'Cds 2018'!CE4</f>
        <v>Comité Estatal de Movilidad</v>
      </c>
      <c r="CF4" s="16" t="str">
        <f aca="false">'Cds 2018'!CF4</f>
        <v>Ayuntamiento y OSC en comité de movilidad</v>
      </c>
      <c r="CG4" s="16" t="str">
        <f aca="false">'Cds 2018'!CG4</f>
        <v>Programa de Movilidad en Plan de Desarrollo</v>
      </c>
      <c r="CH4" s="16" t="str">
        <f aca="false">'Cds 2018'!CH4</f>
        <v>Registro Público disponible</v>
      </c>
      <c r="CI4" s="16" t="str">
        <f aca="false">'Cds 2018'!CI4</f>
        <v>Informe anual programa de movilidad</v>
      </c>
      <c r="CJ4" s="16" t="str">
        <f aca="false">'Cds 2018'!CJ4</f>
        <v>Apertura a empresas de transporte a través de plataformas</v>
      </c>
      <c r="CK4" s="16" t="str">
        <f aca="false">'Cds 2018'!CK4</f>
        <v>Alcoholímetros para prevención de accidentes</v>
      </c>
      <c r="CL4" s="16" t="str">
        <f aca="false">'Cds 2018'!CL4</f>
        <v>Personas con tarjeta de débito y crédito</v>
      </c>
      <c r="CM4" s="16" t="str">
        <f aca="false">'Cds 2018'!CM4</f>
        <v>Hogares con teléfono celular</v>
      </c>
      <c r="CN4" s="16" t="str">
        <f aca="false">'Cds 2018'!CN4</f>
        <v>Empresas</v>
      </c>
      <c r="CO4" s="16" t="str">
        <f aca="false">'Cds 2018'!CO4</f>
        <v>Actividad económica per cápita</v>
      </c>
      <c r="CP4" s="16" t="str">
        <f aca="false">'Cds 2018'!CP4</f>
        <v>Jornadas laborales muy largas</v>
      </c>
      <c r="CQ4" s="16" t="str">
        <f aca="false">'Cds 2018'!CQ4</f>
        <v>Empresas con más de 10 empleados</v>
      </c>
      <c r="CR4" s="16" t="str">
        <f aca="false">'Cds 2018'!CR4</f>
        <v>Salario promedio mensual para trabajadores de tiempo completo</v>
      </c>
      <c r="CS4" s="16" t="str">
        <f aca="false">'Cds 2018'!CS4</f>
        <v>Población ocupada sin ingresos</v>
      </c>
      <c r="CT4" s="16" t="str">
        <f aca="false">'Cds 2018'!CT4</f>
        <v>Tasa de desempleo</v>
      </c>
      <c r="CU4" s="16" t="str">
        <f aca="false">'Cds 2018'!CU4</f>
        <v>Nivel de competitividad</v>
      </c>
      <c r="CW4" s="34" t="str">
        <f aca="false">'Cds 2018'!CW4</f>
        <v>Velocidad promedio</v>
      </c>
      <c r="CX4" s="16" t="str">
        <f aca="false">'Cds 2018'!CX4</f>
        <v>Tiempos de traslado</v>
      </c>
      <c r="CY4" s="16" t="str">
        <f aca="false">'Cds 2018'!CY4</f>
        <v>Índice de congestión</v>
      </c>
      <c r="CZ4" s="16" t="str">
        <f aca="false">'Cds 2018'!CZ4</f>
        <v>Accesibilidad peatonal</v>
      </c>
      <c r="DA4" s="16" t="str">
        <f aca="false">'Cds 2018'!DA4</f>
        <v>Accesibilidad ciclista</v>
      </c>
    </row>
    <row r="5" s="9" customFormat="true" ht="67.5" hidden="false" customHeight="true" outlineLevel="0" collapsed="false">
      <c r="A5" s="16"/>
      <c r="B5" s="16"/>
      <c r="C5" s="16"/>
      <c r="D5" s="17" t="s">
        <v>148</v>
      </c>
      <c r="E5" s="16" t="str">
        <f aca="false">'Cds 2018'!E5</f>
        <v>Porcentaje de encuestados que reportan sentirse inseguros en la calle</v>
      </c>
      <c r="F5" s="16" t="str">
        <f aca="false">'Cds 2018'!F5</f>
        <v>Porcentaje de encuestados que reportan sentirse inseguros en el trasporte público</v>
      </c>
      <c r="G5" s="16" t="str">
        <f aca="false">'Cds 2018'!G5</f>
        <v>Porcentaje de encuestados que reportan sentirse inseguros en el automóvil</v>
      </c>
      <c r="H5" s="16" t="str">
        <f aca="false">'Cds 2018'!H5</f>
        <v>Porcentaje de encuestados que  percibe riesgo de asalto en la calle o transporte público</v>
      </c>
      <c r="I5" s="16" t="str">
        <f aca="false">'Cds 2018'!I5</f>
        <v>Porcentaje de encuestados que cambiaron el trasporte público por otro medio</v>
      </c>
      <c r="J5" s="16" t="str">
        <f aca="false">'Cds 2018'!J5</f>
        <v>Porcentaje de encuestados que cambiaron el uso de taxi por otro medio</v>
      </c>
      <c r="K5" s="16" t="str">
        <f aca="false">'Cds 2018'!K5</f>
        <v>Robos por cada 100 mil habitantes</v>
      </c>
      <c r="L5" s="16" t="str">
        <f aca="false">'Cds 2018'!L5</f>
        <v>Porcentaje del total de hechos viales reportados</v>
      </c>
      <c r="M5" s="16" t="str">
        <f aca="false">'Cds 2018'!M5</f>
        <v>Hecho vial por cada 100 mil vehículos</v>
      </c>
      <c r="N5" s="16" t="str">
        <f aca="false">'Cds 2018'!N5</f>
        <v>Nivel (muy satisfecho:1, muy insatisfecho:6)</v>
      </c>
      <c r="O5" s="16" t="str">
        <f aca="false">'Cds 2018'!O5</f>
        <v>Nivel (muy satisfecho:1, muy insatisfecho:6)</v>
      </c>
      <c r="P5" s="16" t="str">
        <f aca="false">'Cds 2018'!P5</f>
        <v>Porcentajes de usuarios encuestados</v>
      </c>
      <c r="Q5" s="16" t="str">
        <f aca="false">'Cds 2018'!Q5</f>
        <v>Porcentajes de usuarios encuestados</v>
      </c>
      <c r="R5" s="16" t="str">
        <f aca="false">'Cds 2018'!R5</f>
        <v>Porcentajes de usuarios encuestados</v>
      </c>
      <c r="S5" s="16" t="str">
        <f aca="false">'Cds 2018'!S5</f>
        <v>Porcentajes de usuarios encuestados</v>
      </c>
      <c r="T5" s="16" t="str">
        <f aca="false">'Cds 2018'!T5</f>
        <v>Porcentajes de usuarios encuestados</v>
      </c>
      <c r="U5" s="16" t="str">
        <f aca="false">'Cds 2018'!U5</f>
        <v>Porcentajes de usuarios encuestados</v>
      </c>
      <c r="V5" s="16" t="str">
        <f aca="false">'Cds 2018'!V5</f>
        <v>Porcentajes de usuarios encuestados</v>
      </c>
      <c r="W5" s="16" t="str">
        <f aca="false">'Cds 2018'!W5</f>
        <v>Porcentaje de vialidades</v>
      </c>
      <c r="X5" s="16" t="str">
        <f aca="false">'Cds 2018'!X5</f>
        <v>Porcentaje del total de hechos viales reportados</v>
      </c>
      <c r="Y5" s="16" t="str">
        <f aca="false">'Cds 2018'!Y5</f>
        <v>Porcentaje de vialidades</v>
      </c>
      <c r="Z5" s="16" t="str">
        <f aca="false">'Cds 2018'!Z5</f>
        <v>Porcentaje de vialidades</v>
      </c>
      <c r="AA5" s="16" t="str">
        <f aca="false">'Cds 2018'!AA5</f>
        <v>Porcentaje de vialidades</v>
      </c>
      <c r="AB5" s="16" t="str">
        <f aca="false">'Cds 2018'!AB5</f>
        <v>Porcentaje de vialidades</v>
      </c>
      <c r="AC5" s="16" t="str">
        <f aca="false">'Cds 2018'!AC5</f>
        <v>Porcentaje de vialidades</v>
      </c>
      <c r="AD5" s="16" t="str">
        <f aca="false">'Cds 2018'!AD5</f>
        <v>Porcentaje de vialidades</v>
      </c>
      <c r="AE5" s="16" t="str">
        <f aca="false">'Cds 2018'!AE5</f>
        <v>Km de ciclovías por cada 100 mil hab.</v>
      </c>
      <c r="AF5" s="16" t="str">
        <f aca="false">'Cds 2018'!AF5</f>
        <v>Índice</v>
      </c>
      <c r="AG5" s="16" t="str">
        <f aca="false">'Cds 2018'!AG5</f>
        <v>3=Transporte masivo en operación, 2=En construcción o  autorizado por Banobras, 1=En evaluación, 0=No existe. Ciudades de &lt;500 mil hab (2).</v>
      </c>
      <c r="AH5" s="16" t="str">
        <f aca="false">'Cds 2018'!AH5</f>
        <v>Años desde la llegada de la primera plataforma</v>
      </c>
      <c r="AI5" s="16" t="str">
        <f aca="false">'Cds 2018'!AI5</f>
        <v>Personas por hectárea</v>
      </c>
      <c r="AJ5" s="16" t="str">
        <f aca="false">'Cds 2018'!AJ5</f>
        <v>tasa media de crecimiento anual de la superficie urbana (2010-2015) / tasa media de crecimiento anual de la población (2010-2015)</v>
      </c>
      <c r="AK5" s="16" t="str">
        <f aca="false">'Cds 2018'!AK5</f>
        <v>Pesos anuales por familia</v>
      </c>
      <c r="AL5" s="16" t="str">
        <f aca="false">'Cds 2018'!AL5</f>
        <v>Porcentaje de los encuestados</v>
      </c>
      <c r="AM5" s="16" t="str">
        <f aca="false">'Cds 2018'!AM5</f>
        <v>Porcentaje de los encuestados</v>
      </c>
      <c r="AN5" s="16" t="str">
        <f aca="false">'Cds 2018'!AN5</f>
        <v>Porcentaje de los encuestados</v>
      </c>
      <c r="AO5" s="16" t="str">
        <f aca="false">'Cds 2018'!AO5</f>
        <v>Puntos de 0 a 8</v>
      </c>
      <c r="AP5" s="16" t="str">
        <f aca="false">'Cds 2018'!AP5</f>
        <v>Vehículos por usuario</v>
      </c>
      <c r="AQ5" s="16" t="str">
        <f aca="false">'Cds 2018'!AQ5</f>
        <v>Porcentaje del total de viajes</v>
      </c>
      <c r="AR5" s="16" t="str">
        <f aca="false">'Cds 2018'!AR5</f>
        <v>Porcentaje de la población</v>
      </c>
      <c r="AS5" s="16" t="str">
        <f aca="false">'Cds 2018'!AS5</f>
        <v>Tasa de crecimiento anual</v>
      </c>
      <c r="AT5" s="16" t="str">
        <f aca="false">'Cds 2018'!AT5</f>
        <v>lt/hab anual</v>
      </c>
      <c r="AU5" s="16" t="str">
        <f aca="false">'Cds 2018'!AU5</f>
        <v>kgCO2eq anuales por familia</v>
      </c>
      <c r="AV5" s="16" t="str">
        <f aca="false">'Cds 2018'!AV5</f>
        <v>Porcentaje de las viviendas vigentes</v>
      </c>
      <c r="AW5" s="16" t="str">
        <f aca="false">'Cds 2018'!AW5</f>
        <v>Porcentaje de los días con medición</v>
      </c>
      <c r="AX5" s="16" t="str">
        <f aca="false">'Cds 2018'!AX5</f>
        <v>Porcentaje de los días con medición</v>
      </c>
      <c r="AY5" s="16" t="str">
        <f aca="false">'Cds 2018'!AY5</f>
        <v>Porcentaje de los días con medición</v>
      </c>
      <c r="AZ5" s="16" t="str">
        <f aca="false">'Cds 2018'!AZ5</f>
        <v>Dummy (Sí=1, No=0), en promedio de los municipios</v>
      </c>
      <c r="BA5" s="16" t="str">
        <f aca="false">'Cds 2018'!BA5</f>
        <v>Dummy (Sí=1, No=0), en promedio de los municipios</v>
      </c>
      <c r="BB5" s="16" t="str">
        <f aca="false">'Cds 2018'!BB5</f>
        <v>Dummy (Sí=1, No=0), en promedio de los municipios</v>
      </c>
      <c r="BC5" s="16" t="str">
        <f aca="false">'Cds 2018'!BC5</f>
        <v>Kg por vehículo</v>
      </c>
      <c r="BD5" s="16" t="str">
        <f aca="false">'Cds 2018'!BD5</f>
        <v>Kg por vehículo</v>
      </c>
      <c r="BE5" s="16" t="str">
        <f aca="false">'Cds 2018'!BE5</f>
        <v>Kg por vehículo</v>
      </c>
      <c r="BF5" s="16" t="str">
        <f aca="false">'Cds 2018'!BF5</f>
        <v>Kg por vehículo</v>
      </c>
      <c r="BG5" s="16" t="str">
        <f aca="false">'Cds 2018'!BG5</f>
        <v>Kg por vehículo</v>
      </c>
      <c r="BH5" s="16" t="str">
        <f aca="false">'Cds 2018'!BH5</f>
        <v>Kg por vehículo</v>
      </c>
      <c r="BI5" s="16" t="str">
        <f aca="false">'Cds 2018'!BI5</f>
        <v>Muertes por cada 10 mil hab.</v>
      </c>
      <c r="BJ5" s="16" t="str">
        <f aca="false">'Cds 2018'!BJ5</f>
        <v>Índice (muy frecuente:1, nunca:4)</v>
      </c>
      <c r="BK5" s="16" t="str">
        <f aca="false">'Cds 2018'!BK5</f>
        <v>Índice (0-100)</v>
      </c>
      <c r="BL5" s="16" t="str">
        <f aca="false">'Cds 2018'!BL5</f>
        <v>Porcentaje de la población de la ciudad que cuenta con el operativo</v>
      </c>
      <c r="BM5" s="16" t="str">
        <f aca="false">'Cds 2018'!BM5</f>
        <v>Porcentaje del presupuesto de movilidad</v>
      </c>
      <c r="BN5" s="16" t="str">
        <f aca="false">'Cds 2018'!BN5</f>
        <v>Porcentaje del presupuesto de movilidad</v>
      </c>
      <c r="BO5" s="16" t="str">
        <f aca="false">'Cds 2018'!BO5</f>
        <v>Porcentaje del presupuesto de movilidad</v>
      </c>
      <c r="BP5" s="16" t="str">
        <f aca="false">'Cds 2018'!BP5</f>
        <v>Porcentaje del presupuesto de movilidad</v>
      </c>
      <c r="BQ5" s="16" t="str">
        <f aca="false">'Cds 2018'!BQ5</f>
        <v>Índice de Información Presupuestal Municipal</v>
      </c>
      <c r="BR5" s="16" t="str">
        <f aca="false">'Cds 2018'!BR5</f>
        <v>Índice de 0 a 1 ponderada por población</v>
      </c>
      <c r="BS5" s="16" t="str">
        <f aca="false">'Cds 2018'!BS5</f>
        <v>Índice de 0 a 1 ponderada por población</v>
      </c>
      <c r="BT5" s="16" t="str">
        <f aca="false">'Cds 2018'!BT5</f>
        <v>Índice de 0 a 1 ponderada por población</v>
      </c>
      <c r="BU5" s="16" t="str">
        <f aca="false">'Cds 2018'!BU5</f>
        <v>Índice de 0 a 1 ponderada por población</v>
      </c>
      <c r="BV5" s="16" t="str">
        <f aca="false">'Cds 2018'!BV5</f>
        <v>Índice de 0 a 7 ponderada por población</v>
      </c>
      <c r="BW5" s="16" t="str">
        <f aca="false">'Cds 2018'!BW5</f>
        <v>Índice de 0 a 1 ponderada por población</v>
      </c>
      <c r="BX5" s="16" t="str">
        <f aca="false">'Cds 2018'!BX5</f>
        <v>Índice de 0 a 1 ponderada por población</v>
      </c>
      <c r="BY5" s="16" t="str">
        <f aca="false">'Cds 2018'!BY5</f>
        <v>Índice de 0 a 1 ponderada por población</v>
      </c>
      <c r="BZ5" s="16" t="str">
        <f aca="false">'Cds 2018'!BZ5</f>
        <v>Índice de 0 a 1 ponderada por población</v>
      </c>
      <c r="CA5" s="16" t="str">
        <f aca="false">'Cds 2018'!CA5</f>
        <v>Índice de 0 a 1 ponderada por población</v>
      </c>
      <c r="CB5" s="16" t="str">
        <f aca="false">'Cds 2018'!CB5</f>
        <v>Índice de 0 a 1 ponderada por población</v>
      </c>
      <c r="CC5" s="16" t="str">
        <f aca="false">'Cds 2018'!CC5</f>
        <v>Índice de 0 a 1 ponderada por población</v>
      </c>
      <c r="CD5" s="16" t="str">
        <f aca="false">'Cds 2018'!CD5</f>
        <v>Índice de 0 a 1 ponderada por población</v>
      </c>
      <c r="CE5" s="16" t="str">
        <f aca="false">'Cds 2018'!CE5</f>
        <v>Índice de 0 a 1 ponderada por población</v>
      </c>
      <c r="CF5" s="16" t="str">
        <f aca="false">'Cds 2018'!CF5</f>
        <v>Índice de 0 a 1 ponderada por población</v>
      </c>
      <c r="CG5" s="16" t="str">
        <f aca="false">'Cds 2018'!CG5</f>
        <v>Índice de 0 a 1 ponderada por población</v>
      </c>
      <c r="CH5" s="16" t="str">
        <f aca="false">'Cds 2018'!CH5</f>
        <v>Índice de 0 a 1 ponderada por población</v>
      </c>
      <c r="CI5" s="16" t="str">
        <f aca="false">'Cds 2018'!CI5</f>
        <v>Índice de 0 a 1 ponderada por población</v>
      </c>
      <c r="CJ5" s="16" t="str">
        <f aca="false">'Cds 2018'!CJ5</f>
        <v>Índice poderado por población</v>
      </c>
      <c r="CK5" s="16" t="str">
        <f aca="false">'Cds 2018'!CK5</f>
        <v>Índice de 0 a 1 ponderada por población</v>
      </c>
      <c r="CL5" s="16" t="str">
        <f aca="false">'Cds 2018'!CL5</f>
        <v>Tarjetas por adulto</v>
      </c>
      <c r="CM5" s="16" t="str">
        <f aca="false">'Cds 2018'!CM5</f>
        <v>Porcentaje de hogares</v>
      </c>
      <c r="CN5" s="16" t="str">
        <f aca="false">'Cds 2018'!CN5</f>
        <v>Número de empresa por cada mil PEA</v>
      </c>
      <c r="CO5" s="16" t="str">
        <f aca="false">'Cds 2018'!CO5</f>
        <v>Pesos per cápita</v>
      </c>
      <c r="CP5" s="16" t="str">
        <f aca="false">'Cds 2018'!CP5</f>
        <v>Porcentaje de la población ocupada</v>
      </c>
      <c r="CQ5" s="16" t="str">
        <f aca="false">'Cds 2018'!CQ5</f>
        <v>Porcentaje de las unidades económicas</v>
      </c>
      <c r="CR5" s="16" t="str">
        <f aca="false">'Cds 2018'!CR5</f>
        <v>Pesos</v>
      </c>
      <c r="CS5" s="16" t="str">
        <f aca="false">'Cds 2018'!CS5</f>
        <v>Porcentaje de la población ocupada</v>
      </c>
      <c r="CT5" s="16" t="str">
        <f aca="false">'Cds 2018'!CT5</f>
        <v>Porcentaje de la PEA</v>
      </c>
      <c r="CU5" s="32" t="str">
        <f aca="false">'Cds 2018'!CU5</f>
        <v>Puntaje</v>
      </c>
      <c r="CV5" s="33"/>
      <c r="CW5" s="34" t="str">
        <f aca="false">'Cds 2018'!CW5</f>
        <v>Velocidad promedio general (km/hr) en automóviles</v>
      </c>
      <c r="CX5" s="16" t="str">
        <f aca="false">'Cds 2018'!CX5</f>
        <v>Minutos en recorrer 5 Km del polo económico</v>
      </c>
      <c r="CY5" s="16" t="str">
        <f aca="false">'Cds 2018'!CY5</f>
        <v>Número de veces que se sobrepasa la capacidad de la vía</v>
      </c>
      <c r="CZ5" s="16" t="str">
        <f aca="false">'Cds 2018'!CZ5</f>
        <v>Superficie (km2) en 30 min</v>
      </c>
      <c r="DA5" s="16" t="str">
        <f aca="false">'Cds 2018'!DA5</f>
        <v>Superficie (km2) en 30 min</v>
      </c>
    </row>
    <row r="6" s="9" customFormat="true" ht="67.5" hidden="false" customHeight="false" outlineLevel="0" collapsed="false">
      <c r="A6" s="16"/>
      <c r="B6" s="16"/>
      <c r="C6" s="16"/>
      <c r="D6" s="17" t="s">
        <v>239</v>
      </c>
      <c r="E6" s="16" t="str">
        <f aca="false">'Cds 2018'!E6</f>
        <v>INEGI 
(ENVIPE)</v>
      </c>
      <c r="F6" s="16" t="str">
        <f aca="false">'Cds 2018'!F6</f>
        <v>INEGI 
(ENVIPE)</v>
      </c>
      <c r="G6" s="16" t="str">
        <f aca="false">'Cds 2018'!G6</f>
        <v>INEGI 
(ENVIPE)</v>
      </c>
      <c r="H6" s="16" t="str">
        <f aca="false">'Cds 2018'!H6</f>
        <v>INEGI 
(ENVIPE)</v>
      </c>
      <c r="I6" s="16" t="str">
        <f aca="false">'Cds 2018'!I6</f>
        <v>INEGI 
(ENVIPE)</v>
      </c>
      <c r="J6" s="16" t="str">
        <f aca="false">'Cds 2018'!J6</f>
        <v>INEGI 
(ENVIPE)</v>
      </c>
      <c r="K6" s="16" t="str">
        <f aca="false">'Cds 2018'!K6</f>
        <v>Secretariado Ejecutivo del Sistema Nacional de Seguridad Pública</v>
      </c>
      <c r="L6" s="16" t="str">
        <f aca="false">'Cds 2018'!L6</f>
        <v>INEGI</v>
      </c>
      <c r="M6" s="16" t="str">
        <f aca="false">'Cds 2018'!M6</f>
        <v>INEGI</v>
      </c>
      <c r="N6" s="16" t="str">
        <f aca="false">'Cds 2018'!N6</f>
        <v>ENCIG</v>
      </c>
      <c r="O6" s="16" t="str">
        <f aca="false">'Cds 2018'!O6</f>
        <v>INEGI                 (ENCIG)</v>
      </c>
      <c r="P6" s="16" t="str">
        <f aca="false">'Cds 2018'!P6</f>
        <v>INEGI                                               (ENCIG)</v>
      </c>
      <c r="Q6" s="16" t="str">
        <f aca="false">'Cds 2018'!Q6</f>
        <v>INEGI                                               (ENCIG)</v>
      </c>
      <c r="R6" s="16" t="str">
        <f aca="false">'Cds 2018'!R6</f>
        <v>INEGI                                               (ENCIG)</v>
      </c>
      <c r="S6" s="16" t="str">
        <f aca="false">'Cds 2018'!S6</f>
        <v>INEGI                                               (ENCIG)</v>
      </c>
      <c r="T6" s="16" t="str">
        <f aca="false">'Cds 2018'!T6</f>
        <v>INEGI                                               (ENCIG)</v>
      </c>
      <c r="U6" s="16" t="str">
        <f aca="false">'Cds 2018'!U6</f>
        <v>INEGI                                               (ENCIG)</v>
      </c>
      <c r="V6" s="16" t="str">
        <f aca="false">'Cds 2018'!V6</f>
        <v>INEGI                                               (ENCIG)</v>
      </c>
      <c r="W6" s="16" t="str">
        <f aca="false">'Cds 2018'!W6</f>
        <v>INEGI</v>
      </c>
      <c r="X6" s="16" t="str">
        <f aca="false">'Cds 2018'!X6</f>
        <v>INEGI</v>
      </c>
      <c r="Y6" s="16" t="str">
        <f aca="false">'Cds 2018'!Y6</f>
        <v>INEGI</v>
      </c>
      <c r="Z6" s="16" t="str">
        <f aca="false">'Cds 2018'!Z6</f>
        <v>INEGI</v>
      </c>
      <c r="AA6" s="16" t="str">
        <f aca="false">'Cds 2018'!AA6</f>
        <v>INEGI</v>
      </c>
      <c r="AB6" s="16" t="str">
        <f aca="false">'Cds 2018'!AB6</f>
        <v>INEGI</v>
      </c>
      <c r="AC6" s="16" t="str">
        <f aca="false">'Cds 2018'!AC6</f>
        <v>INEGI</v>
      </c>
      <c r="AD6" s="16" t="str">
        <f aca="false">'Cds 2018'!AD6</f>
        <v>INEGI</v>
      </c>
      <c r="AE6" s="16" t="str">
        <f aca="false">'Cds 2018'!AE6</f>
        <v>ITDP</v>
      </c>
      <c r="AF6" s="16" t="str">
        <f aca="false">'Cds 2018'!AF6</f>
        <v>INEGI</v>
      </c>
      <c r="AG6" s="16" t="str">
        <f aca="false">'Cds 2018'!AG6</f>
        <v>Banobras / El Poder del Consumidor</v>
      </c>
      <c r="AH6" s="16" t="str">
        <f aca="false">'Cds 2018'!AH6</f>
        <v>IMCO</v>
      </c>
      <c r="AI6" s="16" t="str">
        <f aca="false">'Cds 2018'!AI6</f>
        <v>INEGI / CONAPO</v>
      </c>
      <c r="AJ6" s="16" t="str">
        <f aca="false">'Cds 2018'!AJ6</f>
        <v>INEGI</v>
      </c>
      <c r="AK6" s="16" t="str">
        <f aca="false">'Cds 2018'!AK6</f>
        <v>CMM</v>
      </c>
      <c r="AL6" s="16" t="str">
        <f aca="false">'Cds 2018'!AL6</f>
        <v>INEGI                                                 (Encuesta intercensal)</v>
      </c>
      <c r="AM6" s="16" t="str">
        <f aca="false">'Cds 2018'!AM6</f>
        <v>INEGI                                                 (Encuesta intercensal)</v>
      </c>
      <c r="AN6" s="16" t="str">
        <f aca="false">'Cds 2018'!AN6</f>
        <v>INEGI                                                 (Encuesta intercensal)</v>
      </c>
      <c r="AO6" s="16" t="str">
        <f aca="false">'Cds 2018'!AO6</f>
        <v>CMM</v>
      </c>
      <c r="AP6" s="16" t="str">
        <f aca="false">'Cds 2018'!AP6</f>
        <v>INEGI</v>
      </c>
      <c r="AQ6" s="16" t="str">
        <f aca="false">'Cds 2018'!AQ6</f>
        <v>INEGI                                                 (Encuesta intercensal)</v>
      </c>
      <c r="AR6" s="16" t="str">
        <f aca="false">'Cds 2018'!AR6</f>
        <v>INEGI (CENSO 2010)</v>
      </c>
      <c r="AS6" s="16" t="str">
        <f aca="false">'Cds 2018'!AS6</f>
        <v>INEGI    (Reg. Admón.)</v>
      </c>
      <c r="AT6" s="16" t="str">
        <f aca="false">'Cds 2018'!AT6</f>
        <v>CMM</v>
      </c>
      <c r="AU6" s="16" t="str">
        <f aca="false">'Cds 2018'!AU6</f>
        <v>CMM</v>
      </c>
      <c r="AV6" s="16" t="str">
        <f aca="false">'Cds 2018'!AV6</f>
        <v>Comisión Nacional de Vivienda</v>
      </c>
      <c r="AW6" s="16" t="str">
        <f aca="false">'Cds 2018'!AW6</f>
        <v>INECC</v>
      </c>
      <c r="AX6" s="16" t="str">
        <f aca="false">'Cds 2018'!AX6</f>
        <v>INECC</v>
      </c>
      <c r="AY6" s="16" t="str">
        <f aca="false">'Cds 2018'!AY6</f>
        <v>INECC</v>
      </c>
      <c r="AZ6" s="16" t="str">
        <f aca="false">'Cds 2018'!AZ6</f>
        <v>INECC</v>
      </c>
      <c r="BA6" s="16" t="str">
        <f aca="false">'Cds 2018'!BA6</f>
        <v>INECC</v>
      </c>
      <c r="BB6" s="16" t="str">
        <f aca="false">'Cds 2018'!BB6</f>
        <v>INECC</v>
      </c>
      <c r="BC6" s="16" t="str">
        <f aca="false">'Cds 2018'!BC6</f>
        <v>INECC</v>
      </c>
      <c r="BD6" s="16" t="str">
        <f aca="false">'Cds 2018'!BD6</f>
        <v>INECC</v>
      </c>
      <c r="BE6" s="16" t="str">
        <f aca="false">'Cds 2018'!BE6</f>
        <v>INECC</v>
      </c>
      <c r="BF6" s="16" t="str">
        <f aca="false">'Cds 2018'!BF6</f>
        <v>INECC</v>
      </c>
      <c r="BG6" s="16" t="str">
        <f aca="false">'Cds 2018'!BG6</f>
        <v>INECC</v>
      </c>
      <c r="BH6" s="16" t="str">
        <f aca="false">'Cds 2018'!BH6</f>
        <v>INECC</v>
      </c>
      <c r="BI6" s="16" t="str">
        <f aca="false">'Cds 2018'!BI6</f>
        <v>INEGI                  (Reg. Admón..)</v>
      </c>
      <c r="BJ6" s="16" t="str">
        <f aca="false">'Cds 2018'!BJ6</f>
        <v>INEGI                 (ENCIG)</v>
      </c>
      <c r="BK6" s="16" t="str">
        <f aca="false">'Cds 2018'!BK6</f>
        <v>CMM</v>
      </c>
      <c r="BL6" s="16" t="str">
        <f aca="false">'Cds 2018'!BL6</f>
        <v>IMCO</v>
      </c>
      <c r="BM6" s="16" t="str">
        <f aca="false">'Cds 2018'!BM6</f>
        <v>ITDP</v>
      </c>
      <c r="BN6" s="16" t="str">
        <f aca="false">'Cds 2018'!BN6</f>
        <v>ITDP</v>
      </c>
      <c r="BO6" s="16" t="str">
        <f aca="false">'Cds 2018'!BO6</f>
        <v>ITDP</v>
      </c>
      <c r="BP6" s="16" t="str">
        <f aca="false">'Cds 2018'!BP6</f>
        <v>ITDP</v>
      </c>
      <c r="BQ6" s="16" t="str">
        <f aca="false">'Cds 2018'!BQ6</f>
        <v>IMCO</v>
      </c>
      <c r="BR6" s="16" t="str">
        <f aca="false">'Cds 2018'!BR6</f>
        <v>IMCO</v>
      </c>
      <c r="BS6" s="16" t="str">
        <f aca="false">'Cds 2018'!BS6</f>
        <v>IMCO</v>
      </c>
      <c r="BT6" s="16" t="str">
        <f aca="false">'Cds 2018'!BT6</f>
        <v>IMCO</v>
      </c>
      <c r="BU6" s="16" t="str">
        <f aca="false">'Cds 2018'!BU6</f>
        <v>IMCO</v>
      </c>
      <c r="BV6" s="16" t="str">
        <f aca="false">'Cds 2018'!BV6</f>
        <v>IMCO</v>
      </c>
      <c r="BW6" s="16" t="str">
        <f aca="false">'Cds 2018'!BW6</f>
        <v>IMCO</v>
      </c>
      <c r="BX6" s="16" t="str">
        <f aca="false">'Cds 2018'!BX6</f>
        <v>IMCO</v>
      </c>
      <c r="BY6" s="16" t="str">
        <f aca="false">'Cds 2018'!BY6</f>
        <v>IMCO</v>
      </c>
      <c r="BZ6" s="16" t="str">
        <f aca="false">'Cds 2018'!BZ6</f>
        <v>IMCO</v>
      </c>
      <c r="CA6" s="16" t="str">
        <f aca="false">'Cds 2018'!CA6</f>
        <v>IMCO</v>
      </c>
      <c r="CB6" s="16" t="str">
        <f aca="false">'Cds 2018'!CB6</f>
        <v>IMCO</v>
      </c>
      <c r="CC6" s="16" t="str">
        <f aca="false">'Cds 2018'!CC6</f>
        <v>IMCO</v>
      </c>
      <c r="CD6" s="16" t="str">
        <f aca="false">'Cds 2018'!CD6</f>
        <v>IMCO</v>
      </c>
      <c r="CE6" s="16" t="str">
        <f aca="false">'Cds 2018'!CE6</f>
        <v>IMCO</v>
      </c>
      <c r="CF6" s="16" t="str">
        <f aca="false">'Cds 2018'!CF6</f>
        <v>IMCO</v>
      </c>
      <c r="CG6" s="16" t="str">
        <f aca="false">'Cds 2018'!CG6</f>
        <v>IMCO</v>
      </c>
      <c r="CH6" s="16" t="str">
        <f aca="false">'Cds 2018'!CH6</f>
        <v>IMCO</v>
      </c>
      <c r="CI6" s="16" t="str">
        <f aca="false">'Cds 2018'!CI6</f>
        <v>IMCO</v>
      </c>
      <c r="CJ6" s="16" t="str">
        <f aca="false">'Cds 2018'!CJ6</f>
        <v>IMCO</v>
      </c>
      <c r="CK6" s="16" t="str">
        <f aca="false">'Cds 2018'!CK6</f>
        <v>IMCO</v>
      </c>
      <c r="CL6" s="16" t="str">
        <f aca="false">'Cds 2018'!CL6</f>
        <v>CNBV</v>
      </c>
      <c r="CM6" s="16" t="str">
        <f aca="false">'Cds 2018'!CM6</f>
        <v>MCS</v>
      </c>
      <c r="CN6" s="16" t="str">
        <f aca="false">'Cds 2018'!CN6</f>
        <v>INEGI</v>
      </c>
      <c r="CO6" s="16" t="str">
        <f aca="false">'Cds 2018'!CO6</f>
        <v>IMCO
(MAGDA)</v>
      </c>
      <c r="CP6" s="16" t="str">
        <f aca="false">'Cds 2018'!CP6</f>
        <v>INEGI                                                   (ENOE)</v>
      </c>
      <c r="CQ6" s="16" t="str">
        <f aca="false">'Cds 2018'!CQ6</f>
        <v>DENUE</v>
      </c>
      <c r="CR6" s="16" t="str">
        <f aca="false">'Cds 2018'!CR6</f>
        <v>INEGI         (ENOE)</v>
      </c>
      <c r="CS6" s="16" t="str">
        <f aca="false">'Cds 2018'!CS6</f>
        <v>INEGI                                                   (ENOE)</v>
      </c>
      <c r="CT6" s="16" t="str">
        <f aca="false">'Cds 2018'!CT6</f>
        <v>INEGI                                                   (ENOE)</v>
      </c>
      <c r="CU6" s="16" t="str">
        <f aca="false">'Cds 2018'!CU6</f>
        <v>IMCO 
(ICU)</v>
      </c>
      <c r="CW6" s="16" t="str">
        <f aca="false">'Munis 2018'!EJ5</f>
        <v>SinTráfico</v>
      </c>
      <c r="CX6" s="16"/>
      <c r="CY6" s="16"/>
      <c r="CZ6" s="16"/>
      <c r="DA6" s="16"/>
    </row>
    <row r="7" s="9" customFormat="true" ht="15" hidden="false" customHeight="false" outlineLevel="0" collapsed="false">
      <c r="A7" s="16"/>
      <c r="B7" s="16"/>
      <c r="C7" s="16"/>
      <c r="D7" s="38" t="s">
        <v>267</v>
      </c>
      <c r="E7" s="16" t="n">
        <f aca="false">'Cds 2018'!E7</f>
        <v>2017</v>
      </c>
      <c r="F7" s="16" t="n">
        <f aca="false">'Cds 2018'!F7</f>
        <v>2017</v>
      </c>
      <c r="G7" s="16" t="n">
        <f aca="false">'Cds 2018'!G7</f>
        <v>2017</v>
      </c>
      <c r="H7" s="16" t="n">
        <f aca="false">'Cds 2018'!H7</f>
        <v>2017</v>
      </c>
      <c r="I7" s="16" t="n">
        <f aca="false">'Cds 2018'!I7</f>
        <v>2017</v>
      </c>
      <c r="J7" s="16" t="n">
        <f aca="false">'Cds 2018'!J7</f>
        <v>2017</v>
      </c>
      <c r="K7" s="16" t="n">
        <f aca="false">'Cds 2018'!K7</f>
        <v>2016</v>
      </c>
      <c r="L7" s="16" t="n">
        <f aca="false">'Cds 2018'!L7</f>
        <v>2015</v>
      </c>
      <c r="M7" s="16" t="n">
        <f aca="false">'Cds 2018'!M7</f>
        <v>2015</v>
      </c>
      <c r="N7" s="16" t="n">
        <f aca="false">'Cds 2018'!N7</f>
        <v>2015</v>
      </c>
      <c r="O7" s="16" t="n">
        <f aca="false">'Cds 2018'!O7</f>
        <v>2015</v>
      </c>
      <c r="P7" s="16" t="n">
        <f aca="false">'Cds 2018'!P7</f>
        <v>2015</v>
      </c>
      <c r="Q7" s="16" t="n">
        <f aca="false">'Cds 2018'!Q7</f>
        <v>2015</v>
      </c>
      <c r="R7" s="16" t="n">
        <f aca="false">'Cds 2018'!R7</f>
        <v>2015</v>
      </c>
      <c r="S7" s="16" t="n">
        <f aca="false">'Cds 2018'!S7</f>
        <v>2015</v>
      </c>
      <c r="T7" s="16" t="n">
        <f aca="false">'Cds 2018'!T7</f>
        <v>2015</v>
      </c>
      <c r="U7" s="16" t="n">
        <f aca="false">'Cds 2018'!U7</f>
        <v>2015</v>
      </c>
      <c r="V7" s="16" t="n">
        <f aca="false">'Cds 2018'!V7</f>
        <v>2015</v>
      </c>
      <c r="W7" s="16" t="n">
        <f aca="false">'Cds 2018'!W7</f>
        <v>2014</v>
      </c>
      <c r="X7" s="16" t="n">
        <f aca="false">'Cds 2018'!X7</f>
        <v>2015</v>
      </c>
      <c r="Y7" s="16" t="n">
        <f aca="false">'Cds 2018'!Y7</f>
        <v>2014</v>
      </c>
      <c r="Z7" s="16" t="n">
        <f aca="false">'Cds 2018'!Z7</f>
        <v>2014</v>
      </c>
      <c r="AA7" s="16" t="n">
        <f aca="false">'Cds 2018'!AA7</f>
        <v>2014</v>
      </c>
      <c r="AB7" s="16" t="n">
        <f aca="false">'Cds 2018'!AB7</f>
        <v>2014</v>
      </c>
      <c r="AC7" s="16" t="n">
        <f aca="false">'Cds 2018'!AC7</f>
        <v>2014</v>
      </c>
      <c r="AD7" s="16" t="n">
        <f aca="false">'Cds 2018'!AD7</f>
        <v>2014</v>
      </c>
      <c r="AE7" s="16" t="n">
        <f aca="false">'Cds 2018'!AE7</f>
        <v>2015</v>
      </c>
      <c r="AF7" s="16" t="n">
        <f aca="false">'Cds 2018'!AF7</f>
        <v>2015</v>
      </c>
      <c r="AG7" s="16" t="n">
        <f aca="false">'Cds 2018'!AG7</f>
        <v>2016</v>
      </c>
      <c r="AH7" s="16" t="n">
        <f aca="false">'Cds 2018'!AH7</f>
        <v>2016</v>
      </c>
      <c r="AI7" s="16" t="n">
        <f aca="false">'Cds 2018'!AI7</f>
        <v>2015</v>
      </c>
      <c r="AJ7" s="16" t="n">
        <f aca="false">'Cds 2018'!AJ7</f>
        <v>2015</v>
      </c>
      <c r="AK7" s="16" t="n">
        <f aca="false">'Cds 2018'!AK7</f>
        <v>2015</v>
      </c>
      <c r="AL7" s="16" t="n">
        <f aca="false">'Cds 2018'!AL7</f>
        <v>2015</v>
      </c>
      <c r="AM7" s="16" t="n">
        <f aca="false">'Cds 2018'!AM7</f>
        <v>2015</v>
      </c>
      <c r="AN7" s="16" t="n">
        <f aca="false">'Cds 2018'!AN7</f>
        <v>2015</v>
      </c>
      <c r="AO7" s="16" t="n">
        <f aca="false">'Cds 2018'!AO7</f>
        <v>2015</v>
      </c>
      <c r="AP7" s="16" t="n">
        <f aca="false">'Cds 2018'!AP7</f>
        <v>2015</v>
      </c>
      <c r="AQ7" s="16" t="n">
        <f aca="false">'Cds 2018'!AQ7</f>
        <v>2015</v>
      </c>
      <c r="AR7" s="16" t="n">
        <f aca="false">'Cds 2018'!AR7</f>
        <v>2010</v>
      </c>
      <c r="AS7" s="16" t="str">
        <f aca="false">'Cds 2018'!AS7</f>
        <v>2015-2016</v>
      </c>
      <c r="AT7" s="16" t="n">
        <f aca="false">'Cds 2018'!AT7</f>
        <v>2016</v>
      </c>
      <c r="AU7" s="16" t="n">
        <f aca="false">'Cds 2018'!AU7</f>
        <v>2015</v>
      </c>
      <c r="AV7" s="16" t="n">
        <f aca="false">'Cds 2018'!AV7</f>
        <v>2016</v>
      </c>
      <c r="AW7" s="16" t="n">
        <f aca="false">'Cds 2018'!AW7</f>
        <v>2015</v>
      </c>
      <c r="AX7" s="16" t="n">
        <f aca="false">'Cds 2018'!AX7</f>
        <v>2015</v>
      </c>
      <c r="AY7" s="16" t="n">
        <f aca="false">'Cds 2018'!AY7</f>
        <v>2015</v>
      </c>
      <c r="AZ7" s="16" t="n">
        <f aca="false">'Cds 2018'!AZ7</f>
        <v>2015</v>
      </c>
      <c r="BA7" s="16" t="n">
        <f aca="false">'Cds 2018'!BA7</f>
        <v>2015</v>
      </c>
      <c r="BB7" s="16" t="n">
        <f aca="false">'Cds 2018'!BB7</f>
        <v>2015</v>
      </c>
      <c r="BC7" s="16" t="n">
        <f aca="false">'Cds 2018'!BC7</f>
        <v>2013</v>
      </c>
      <c r="BD7" s="16" t="n">
        <f aca="false">'Cds 2018'!BD7</f>
        <v>2013</v>
      </c>
      <c r="BE7" s="16" t="n">
        <f aca="false">'Cds 2018'!BE7</f>
        <v>2013</v>
      </c>
      <c r="BF7" s="16" t="n">
        <f aca="false">'Cds 2018'!BF7</f>
        <v>2013</v>
      </c>
      <c r="BG7" s="16" t="n">
        <f aca="false">'Cds 2018'!BG7</f>
        <v>2013</v>
      </c>
      <c r="BH7" s="16" t="n">
        <f aca="false">'Cds 2018'!BH7</f>
        <v>2013</v>
      </c>
      <c r="BI7" s="16" t="n">
        <f aca="false">'Cds 2018'!BI7</f>
        <v>2016</v>
      </c>
      <c r="BJ7" s="16" t="n">
        <f aca="false">'Cds 2018'!BJ7</f>
        <v>2015</v>
      </c>
      <c r="BK7" s="16" t="n">
        <f aca="false">'Cds 2018'!BK7</f>
        <v>2017</v>
      </c>
      <c r="BL7" s="16" t="n">
        <f aca="false">'Cds 2018'!BL7</f>
        <v>2017</v>
      </c>
      <c r="BM7" s="16" t="n">
        <f aca="false">'Cds 2018'!BM7</f>
        <v>2015</v>
      </c>
      <c r="BN7" s="16" t="n">
        <f aca="false">'Cds 2018'!BN7</f>
        <v>2015</v>
      </c>
      <c r="BO7" s="16" t="n">
        <f aca="false">'Cds 2018'!BO7</f>
        <v>2015</v>
      </c>
      <c r="BP7" s="16" t="n">
        <f aca="false">'Cds 2018'!BP7</f>
        <v>2015</v>
      </c>
      <c r="BQ7" s="16" t="n">
        <f aca="false">'Cds 2018'!BQ7</f>
        <v>2015</v>
      </c>
      <c r="BR7" s="16" t="n">
        <f aca="false">'Cds 2018'!BR7</f>
        <v>2017</v>
      </c>
      <c r="BS7" s="16" t="n">
        <f aca="false">'Cds 2018'!BS7</f>
        <v>2017</v>
      </c>
      <c r="BT7" s="16" t="n">
        <f aca="false">'Cds 2018'!BT7</f>
        <v>2017</v>
      </c>
      <c r="BU7" s="16" t="n">
        <f aca="false">'Cds 2018'!BU7</f>
        <v>2017</v>
      </c>
      <c r="BV7" s="16" t="n">
        <f aca="false">'Cds 2018'!BV7</f>
        <v>2017</v>
      </c>
      <c r="BW7" s="16" t="n">
        <f aca="false">'Cds 2018'!BW7</f>
        <v>2017</v>
      </c>
      <c r="BX7" s="16" t="n">
        <f aca="false">'Cds 2018'!BX7</f>
        <v>2017</v>
      </c>
      <c r="BY7" s="16" t="n">
        <f aca="false">'Cds 2018'!BY7</f>
        <v>2017</v>
      </c>
      <c r="BZ7" s="16" t="n">
        <f aca="false">'Cds 2018'!BZ7</f>
        <v>2017</v>
      </c>
      <c r="CA7" s="16" t="n">
        <f aca="false">'Cds 2018'!CA7</f>
        <v>2017</v>
      </c>
      <c r="CB7" s="16" t="n">
        <f aca="false">'Cds 2018'!CB7</f>
        <v>2017</v>
      </c>
      <c r="CC7" s="16" t="n">
        <f aca="false">'Cds 2018'!CC7</f>
        <v>2017</v>
      </c>
      <c r="CD7" s="16" t="n">
        <f aca="false">'Cds 2018'!CD7</f>
        <v>2017</v>
      </c>
      <c r="CE7" s="16" t="n">
        <f aca="false">'Cds 2018'!CE7</f>
        <v>2017</v>
      </c>
      <c r="CF7" s="16" t="n">
        <f aca="false">'Cds 2018'!CF7</f>
        <v>2017</v>
      </c>
      <c r="CG7" s="16" t="n">
        <f aca="false">'Cds 2018'!CG7</f>
        <v>2017</v>
      </c>
      <c r="CH7" s="16" t="n">
        <f aca="false">'Cds 2018'!CH7</f>
        <v>2017</v>
      </c>
      <c r="CI7" s="16" t="n">
        <f aca="false">'Cds 2018'!CI7</f>
        <v>2017</v>
      </c>
      <c r="CJ7" s="16" t="n">
        <f aca="false">'Cds 2018'!CJ7</f>
        <v>2018</v>
      </c>
      <c r="CK7" s="16" t="n">
        <f aca="false">'Cds 2018'!CK7</f>
        <v>2017</v>
      </c>
      <c r="CL7" s="16" t="n">
        <f aca="false">'Cds 2018'!CL7</f>
        <v>2016</v>
      </c>
      <c r="CM7" s="16" t="n">
        <f aca="false">'Cds 2018'!CM7</f>
        <v>2015</v>
      </c>
      <c r="CN7" s="16" t="n">
        <f aca="false">'Cds 2018'!CN7</f>
        <v>2015</v>
      </c>
      <c r="CO7" s="16" t="n">
        <f aca="false">'Cds 2018'!CO7</f>
        <v>2015</v>
      </c>
      <c r="CP7" s="16" t="n">
        <f aca="false">'Cds 2018'!CP7</f>
        <v>2016</v>
      </c>
      <c r="CQ7" s="16" t="n">
        <f aca="false">'Cds 2018'!CQ7</f>
        <v>2015</v>
      </c>
      <c r="CR7" s="16" t="n">
        <f aca="false">'Cds 2018'!CR7</f>
        <v>2016</v>
      </c>
      <c r="CS7" s="16" t="n">
        <f aca="false">'Cds 2018'!CS7</f>
        <v>2016</v>
      </c>
      <c r="CT7" s="16" t="n">
        <f aca="false">'Cds 2018'!CT7</f>
        <v>2016</v>
      </c>
      <c r="CU7" s="16" t="n">
        <f aca="false">'Cds 2018'!CU7</f>
        <v>2014</v>
      </c>
      <c r="CW7" s="16" t="n">
        <f aca="false">'Munis 2018'!EJ6</f>
        <v>2018</v>
      </c>
      <c r="CX7" s="16"/>
      <c r="CY7" s="16"/>
      <c r="CZ7" s="16"/>
      <c r="DA7" s="16"/>
    </row>
    <row r="8" s="9" customFormat="true" ht="15" hidden="false" customHeight="false" outlineLevel="0" collapsed="false">
      <c r="E8" s="36"/>
      <c r="N8" s="45"/>
      <c r="V8" s="45"/>
      <c r="W8" s="76"/>
      <c r="X8" s="76"/>
      <c r="Y8" s="76"/>
      <c r="Z8" s="76"/>
      <c r="AA8" s="76"/>
      <c r="AB8" s="76"/>
      <c r="AC8" s="76"/>
      <c r="AD8" s="76"/>
      <c r="AE8" s="76"/>
      <c r="AF8" s="77"/>
      <c r="AG8" s="76"/>
      <c r="AH8" s="76"/>
      <c r="AI8" s="78"/>
      <c r="AJ8" s="43"/>
      <c r="AK8" s="43"/>
      <c r="AL8" s="43"/>
      <c r="AO8" s="79"/>
      <c r="BE8" s="43"/>
      <c r="BF8" s="43"/>
      <c r="BG8" s="43"/>
      <c r="BH8" s="43"/>
      <c r="BI8" s="43"/>
      <c r="BJ8" s="43"/>
      <c r="BK8" s="43"/>
      <c r="BL8" s="43"/>
      <c r="BM8" s="43"/>
      <c r="BN8" s="43"/>
      <c r="BO8" s="43"/>
      <c r="BP8" s="43"/>
    </row>
    <row r="9" customFormat="false" ht="15" hidden="false" customHeight="false" outlineLevel="0" collapsed="false">
      <c r="A9" s="80" t="s">
        <v>270</v>
      </c>
      <c r="B9" s="81" t="n">
        <v>1</v>
      </c>
      <c r="C9" s="80" t="s">
        <v>270</v>
      </c>
      <c r="E9" s="56" t="n">
        <f aca="false">E$2*'Norm 2018'!E9</f>
        <v>37.117512002134</v>
      </c>
      <c r="F9" s="56" t="n">
        <f aca="false">F$2*'Norm 2018'!F9</f>
        <v>44.6186153155781</v>
      </c>
      <c r="G9" s="56" t="n">
        <f aca="false">G$2*'Norm 2018'!G9</f>
        <v>28.9437858186235</v>
      </c>
      <c r="H9" s="56" t="n">
        <f aca="false">H$2*'Norm 2018'!H9</f>
        <v>5.28172735489586</v>
      </c>
      <c r="I9" s="56" t="n">
        <f aca="false">I$2*'Norm 2018'!I9</f>
        <v>63.0337994298699</v>
      </c>
      <c r="J9" s="56" t="n">
        <f aca="false">J$2*'Norm 2018'!J9</f>
        <v>43.2342361604769</v>
      </c>
      <c r="K9" s="56" t="n">
        <f aca="false">K$2*'Norm 2018'!K9</f>
        <v>76.243445400927</v>
      </c>
      <c r="L9" s="56" t="n">
        <f aca="false">L$2*'Norm 2018'!L9</f>
        <v>26.1895074165529</v>
      </c>
      <c r="M9" s="56" t="n">
        <f aca="false">M$2*'Norm 2018'!M9</f>
        <v>43.6724223093952</v>
      </c>
      <c r="N9" s="56" t="n">
        <f aca="false">N$2*'Norm 2018'!N9</f>
        <v>44.8885976442595</v>
      </c>
      <c r="O9" s="56" t="n">
        <f aca="false">O$2*'Norm 2018'!O9</f>
        <v>50</v>
      </c>
      <c r="P9" s="56" t="n">
        <f aca="false">P$2*'Norm 2018'!P9</f>
        <v>52.1037374707407</v>
      </c>
      <c r="Q9" s="56" t="n">
        <f aca="false">Q$2*'Norm 2018'!Q9</f>
        <v>33.3753216239853</v>
      </c>
      <c r="R9" s="56" t="n">
        <f aca="false">R$2*'Norm 2018'!R9</f>
        <v>8.40604521757775</v>
      </c>
      <c r="S9" s="56" t="n">
        <f aca="false">S$2*'Norm 2018'!S9</f>
        <v>25.9718620174117</v>
      </c>
      <c r="T9" s="56" t="n">
        <f aca="false">T$2*'Norm 2018'!T9</f>
        <v>26.2150477665723</v>
      </c>
      <c r="U9" s="56" t="n">
        <f aca="false">U$2*'Norm 2018'!U9</f>
        <v>7.00925694034906</v>
      </c>
      <c r="V9" s="56" t="n">
        <f aca="false">V$2*'Norm 2018'!V9</f>
        <v>10.6837655710963</v>
      </c>
      <c r="W9" s="56" t="n">
        <f aca="false">W$2*'Norm 2018'!W9</f>
        <v>29.4434544274061</v>
      </c>
      <c r="X9" s="56" t="n">
        <f aca="false">X$2*'Norm 2018'!X9</f>
        <v>9.86100380576301</v>
      </c>
      <c r="Y9" s="56" t="n">
        <f aca="false">Y$2*'Norm 2018'!Y9</f>
        <v>9.06268127197975</v>
      </c>
      <c r="Z9" s="56" t="n">
        <f aca="false">Z$2*'Norm 2018'!Z9</f>
        <v>50</v>
      </c>
      <c r="AA9" s="56" t="n">
        <f aca="false">AA$2*'Norm 2018'!AA9</f>
        <v>48.5518349218947</v>
      </c>
      <c r="AB9" s="56" t="n">
        <f aca="false">AB$2*'Norm 2018'!AB9</f>
        <v>100</v>
      </c>
      <c r="AC9" s="56" t="n">
        <f aca="false">AC$2*'Norm 2018'!AC9</f>
        <v>30.7403322588714</v>
      </c>
      <c r="AD9" s="56" t="n">
        <f aca="false">AD$2*'Norm 2018'!AD9</f>
        <v>7.0549066946538</v>
      </c>
      <c r="AE9" s="56" t="n">
        <f aca="false">AE$2*'Norm 2018'!AE9</f>
        <v>41.1396792147969</v>
      </c>
      <c r="AF9" s="56" t="n">
        <f aca="false">AF$2*'Norm 2018'!AF9</f>
        <v>5.13658204493889</v>
      </c>
      <c r="AG9" s="56" t="n">
        <f aca="false">AG$2*'Norm 2018'!AG9</f>
        <v>0</v>
      </c>
      <c r="AH9" s="56" t="n">
        <f aca="false">AH$2*'Norm 2018'!AH9</f>
        <v>3.05084745762712</v>
      </c>
      <c r="AI9" s="56" t="n">
        <f aca="false">AI$2*'Norm 2018'!AI9</f>
        <v>36.544036109218</v>
      </c>
      <c r="AJ9" s="56" t="n">
        <f aca="false">AJ$2*'Norm 2018'!AJ9</f>
        <v>87.0635179308218</v>
      </c>
      <c r="AK9" s="56" t="n">
        <f aca="false">AK$2*'Norm 2018'!AK9</f>
        <v>60.2572534851842</v>
      </c>
      <c r="AL9" s="56" t="n">
        <f aca="false">AL$2*'Norm 2018'!AL9</f>
        <v>7.31819651188144</v>
      </c>
      <c r="AM9" s="56" t="n">
        <f aca="false">AM$2*'Norm 2018'!AM9</f>
        <v>34.2465727678931</v>
      </c>
      <c r="AN9" s="56" t="n">
        <f aca="false">AN$2*'Norm 2018'!AN9</f>
        <v>39.4584922027476</v>
      </c>
      <c r="AO9" s="56" t="n">
        <f aca="false">AO$2*'Norm 2018'!AO9</f>
        <v>50</v>
      </c>
      <c r="AP9" s="56" t="n">
        <f aca="false">AP$2*'Norm 2018'!AP9</f>
        <v>86.3408813187437</v>
      </c>
      <c r="AQ9" s="56" t="n">
        <f aca="false">AQ$2*'Norm 2018'!AQ9</f>
        <v>91.4825493203917</v>
      </c>
      <c r="AR9" s="56" t="n">
        <f aca="false">AR$2*'Norm 2018'!AR9</f>
        <v>23.6420674143115</v>
      </c>
      <c r="AS9" s="56" t="n">
        <f aca="false">AS$2*'Norm 2018'!AS9</f>
        <v>17.3581243690449</v>
      </c>
      <c r="AT9" s="56" t="n">
        <f aca="false">AT$2*'Norm 2018'!AT9</f>
        <v>20.8019307192105</v>
      </c>
      <c r="AU9" s="56" t="n">
        <f aca="false">AU$2*'Norm 2018'!AU9</f>
        <v>25.8037396149554</v>
      </c>
      <c r="AV9" s="56" t="n">
        <f aca="false">AV$2*'Norm 2018'!AV9</f>
        <v>8.68814175128104</v>
      </c>
      <c r="AW9" s="56" t="n">
        <f aca="false">AW$2*'Norm 2018'!AW9</f>
        <v>0</v>
      </c>
      <c r="AX9" s="56" t="n">
        <f aca="false">AX$2*'Norm 2018'!AX9</f>
        <v>0</v>
      </c>
      <c r="AY9" s="56" t="n">
        <f aca="false">AY$2*'Norm 2018'!AY9</f>
        <v>0</v>
      </c>
      <c r="AZ9" s="56" t="n">
        <f aca="false">AZ$2*'Norm 2018'!AZ9</f>
        <v>0</v>
      </c>
      <c r="BA9" s="56" t="n">
        <f aca="false">BA$2*'Norm 2018'!BA9</f>
        <v>0</v>
      </c>
      <c r="BB9" s="56" t="n">
        <f aca="false">BB$2*'Norm 2018'!BB9</f>
        <v>0</v>
      </c>
      <c r="BC9" s="56" t="n">
        <f aca="false">BC$2*'Norm 2018'!BC9</f>
        <v>0</v>
      </c>
      <c r="BD9" s="56" t="n">
        <f aca="false">BD$2*'Norm 2018'!BD9</f>
        <v>0</v>
      </c>
      <c r="BE9" s="56" t="n">
        <f aca="false">BE$2*'Norm 2018'!BE9</f>
        <v>15.4980644436325</v>
      </c>
      <c r="BF9" s="56" t="n">
        <f aca="false">BF$2*'Norm 2018'!BF9</f>
        <v>0</v>
      </c>
      <c r="BG9" s="56" t="n">
        <f aca="false">BG$2*'Norm 2018'!BG9</f>
        <v>61.1070429571251</v>
      </c>
      <c r="BH9" s="56" t="n">
        <f aca="false">BH$2*'Norm 2018'!BH9</f>
        <v>0</v>
      </c>
      <c r="BI9" s="56" t="n">
        <f aca="false">BI$2*'Norm 2018'!BI9</f>
        <v>20.472414851142</v>
      </c>
      <c r="BJ9" s="56" t="n">
        <f aca="false">BJ$2*'Norm 2018'!BJ9</f>
        <v>46.8148260137013</v>
      </c>
      <c r="BK9" s="56" t="n">
        <f aca="false">BK$2*'Norm 2018'!BK9</f>
        <v>20.4081632653061</v>
      </c>
      <c r="BL9" s="56" t="n">
        <f aca="false">BL$2*'Norm 2018'!BL9</f>
        <v>47.9939278192927</v>
      </c>
      <c r="BM9" s="56" t="n">
        <f aca="false">BM$2*'Norm 2018'!BM9</f>
        <v>0</v>
      </c>
      <c r="BN9" s="56" t="n">
        <f aca="false">BN$2*'Norm 2018'!BN9</f>
        <v>0</v>
      </c>
      <c r="BO9" s="56" t="n">
        <f aca="false">BO$2*'Norm 2018'!BO9</f>
        <v>10</v>
      </c>
      <c r="BP9" s="56" t="n">
        <f aca="false">BP$2*'Norm 2018'!BP9</f>
        <v>0</v>
      </c>
      <c r="BQ9" s="56" t="n">
        <f aca="false">BQ$2*'Norm 2018'!BQ9</f>
        <v>15.4726107987972</v>
      </c>
      <c r="BR9" s="56" t="n">
        <f aca="false">BR$2*'Norm 2018'!BR9</f>
        <v>0</v>
      </c>
      <c r="BS9" s="56" t="n">
        <f aca="false">BS$2*'Norm 2018'!BS9</f>
        <v>0</v>
      </c>
      <c r="BT9" s="56" t="n">
        <f aca="false">BT$2*'Norm 2018'!BT9</f>
        <v>0</v>
      </c>
      <c r="BU9" s="56" t="n">
        <f aca="false">BU$2*'Norm 2018'!BU9</f>
        <v>0</v>
      </c>
      <c r="BV9" s="56" t="n">
        <f aca="false">BV$2*'Norm 2018'!BV9</f>
        <v>0</v>
      </c>
      <c r="BW9" s="56" t="n">
        <f aca="false">BW$2*'Norm 2018'!BW9</f>
        <v>0</v>
      </c>
      <c r="BX9" s="56" t="n">
        <f aca="false">BX$2*'Norm 2018'!BX9</f>
        <v>0</v>
      </c>
      <c r="BY9" s="56" t="n">
        <f aca="false">BY$2*'Norm 2018'!BY9</f>
        <v>0</v>
      </c>
      <c r="BZ9" s="56" t="n">
        <f aca="false">BZ$2*'Norm 2018'!BZ9</f>
        <v>0</v>
      </c>
      <c r="CA9" s="56" t="n">
        <f aca="false">CA$2*'Norm 2018'!CA9</f>
        <v>100</v>
      </c>
      <c r="CB9" s="56" t="n">
        <f aca="false">CB$2*'Norm 2018'!CB9</f>
        <v>0</v>
      </c>
      <c r="CC9" s="56" t="n">
        <f aca="false">CC$2*'Norm 2018'!CC9</f>
        <v>0</v>
      </c>
      <c r="CD9" s="56" t="n">
        <f aca="false">CD$2*'Norm 2018'!CD9</f>
        <v>100</v>
      </c>
      <c r="CE9" s="56" t="n">
        <f aca="false">CE$2*'Norm 2018'!CE9</f>
        <v>0</v>
      </c>
      <c r="CF9" s="56" t="n">
        <f aca="false">CF$2*'Norm 2018'!CF9</f>
        <v>0</v>
      </c>
      <c r="CG9" s="56" t="n">
        <f aca="false">CG$2*'Norm 2018'!CG9</f>
        <v>0</v>
      </c>
      <c r="CH9" s="56" t="n">
        <f aca="false">CH$2*'Norm 2018'!CH9</f>
        <v>50</v>
      </c>
      <c r="CI9" s="56" t="n">
        <f aca="false">CI$2*'Norm 2018'!CI9</f>
        <v>0</v>
      </c>
      <c r="CJ9" s="56" t="n">
        <f aca="false">CJ$2*'Norm 2018'!CJ9</f>
        <v>50</v>
      </c>
      <c r="CK9" s="56" t="n">
        <f aca="false">CK$2*'Norm 2018'!CK9</f>
        <v>50</v>
      </c>
      <c r="CL9" s="56" t="n">
        <f aca="false">CL$2*'Norm 2018'!CL9</f>
        <v>6.77862504104295</v>
      </c>
      <c r="CM9" s="56" t="n">
        <f aca="false">CM$2*'Norm 2018'!CM9</f>
        <v>6.97302167413217</v>
      </c>
      <c r="CN9" s="56" t="n">
        <f aca="false">CN$2*'Norm 2018'!CN9</f>
        <v>25.3265259372853</v>
      </c>
      <c r="CO9" s="56" t="n">
        <f aca="false">CO$2*'Norm 2018'!CO9</f>
        <v>1.12371292484043</v>
      </c>
      <c r="CP9" s="56" t="n">
        <f aca="false">CP$2*'Norm 2018'!CP9</f>
        <v>13.3700046375268</v>
      </c>
      <c r="CQ9" s="56" t="n">
        <f aca="false">CQ$2*'Norm 2018'!CQ9</f>
        <v>4.06646196974639</v>
      </c>
      <c r="CR9" s="56" t="n">
        <f aca="false">CR$2*'Norm 2018'!CR9</f>
        <v>48.0347219787187</v>
      </c>
      <c r="CS9" s="56" t="n">
        <f aca="false">CS$2*'Norm 2018'!CS9</f>
        <v>18.1031713426909</v>
      </c>
      <c r="CT9" s="56" t="n">
        <f aca="false">CT$2*'Norm 2018'!CT9</f>
        <v>65.863684154119</v>
      </c>
      <c r="CU9" s="56" t="n">
        <f aca="false">CU$2*'Norm 2018'!CU9</f>
        <v>70.3435910911602</v>
      </c>
      <c r="CV9" s="56"/>
      <c r="CW9" s="56" t="n">
        <f aca="false">CW$2*'Norm 2018'!CW9</f>
        <v>4.67947111697522</v>
      </c>
      <c r="CX9" s="56" t="n">
        <f aca="false">CX$2*'Norm 2018'!CX9</f>
        <v>5.37662068758666</v>
      </c>
      <c r="CY9" s="56" t="n">
        <f aca="false">CY$2*'Norm 2018'!CY9</f>
        <v>5.19212453236102</v>
      </c>
      <c r="CZ9" s="56" t="n">
        <f aca="false">CZ$2*'Norm 2018'!CZ9</f>
        <v>37.5</v>
      </c>
      <c r="DA9" s="56" t="n">
        <f aca="false">DA$2*'Norm 2018'!DA9</f>
        <v>30.8567528355929</v>
      </c>
    </row>
    <row r="10" customFormat="false" ht="15" hidden="false" customHeight="false" outlineLevel="0" collapsed="false">
      <c r="A10" s="80" t="s">
        <v>280</v>
      </c>
      <c r="B10" s="81" t="n">
        <v>2</v>
      </c>
      <c r="C10" s="80" t="s">
        <v>279</v>
      </c>
      <c r="E10" s="56" t="n">
        <f aca="false">E$2*'Norm 2018'!E10</f>
        <v>20.9134733156048</v>
      </c>
      <c r="F10" s="56" t="n">
        <f aca="false">F$2*'Norm 2018'!F10</f>
        <v>38.5393313002405</v>
      </c>
      <c r="G10" s="56" t="n">
        <f aca="false">G$2*'Norm 2018'!G10</f>
        <v>29.1611514459672</v>
      </c>
      <c r="H10" s="56" t="n">
        <f aca="false">H$2*'Norm 2018'!H10</f>
        <v>3.0577878551856</v>
      </c>
      <c r="I10" s="56" t="n">
        <f aca="false">I$2*'Norm 2018'!I10</f>
        <v>51.8049287356588</v>
      </c>
      <c r="J10" s="56" t="n">
        <f aca="false">J$2*'Norm 2018'!J10</f>
        <v>41.5629180720875</v>
      </c>
      <c r="K10" s="56" t="n">
        <f aca="false">K$2*'Norm 2018'!K10</f>
        <v>72.7474156573003</v>
      </c>
      <c r="L10" s="56" t="n">
        <f aca="false">L$2*'Norm 2018'!L10</f>
        <v>37.0623710994654</v>
      </c>
      <c r="M10" s="56" t="n">
        <f aca="false">M$2*'Norm 2018'!M10</f>
        <v>32.8403189174461</v>
      </c>
      <c r="N10" s="56" t="n">
        <f aca="false">N$2*'Norm 2018'!N10</f>
        <v>3.4492973515994</v>
      </c>
      <c r="O10" s="56" t="n">
        <f aca="false">O$2*'Norm 2018'!O10</f>
        <v>16.0053178382127</v>
      </c>
      <c r="P10" s="56" t="n">
        <f aca="false">P$2*'Norm 2018'!P10</f>
        <v>68.1921425061077</v>
      </c>
      <c r="Q10" s="56" t="n">
        <f aca="false">Q$2*'Norm 2018'!Q10</f>
        <v>6.38082495631044</v>
      </c>
      <c r="R10" s="56" t="n">
        <f aca="false">R$2*'Norm 2018'!R10</f>
        <v>0</v>
      </c>
      <c r="S10" s="56" t="n">
        <f aca="false">S$2*'Norm 2018'!S10</f>
        <v>0.437551857825946</v>
      </c>
      <c r="T10" s="56" t="n">
        <f aca="false">T$2*'Norm 2018'!T10</f>
        <v>0</v>
      </c>
      <c r="U10" s="56" t="n">
        <f aca="false">U$2*'Norm 2018'!U10</f>
        <v>23.7980009789301</v>
      </c>
      <c r="V10" s="56" t="n">
        <f aca="false">V$2*'Norm 2018'!V10</f>
        <v>17.7552325679565</v>
      </c>
      <c r="W10" s="56" t="n">
        <f aca="false">W$2*'Norm 2018'!W10</f>
        <v>29.110944938591</v>
      </c>
      <c r="X10" s="56" t="n">
        <f aca="false">X$2*'Norm 2018'!X10</f>
        <v>9.74128836529972</v>
      </c>
      <c r="Y10" s="56" t="n">
        <f aca="false">Y$2*'Norm 2018'!Y10</f>
        <v>4.43481534152964</v>
      </c>
      <c r="Z10" s="56" t="n">
        <f aca="false">Z$2*'Norm 2018'!Z10</f>
        <v>25.3220154732454</v>
      </c>
      <c r="AA10" s="56" t="n">
        <f aca="false">AA$2*'Norm 2018'!AA10</f>
        <v>26.5080063274709</v>
      </c>
      <c r="AB10" s="56" t="n">
        <f aca="false">AB$2*'Norm 2018'!AB10</f>
        <v>11.0040116788076</v>
      </c>
      <c r="AC10" s="56" t="n">
        <f aca="false">AC$2*'Norm 2018'!AC10</f>
        <v>31.5014864121146</v>
      </c>
      <c r="AD10" s="56" t="n">
        <f aca="false">AD$2*'Norm 2018'!AD10</f>
        <v>6.78205015575727</v>
      </c>
      <c r="AE10" s="56" t="n">
        <f aca="false">AE$2*'Norm 2018'!AE10</f>
        <v>6.83457422032016</v>
      </c>
      <c r="AF10" s="56" t="n">
        <f aca="false">AF$2*'Norm 2018'!AF10</f>
        <v>4.78750924857559</v>
      </c>
      <c r="AG10" s="56" t="n">
        <f aca="false">AG$2*'Norm 2018'!AG10</f>
        <v>100</v>
      </c>
      <c r="AH10" s="56" t="n">
        <f aca="false">AH$2*'Norm 2018'!AH10</f>
        <v>6.27118644067796</v>
      </c>
      <c r="AI10" s="56" t="n">
        <f aca="false">AI$2*'Norm 2018'!AI10</f>
        <v>17.0142707113772</v>
      </c>
      <c r="AJ10" s="56" t="n">
        <f aca="false">AJ$2*'Norm 2018'!AJ10</f>
        <v>62.1741492212581</v>
      </c>
      <c r="AK10" s="56" t="n">
        <f aca="false">AK$2*'Norm 2018'!AK10</f>
        <v>19.0938257809641</v>
      </c>
      <c r="AL10" s="56" t="n">
        <f aca="false">AL$2*'Norm 2018'!AL10</f>
        <v>15.4671498837017</v>
      </c>
      <c r="AM10" s="56" t="n">
        <f aca="false">AM$2*'Norm 2018'!AM10</f>
        <v>11.9178541635606</v>
      </c>
      <c r="AN10" s="56" t="n">
        <f aca="false">AN$2*'Norm 2018'!AN10</f>
        <v>27.260217530555</v>
      </c>
      <c r="AO10" s="56" t="n">
        <f aca="false">AO$2*'Norm 2018'!AO10</f>
        <v>25</v>
      </c>
      <c r="AP10" s="56" t="n">
        <f aca="false">AP$2*'Norm 2018'!AP10</f>
        <v>92.1539538917242</v>
      </c>
      <c r="AQ10" s="56" t="n">
        <f aca="false">AQ$2*'Norm 2018'!AQ10</f>
        <v>100</v>
      </c>
      <c r="AR10" s="56" t="n">
        <f aca="false">AR$2*'Norm 2018'!AR10</f>
        <v>19.706858958347</v>
      </c>
      <c r="AS10" s="56" t="n">
        <f aca="false">AS$2*'Norm 2018'!AS10</f>
        <v>13.5742956565947</v>
      </c>
      <c r="AT10" s="56" t="n">
        <f aca="false">AT$2*'Norm 2018'!AT10</f>
        <v>16.1478237198095</v>
      </c>
      <c r="AU10" s="56" t="n">
        <f aca="false">AU$2*'Norm 2018'!AU10</f>
        <v>13.3880252998119</v>
      </c>
      <c r="AV10" s="56" t="n">
        <f aca="false">AV$2*'Norm 2018'!AV10</f>
        <v>29.8541779402687</v>
      </c>
      <c r="AW10" s="56" t="n">
        <f aca="false">AW$2*'Norm 2018'!AW10</f>
        <v>42.7374301675978</v>
      </c>
      <c r="AX10" s="56" t="n">
        <f aca="false">AX$2*'Norm 2018'!AX10</f>
        <v>66.8220021636016</v>
      </c>
      <c r="AY10" s="56" t="n">
        <f aca="false">AY$2*'Norm 2018'!AY10</f>
        <v>3.71747211895911</v>
      </c>
      <c r="AZ10" s="56" t="n">
        <f aca="false">AZ$2*'Norm 2018'!AZ10</f>
        <v>0</v>
      </c>
      <c r="BA10" s="56" t="n">
        <f aca="false">BA$2*'Norm 2018'!BA10</f>
        <v>0</v>
      </c>
      <c r="BB10" s="56" t="n">
        <f aca="false">BB$2*'Norm 2018'!BB10</f>
        <v>0</v>
      </c>
      <c r="BC10" s="56" t="n">
        <f aca="false">BC$2*'Norm 2018'!BC10</f>
        <v>62.4555251937745</v>
      </c>
      <c r="BD10" s="56" t="n">
        <f aca="false">BD$2*'Norm 2018'!BD10</f>
        <v>61.7427366552123</v>
      </c>
      <c r="BE10" s="56" t="n">
        <f aca="false">BE$2*'Norm 2018'!BE10</f>
        <v>51.8042800247155</v>
      </c>
      <c r="BF10" s="56" t="n">
        <f aca="false">BF$2*'Norm 2018'!BF10</f>
        <v>59.9072687862007</v>
      </c>
      <c r="BG10" s="56" t="n">
        <f aca="false">BG$2*'Norm 2018'!BG10</f>
        <v>48.7207254868349</v>
      </c>
      <c r="BH10" s="56" t="n">
        <f aca="false">BH$2*'Norm 2018'!BH10</f>
        <v>66.1003766464784</v>
      </c>
      <c r="BI10" s="56" t="n">
        <f aca="false">BI$2*'Norm 2018'!BI10</f>
        <v>29.1459580372652</v>
      </c>
      <c r="BJ10" s="56" t="n">
        <f aca="false">BJ$2*'Norm 2018'!BJ10</f>
        <v>16.7901369872293</v>
      </c>
      <c r="BK10" s="56" t="n">
        <f aca="false">BK$2*'Norm 2018'!BK10</f>
        <v>40.8163265306122</v>
      </c>
      <c r="BL10" s="56" t="n">
        <f aca="false">BL$2*'Norm 2018'!BL10</f>
        <v>44.4147187174914</v>
      </c>
      <c r="BM10" s="56" t="n">
        <f aca="false">BM$2*'Norm 2018'!BM10</f>
        <v>33.3410920218666</v>
      </c>
      <c r="BN10" s="56" t="n">
        <f aca="false">BN$2*'Norm 2018'!BN10</f>
        <v>1.4827280041115</v>
      </c>
      <c r="BO10" s="56" t="n">
        <f aca="false">BO$2*'Norm 2018'!BO10</f>
        <v>5.72359632272168</v>
      </c>
      <c r="BP10" s="56" t="n">
        <f aca="false">BP$2*'Norm 2018'!BP10</f>
        <v>4.96381403941837</v>
      </c>
      <c r="BQ10" s="56" t="n">
        <f aca="false">BQ$2*'Norm 2018'!BQ10</f>
        <v>11.2498365799451</v>
      </c>
      <c r="BR10" s="56" t="n">
        <f aca="false">BR$2*'Norm 2018'!BR10</f>
        <v>0</v>
      </c>
      <c r="BS10" s="56" t="n">
        <f aca="false">BS$2*'Norm 2018'!BS10</f>
        <v>5</v>
      </c>
      <c r="BT10" s="56" t="n">
        <f aca="false">BT$2*'Norm 2018'!BT10</f>
        <v>50</v>
      </c>
      <c r="BU10" s="56" t="n">
        <f aca="false">BU$2*'Norm 2018'!BU10</f>
        <v>0</v>
      </c>
      <c r="BV10" s="56" t="n">
        <f aca="false">BV$2*'Norm 2018'!BV10</f>
        <v>0</v>
      </c>
      <c r="BW10" s="56" t="n">
        <f aca="false">BW$2*'Norm 2018'!BW10</f>
        <v>0</v>
      </c>
      <c r="BX10" s="56" t="n">
        <f aca="false">BX$2*'Norm 2018'!BX10</f>
        <v>0</v>
      </c>
      <c r="BY10" s="56" t="n">
        <f aca="false">BY$2*'Norm 2018'!BY10</f>
        <v>0</v>
      </c>
      <c r="BZ10" s="56" t="n">
        <f aca="false">BZ$2*'Norm 2018'!BZ10</f>
        <v>0</v>
      </c>
      <c r="CA10" s="56" t="n">
        <f aca="false">CA$2*'Norm 2018'!CA10</f>
        <v>0</v>
      </c>
      <c r="CB10" s="56" t="n">
        <f aca="false">CB$2*'Norm 2018'!CB10</f>
        <v>0</v>
      </c>
      <c r="CC10" s="56" t="n">
        <f aca="false">CC$2*'Norm 2018'!CC10</f>
        <v>0</v>
      </c>
      <c r="CD10" s="56" t="n">
        <f aca="false">CD$2*'Norm 2018'!CD10</f>
        <v>0</v>
      </c>
      <c r="CE10" s="56" t="n">
        <f aca="false">CE$2*'Norm 2018'!CE10</f>
        <v>0</v>
      </c>
      <c r="CF10" s="56" t="n">
        <f aca="false">CF$2*'Norm 2018'!CF10</f>
        <v>0</v>
      </c>
      <c r="CG10" s="56" t="n">
        <f aca="false">CG$2*'Norm 2018'!CG10</f>
        <v>0</v>
      </c>
      <c r="CH10" s="56" t="n">
        <f aca="false">CH$2*'Norm 2018'!CH10</f>
        <v>0</v>
      </c>
      <c r="CI10" s="56" t="n">
        <f aca="false">CI$2*'Norm 2018'!CI10</f>
        <v>0</v>
      </c>
      <c r="CJ10" s="56" t="n">
        <f aca="false">CJ$2*'Norm 2018'!CJ10</f>
        <v>50</v>
      </c>
      <c r="CK10" s="56" t="n">
        <f aca="false">CK$2*'Norm 2018'!CK10</f>
        <v>0</v>
      </c>
      <c r="CL10" s="56" t="n">
        <f aca="false">CL$2*'Norm 2018'!CL10</f>
        <v>7.95685227147853</v>
      </c>
      <c r="CM10" s="56" t="n">
        <f aca="false">CM$2*'Norm 2018'!CM10</f>
        <v>8.14262956511906</v>
      </c>
      <c r="CN10" s="56" t="n">
        <f aca="false">CN$2*'Norm 2018'!CN10</f>
        <v>0.720553574693663</v>
      </c>
      <c r="CO10" s="56" t="n">
        <f aca="false">CO$2*'Norm 2018'!CO10</f>
        <v>0.256492134800085</v>
      </c>
      <c r="CP10" s="56" t="n">
        <f aca="false">CP$2*'Norm 2018'!CP10</f>
        <v>31.5659633986182</v>
      </c>
      <c r="CQ10" s="56" t="n">
        <f aca="false">CQ$2*'Norm 2018'!CQ10</f>
        <v>7.58263664135458</v>
      </c>
      <c r="CR10" s="56" t="n">
        <f aca="false">CR$2*'Norm 2018'!CR10</f>
        <v>90.0066790533255</v>
      </c>
      <c r="CS10" s="56" t="n">
        <f aca="false">CS$2*'Norm 2018'!CS10</f>
        <v>25.7873399984597</v>
      </c>
      <c r="CT10" s="56" t="n">
        <f aca="false">CT$2*'Norm 2018'!CT10</f>
        <v>83.8451459082175</v>
      </c>
      <c r="CU10" s="56" t="n">
        <f aca="false">CU$2*'Norm 2018'!CU10</f>
        <v>30.5878386886323</v>
      </c>
      <c r="CV10" s="56"/>
      <c r="CW10" s="56" t="n">
        <f aca="false">CW$2*'Norm 2018'!CW10</f>
        <v>5.39877386453916</v>
      </c>
      <c r="CX10" s="56" t="n">
        <f aca="false">CX$2*'Norm 2018'!CX10</f>
        <v>4.44887506912562</v>
      </c>
      <c r="CY10" s="56" t="n">
        <f aca="false">CY$2*'Norm 2018'!CY10</f>
        <v>5.02022810106029</v>
      </c>
      <c r="CZ10" s="56" t="n">
        <f aca="false">CZ$2*'Norm 2018'!CZ10</f>
        <v>17.6193805832047</v>
      </c>
      <c r="DA10" s="56" t="n">
        <f aca="false">DA$2*'Norm 2018'!DA10</f>
        <v>13.617133993464</v>
      </c>
    </row>
    <row r="11" customFormat="false" ht="15" hidden="false" customHeight="false" outlineLevel="0" collapsed="false">
      <c r="A11" s="80" t="s">
        <v>288</v>
      </c>
      <c r="B11" s="81" t="n">
        <v>5</v>
      </c>
      <c r="C11" s="80" t="s">
        <v>287</v>
      </c>
      <c r="E11" s="56" t="n">
        <f aca="false">E$2*'Norm 2018'!E11</f>
        <v>37.0827204016013</v>
      </c>
      <c r="F11" s="56" t="n">
        <f aca="false">F$2*'Norm 2018'!F11</f>
        <v>48.5707816329937</v>
      </c>
      <c r="G11" s="56" t="n">
        <f aca="false">G$2*'Norm 2018'!G11</f>
        <v>35.0938760219704</v>
      </c>
      <c r="H11" s="56" t="n">
        <f aca="false">H$2*'Norm 2018'!H11</f>
        <v>10</v>
      </c>
      <c r="I11" s="56" t="n">
        <f aca="false">I$2*'Norm 2018'!I11</f>
        <v>77.3975609080396</v>
      </c>
      <c r="J11" s="56" t="n">
        <f aca="false">J$2*'Norm 2018'!J11</f>
        <v>43.2132754773435</v>
      </c>
      <c r="K11" s="56" t="n">
        <f aca="false">K$2*'Norm 2018'!K11</f>
        <v>93.5412405648856</v>
      </c>
      <c r="L11" s="56" t="n">
        <f aca="false">L$2*'Norm 2018'!L11</f>
        <v>27.5650770445523</v>
      </c>
      <c r="M11" s="56" t="n">
        <f aca="false">M$2*'Norm 2018'!M11</f>
        <v>80.7582248800297</v>
      </c>
      <c r="N11" s="56" t="n">
        <f aca="false">N$2*'Norm 2018'!N11</f>
        <v>44.902818072366</v>
      </c>
      <c r="O11" s="56" t="n">
        <f aca="false">O$2*'Norm 2018'!O11</f>
        <v>44.1971500072617</v>
      </c>
      <c r="P11" s="56" t="n">
        <f aca="false">P$2*'Norm 2018'!P11</f>
        <v>66.634490455803</v>
      </c>
      <c r="Q11" s="56" t="n">
        <f aca="false">Q$2*'Norm 2018'!Q11</f>
        <v>26.0070520502109</v>
      </c>
      <c r="R11" s="56" t="n">
        <f aca="false">R$2*'Norm 2018'!R11</f>
        <v>12.5323407760439</v>
      </c>
      <c r="S11" s="56" t="n">
        <f aca="false">S$2*'Norm 2018'!S11</f>
        <v>23.9864411274724</v>
      </c>
      <c r="T11" s="56" t="n">
        <f aca="false">T$2*'Norm 2018'!T11</f>
        <v>41.2409865698987</v>
      </c>
      <c r="U11" s="56" t="n">
        <f aca="false">U$2*'Norm 2018'!U11</f>
        <v>24.8117406392186</v>
      </c>
      <c r="V11" s="56" t="n">
        <f aca="false">V$2*'Norm 2018'!V11</f>
        <v>15.2499140148197</v>
      </c>
      <c r="W11" s="56" t="n">
        <f aca="false">W$2*'Norm 2018'!W11</f>
        <v>45.1896756290366</v>
      </c>
      <c r="X11" s="56" t="n">
        <f aca="false">X$2*'Norm 2018'!X11</f>
        <v>9.54615528356536</v>
      </c>
      <c r="Y11" s="56" t="n">
        <f aca="false">Y$2*'Norm 2018'!Y11</f>
        <v>7.90083314582023</v>
      </c>
      <c r="Z11" s="56" t="n">
        <f aca="false">Z$2*'Norm 2018'!Z11</f>
        <v>40.2297122972241</v>
      </c>
      <c r="AA11" s="56" t="n">
        <f aca="false">AA$2*'Norm 2018'!AA11</f>
        <v>27.1062111491116</v>
      </c>
      <c r="AB11" s="56" t="n">
        <f aca="false">AB$2*'Norm 2018'!AB11</f>
        <v>13.9090270330318</v>
      </c>
      <c r="AC11" s="56" t="n">
        <f aca="false">AC$2*'Norm 2018'!AC11</f>
        <v>38.3031946186735</v>
      </c>
      <c r="AD11" s="56" t="n">
        <f aca="false">AD$2*'Norm 2018'!AD11</f>
        <v>8.3267380698912</v>
      </c>
      <c r="AE11" s="56" t="n">
        <f aca="false">AE$2*'Norm 2018'!AE11</f>
        <v>33.6139169748449</v>
      </c>
      <c r="AF11" s="56" t="n">
        <f aca="false">AF$2*'Norm 2018'!AF11</f>
        <v>4.46780027472145</v>
      </c>
      <c r="AG11" s="56" t="n">
        <f aca="false">AG$2*'Norm 2018'!AG11</f>
        <v>0</v>
      </c>
      <c r="AH11" s="56" t="n">
        <f aca="false">AH$2*'Norm 2018'!AH11</f>
        <v>2.20338983050847</v>
      </c>
      <c r="AI11" s="56" t="n">
        <f aca="false">AI$2*'Norm 2018'!AI11</f>
        <v>4.97161917326091</v>
      </c>
      <c r="AJ11" s="56" t="n">
        <f aca="false">AJ$2*'Norm 2018'!AJ11</f>
        <v>88.8334926133274</v>
      </c>
      <c r="AK11" s="56" t="n">
        <f aca="false">AK$2*'Norm 2018'!AK11</f>
        <v>18.4772419495967</v>
      </c>
      <c r="AL11" s="56" t="n">
        <f aca="false">AL$2*'Norm 2018'!AL11</f>
        <v>5.80566160228979</v>
      </c>
      <c r="AM11" s="56" t="n">
        <f aca="false">AM$2*'Norm 2018'!AM11</f>
        <v>10.7624547214624</v>
      </c>
      <c r="AN11" s="56" t="n">
        <f aca="false">AN$2*'Norm 2018'!AN11</f>
        <v>37.8869644932885</v>
      </c>
      <c r="AO11" s="56" t="n">
        <f aca="false">AO$2*'Norm 2018'!AO11</f>
        <v>12.5</v>
      </c>
      <c r="AP11" s="56" t="n">
        <f aca="false">AP$2*'Norm 2018'!AP11</f>
        <v>100</v>
      </c>
      <c r="AQ11" s="56" t="n">
        <f aca="false">AQ$2*'Norm 2018'!AQ11</f>
        <v>94.8952856003473</v>
      </c>
      <c r="AR11" s="56" t="n">
        <f aca="false">AR$2*'Norm 2018'!AR11</f>
        <v>11.1586052144377</v>
      </c>
      <c r="AS11" s="56" t="n">
        <f aca="false">AS$2*'Norm 2018'!AS11</f>
        <v>3.42730670671017</v>
      </c>
      <c r="AT11" s="56" t="n">
        <f aca="false">AT$2*'Norm 2018'!AT11</f>
        <v>20.3078171691909</v>
      </c>
      <c r="AU11" s="56" t="n">
        <f aca="false">AU$2*'Norm 2018'!AU11</f>
        <v>17.2200257427661</v>
      </c>
      <c r="AV11" s="56" t="n">
        <f aca="false">AV$2*'Norm 2018'!AV11</f>
        <v>0.0109831758166279</v>
      </c>
      <c r="AW11" s="56" t="n">
        <f aca="false">AW$2*'Norm 2018'!AW11</f>
        <v>0</v>
      </c>
      <c r="AX11" s="56" t="n">
        <f aca="false">AX$2*'Norm 2018'!AX11</f>
        <v>0</v>
      </c>
      <c r="AY11" s="56" t="n">
        <f aca="false">AY$2*'Norm 2018'!AY11</f>
        <v>0</v>
      </c>
      <c r="AZ11" s="56" t="n">
        <f aca="false">AZ$2*'Norm 2018'!AZ11</f>
        <v>0</v>
      </c>
      <c r="BA11" s="56" t="n">
        <f aca="false">BA$2*'Norm 2018'!BA11</f>
        <v>0</v>
      </c>
      <c r="BB11" s="56" t="n">
        <f aca="false">BB$2*'Norm 2018'!BB11</f>
        <v>0</v>
      </c>
      <c r="BC11" s="56" t="n">
        <f aca="false">BC$2*'Norm 2018'!BC11</f>
        <v>70.3088345377977</v>
      </c>
      <c r="BD11" s="56" t="n">
        <f aca="false">BD$2*'Norm 2018'!BD11</f>
        <v>69.588276698852</v>
      </c>
      <c r="BE11" s="56" t="n">
        <f aca="false">BE$2*'Norm 2018'!BE11</f>
        <v>50.1263332038167</v>
      </c>
      <c r="BF11" s="56" t="n">
        <f aca="false">BF$2*'Norm 2018'!BF11</f>
        <v>26.449898389817</v>
      </c>
      <c r="BG11" s="56" t="n">
        <f aca="false">BG$2*'Norm 2018'!BG11</f>
        <v>44.6492610627794</v>
      </c>
      <c r="BH11" s="56" t="n">
        <f aca="false">BH$2*'Norm 2018'!BH11</f>
        <v>21.7497701334288</v>
      </c>
      <c r="BI11" s="56" t="n">
        <f aca="false">BI$2*'Norm 2018'!BI11</f>
        <v>43.5342204405119</v>
      </c>
      <c r="BJ11" s="56" t="n">
        <f aca="false">BJ$2*'Norm 2018'!BJ11</f>
        <v>38.101817460581</v>
      </c>
      <c r="BK11" s="56" t="n">
        <f aca="false">BK$2*'Norm 2018'!BK11</f>
        <v>10.2040816326531</v>
      </c>
      <c r="BL11" s="56" t="n">
        <f aca="false">BL$2*'Norm 2018'!BL11</f>
        <v>43.69826797412</v>
      </c>
      <c r="BM11" s="56" t="n">
        <f aca="false">BM$2*'Norm 2018'!BM11</f>
        <v>27.4142170577911</v>
      </c>
      <c r="BN11" s="56" t="n">
        <f aca="false">BN$2*'Norm 2018'!BN11</f>
        <v>0</v>
      </c>
      <c r="BO11" s="56" t="n">
        <f aca="false">BO$2*'Norm 2018'!BO11</f>
        <v>1.94563459926337</v>
      </c>
      <c r="BP11" s="56" t="n">
        <f aca="false">BP$2*'Norm 2018'!BP11</f>
        <v>2.54337312866398</v>
      </c>
      <c r="BQ11" s="56" t="n">
        <f aca="false">BQ$2*'Norm 2018'!BQ11</f>
        <v>50</v>
      </c>
      <c r="BR11" s="56" t="n">
        <f aca="false">BR$2*'Norm 2018'!BR11</f>
        <v>100</v>
      </c>
      <c r="BS11" s="56" t="n">
        <f aca="false">BS$2*'Norm 2018'!BS11</f>
        <v>0</v>
      </c>
      <c r="BT11" s="56" t="n">
        <f aca="false">BT$2*'Norm 2018'!BT11</f>
        <v>50</v>
      </c>
      <c r="BU11" s="56" t="n">
        <f aca="false">BU$2*'Norm 2018'!BU11</f>
        <v>50</v>
      </c>
      <c r="BV11" s="56" t="n">
        <f aca="false">BV$2*'Norm 2018'!BV11</f>
        <v>6.66666666666667</v>
      </c>
      <c r="BW11" s="56" t="n">
        <f aca="false">BW$2*'Norm 2018'!BW11</f>
        <v>25</v>
      </c>
      <c r="BX11" s="56" t="n">
        <f aca="false">BX$2*'Norm 2018'!BX11</f>
        <v>100</v>
      </c>
      <c r="BY11" s="56" t="n">
        <f aca="false">BY$2*'Norm 2018'!BY11</f>
        <v>100</v>
      </c>
      <c r="BZ11" s="56" t="n">
        <f aca="false">BZ$2*'Norm 2018'!BZ11</f>
        <v>0</v>
      </c>
      <c r="CA11" s="56" t="n">
        <f aca="false">CA$2*'Norm 2018'!CA11</f>
        <v>100</v>
      </c>
      <c r="CB11" s="56" t="n">
        <f aca="false">CB$2*'Norm 2018'!CB11</f>
        <v>100</v>
      </c>
      <c r="CC11" s="56" t="n">
        <f aca="false">CC$2*'Norm 2018'!CC11</f>
        <v>0</v>
      </c>
      <c r="CD11" s="56" t="n">
        <f aca="false">CD$2*'Norm 2018'!CD11</f>
        <v>100</v>
      </c>
      <c r="CE11" s="56" t="n">
        <f aca="false">CE$2*'Norm 2018'!CE11</f>
        <v>10</v>
      </c>
      <c r="CF11" s="56" t="n">
        <f aca="false">CF$2*'Norm 2018'!CF11</f>
        <v>10</v>
      </c>
      <c r="CG11" s="56" t="n">
        <f aca="false">CG$2*'Norm 2018'!CG11</f>
        <v>50</v>
      </c>
      <c r="CH11" s="56" t="n">
        <f aca="false">CH$2*'Norm 2018'!CH11</f>
        <v>50</v>
      </c>
      <c r="CI11" s="56" t="n">
        <f aca="false">CI$2*'Norm 2018'!CI11</f>
        <v>0</v>
      </c>
      <c r="CJ11" s="56" t="n">
        <f aca="false">CJ$2*'Norm 2018'!CJ11</f>
        <v>100</v>
      </c>
      <c r="CK11" s="56" t="n">
        <f aca="false">CK$2*'Norm 2018'!CK11</f>
        <v>0</v>
      </c>
      <c r="CL11" s="56" t="n">
        <f aca="false">CL$2*'Norm 2018'!CL11</f>
        <v>0.751730778100432</v>
      </c>
      <c r="CM11" s="56" t="n">
        <f aca="false">CM$2*'Norm 2018'!CM11</f>
        <v>5.31292917466083</v>
      </c>
      <c r="CN11" s="56" t="n">
        <f aca="false">CN$2*'Norm 2018'!CN11</f>
        <v>7.07190256948769</v>
      </c>
      <c r="CO11" s="56" t="n">
        <f aca="false">CO$2*'Norm 2018'!CO11</f>
        <v>0.86736707139258</v>
      </c>
      <c r="CP11" s="56" t="n">
        <f aca="false">CP$2*'Norm 2018'!CP11</f>
        <v>33.3181444484302</v>
      </c>
      <c r="CQ11" s="56" t="n">
        <f aca="false">CQ$2*'Norm 2018'!CQ11</f>
        <v>6.88536720241518</v>
      </c>
      <c r="CR11" s="56" t="n">
        <f aca="false">CR$2*'Norm 2018'!CR11</f>
        <v>100</v>
      </c>
      <c r="CS11" s="56" t="n">
        <f aca="false">CS$2*'Norm 2018'!CS11</f>
        <v>46.9749959316582</v>
      </c>
      <c r="CT11" s="56" t="n">
        <f aca="false">CT$2*'Norm 2018'!CT11</f>
        <v>57.7259676152709</v>
      </c>
      <c r="CU11" s="56" t="n">
        <f aca="false">CU$2*'Norm 2018'!CU11</f>
        <v>72.3252501809602</v>
      </c>
      <c r="CV11" s="56"/>
      <c r="CW11" s="56" t="n">
        <f aca="false">CW$2*'Norm 2018'!CW11</f>
        <v>7.73452771230873</v>
      </c>
      <c r="CX11" s="56" t="n">
        <f aca="false">CX$2*'Norm 2018'!CX11</f>
        <v>4.93863791381728</v>
      </c>
      <c r="CY11" s="56" t="n">
        <f aca="false">CY$2*'Norm 2018'!CY11</f>
        <v>7.54789220505191</v>
      </c>
      <c r="CZ11" s="56" t="n">
        <f aca="false">CZ$2*'Norm 2018'!CZ11</f>
        <v>31.5472014772675</v>
      </c>
      <c r="DA11" s="56" t="n">
        <f aca="false">DA$2*'Norm 2018'!DA11</f>
        <v>27.5961097150903</v>
      </c>
    </row>
    <row r="12" customFormat="false" ht="15" hidden="false" customHeight="false" outlineLevel="0" collapsed="false">
      <c r="A12" s="80" t="s">
        <v>296</v>
      </c>
      <c r="B12" s="81" t="n">
        <v>12</v>
      </c>
      <c r="C12" s="80" t="s">
        <v>296</v>
      </c>
      <c r="E12" s="56" t="n">
        <f aca="false">E$2*'Norm 2018'!E12</f>
        <v>22.2138850906135</v>
      </c>
      <c r="F12" s="56" t="n">
        <f aca="false">F$2*'Norm 2018'!F12</f>
        <v>45.7810185471275</v>
      </c>
      <c r="G12" s="56" t="n">
        <f aca="false">G$2*'Norm 2018'!G12</f>
        <v>16.7431837513191</v>
      </c>
      <c r="H12" s="56" t="n">
        <f aca="false">H$2*'Norm 2018'!H12</f>
        <v>5.37620597997521</v>
      </c>
      <c r="I12" s="56" t="n">
        <f aca="false">I$2*'Norm 2018'!I12</f>
        <v>75.0283178313726</v>
      </c>
      <c r="J12" s="56" t="n">
        <f aca="false">J$2*'Norm 2018'!J12</f>
        <v>42.5922605793317</v>
      </c>
      <c r="K12" s="56" t="n">
        <f aca="false">K$2*'Norm 2018'!K12</f>
        <v>94.6697357895444</v>
      </c>
      <c r="L12" s="56" t="n">
        <f aca="false">L$2*'Norm 2018'!L12</f>
        <v>48.7556880386632</v>
      </c>
      <c r="M12" s="56" t="n">
        <f aca="false">M$2*'Norm 2018'!M12</f>
        <v>14.4285830388601</v>
      </c>
      <c r="N12" s="56" t="n">
        <f aca="false">N$2*'Norm 2018'!N12</f>
        <v>37.479139884317</v>
      </c>
      <c r="O12" s="56" t="n">
        <f aca="false">O$2*'Norm 2018'!O12</f>
        <v>46.0917177348779</v>
      </c>
      <c r="P12" s="56" t="n">
        <f aca="false">P$2*'Norm 2018'!P12</f>
        <v>44.195807840628</v>
      </c>
      <c r="Q12" s="56" t="n">
        <f aca="false">Q$2*'Norm 2018'!Q12</f>
        <v>50</v>
      </c>
      <c r="R12" s="56" t="n">
        <f aca="false">R$2*'Norm 2018'!R12</f>
        <v>38.7616560653378</v>
      </c>
      <c r="S12" s="56" t="n">
        <f aca="false">S$2*'Norm 2018'!S12</f>
        <v>48.0245182294991</v>
      </c>
      <c r="T12" s="56" t="n">
        <f aca="false">T$2*'Norm 2018'!T12</f>
        <v>34.8718183322773</v>
      </c>
      <c r="U12" s="56" t="n">
        <f aca="false">U$2*'Norm 2018'!U12</f>
        <v>30.1392329186998</v>
      </c>
      <c r="V12" s="56" t="n">
        <f aca="false">V$2*'Norm 2018'!V12</f>
        <v>45.9919294525571</v>
      </c>
      <c r="W12" s="56" t="n">
        <f aca="false">W$2*'Norm 2018'!W12</f>
        <v>42.9438618229589</v>
      </c>
      <c r="X12" s="56" t="n">
        <f aca="false">X$2*'Norm 2018'!X12</f>
        <v>8.95437218749824</v>
      </c>
      <c r="Y12" s="56" t="n">
        <f aca="false">Y$2*'Norm 2018'!Y12</f>
        <v>2.11564597579288</v>
      </c>
      <c r="Z12" s="56" t="n">
        <f aca="false">Z$2*'Norm 2018'!Z12</f>
        <v>28.5710669201538</v>
      </c>
      <c r="AA12" s="56" t="n">
        <f aca="false">AA$2*'Norm 2018'!AA12</f>
        <v>21.1983242857269</v>
      </c>
      <c r="AB12" s="56" t="n">
        <f aca="false">AB$2*'Norm 2018'!AB12</f>
        <v>39.0170445594426</v>
      </c>
      <c r="AC12" s="56" t="n">
        <f aca="false">AC$2*'Norm 2018'!AC12</f>
        <v>41.9018081222267</v>
      </c>
      <c r="AD12" s="56" t="n">
        <f aca="false">AD$2*'Norm 2018'!AD12</f>
        <v>9.21907676479114</v>
      </c>
      <c r="AE12" s="56" t="n">
        <f aca="false">AE$2*'Norm 2018'!AE12</f>
        <v>8.55355415564806</v>
      </c>
      <c r="AF12" s="56" t="n">
        <f aca="false">AF$2*'Norm 2018'!AF12</f>
        <v>8.71838654911928</v>
      </c>
      <c r="AG12" s="56" t="n">
        <f aca="false">AG$2*'Norm 2018'!AG12</f>
        <v>100</v>
      </c>
      <c r="AH12" s="56" t="n">
        <f aca="false">AH$2*'Norm 2018'!AH12</f>
        <v>2.54237288135593</v>
      </c>
      <c r="AI12" s="56" t="n">
        <f aca="false">AI$2*'Norm 2018'!AI12</f>
        <v>0</v>
      </c>
      <c r="AJ12" s="56" t="n">
        <f aca="false">AJ$2*'Norm 2018'!AJ12</f>
        <v>28.073710356773</v>
      </c>
      <c r="AK12" s="56" t="n">
        <f aca="false">AK$2*'Norm 2018'!AK12</f>
        <v>0</v>
      </c>
      <c r="AL12" s="56" t="n">
        <f aca="false">AL$2*'Norm 2018'!AL12</f>
        <v>0</v>
      </c>
      <c r="AM12" s="56" t="n">
        <f aca="false">AM$2*'Norm 2018'!AM12</f>
        <v>0</v>
      </c>
      <c r="AN12" s="56" t="n">
        <f aca="false">AN$2*'Norm 2018'!AN12</f>
        <v>0</v>
      </c>
      <c r="AO12" s="56" t="n">
        <f aca="false">AO$2*'Norm 2018'!AO12</f>
        <v>0</v>
      </c>
      <c r="AP12" s="56" t="n">
        <f aca="false">AP$2*'Norm 2018'!AP12</f>
        <v>86.6796646240162</v>
      </c>
      <c r="AQ12" s="56" t="n">
        <f aca="false">AQ$2*'Norm 2018'!AQ12</f>
        <v>97.6305381397856</v>
      </c>
      <c r="AR12" s="56" t="n">
        <f aca="false">AR$2*'Norm 2018'!AR12</f>
        <v>10.3480557440151</v>
      </c>
      <c r="AS12" s="56" t="n">
        <f aca="false">AS$2*'Norm 2018'!AS12</f>
        <v>0.363263395977413</v>
      </c>
      <c r="AT12" s="56" t="n">
        <f aca="false">AT$2*'Norm 2018'!AT12</f>
        <v>15.7482245882691</v>
      </c>
      <c r="AU12" s="56" t="n">
        <f aca="false">AU$2*'Norm 2018'!AU12</f>
        <v>0</v>
      </c>
      <c r="AV12" s="56" t="n">
        <f aca="false">AV$2*'Norm 2018'!AV12</f>
        <v>0</v>
      </c>
      <c r="AW12" s="56" t="n">
        <f aca="false">AW$2*'Norm 2018'!AW12</f>
        <v>45.2513966480447</v>
      </c>
      <c r="AX12" s="56" t="n">
        <f aca="false">AX$2*'Norm 2018'!AX12</f>
        <v>31.4720812182741</v>
      </c>
      <c r="AY12" s="56" t="n">
        <f aca="false">AY$2*'Norm 2018'!AY12</f>
        <v>20.817843866171</v>
      </c>
      <c r="AZ12" s="56" t="n">
        <f aca="false">AZ$2*'Norm 2018'!AZ12</f>
        <v>0</v>
      </c>
      <c r="BA12" s="56" t="n">
        <f aca="false">BA$2*'Norm 2018'!BA12</f>
        <v>0</v>
      </c>
      <c r="BB12" s="56" t="n">
        <f aca="false">BB$2*'Norm 2018'!BB12</f>
        <v>0</v>
      </c>
      <c r="BC12" s="56" t="n">
        <f aca="false">BC$2*'Norm 2018'!BC12</f>
        <v>85.1503392859228</v>
      </c>
      <c r="BD12" s="56" t="n">
        <f aca="false">BD$2*'Norm 2018'!BD12</f>
        <v>84.0470454309622</v>
      </c>
      <c r="BE12" s="56" t="n">
        <f aca="false">BE$2*'Norm 2018'!BE12</f>
        <v>92.4509931205223</v>
      </c>
      <c r="BF12" s="56" t="n">
        <f aca="false">BF$2*'Norm 2018'!BF12</f>
        <v>70.4026120475621</v>
      </c>
      <c r="BG12" s="56" t="n">
        <f aca="false">BG$2*'Norm 2018'!BG12</f>
        <v>87.5193163656931</v>
      </c>
      <c r="BH12" s="56" t="n">
        <f aca="false">BH$2*'Norm 2018'!BH12</f>
        <v>63.3820348009049</v>
      </c>
      <c r="BI12" s="56" t="n">
        <f aca="false">BI$2*'Norm 2018'!BI12</f>
        <v>10.2875726642712</v>
      </c>
      <c r="BJ12" s="56" t="n">
        <f aca="false">BJ$2*'Norm 2018'!BJ12</f>
        <v>28.3617790470837</v>
      </c>
      <c r="BK12" s="56" t="n">
        <f aca="false">BK$2*'Norm 2018'!BK12</f>
        <v>30.6122448979592</v>
      </c>
      <c r="BL12" s="56" t="n">
        <f aca="false">BL$2*'Norm 2018'!BL12</f>
        <v>0</v>
      </c>
      <c r="BM12" s="56" t="n">
        <f aca="false">BM$2*'Norm 2018'!BM12</f>
        <v>33.6396219869418</v>
      </c>
      <c r="BN12" s="56" t="n">
        <f aca="false">BN$2*'Norm 2018'!BN12</f>
        <v>0</v>
      </c>
      <c r="BO12" s="56" t="n">
        <f aca="false">BO$2*'Norm 2018'!BO12</f>
        <v>2.85109623960169</v>
      </c>
      <c r="BP12" s="56" t="n">
        <f aca="false">BP$2*'Norm 2018'!BP12</f>
        <v>3.7596886650639</v>
      </c>
      <c r="BQ12" s="56" t="n">
        <f aca="false">BQ$2*'Norm 2018'!BQ12</f>
        <v>10.0078441626356</v>
      </c>
      <c r="BR12" s="56" t="n">
        <f aca="false">BR$2*'Norm 2018'!BR12</f>
        <v>0</v>
      </c>
      <c r="BS12" s="56" t="n">
        <f aca="false">BS$2*'Norm 2018'!BS12</f>
        <v>0</v>
      </c>
      <c r="BT12" s="56" t="n">
        <f aca="false">BT$2*'Norm 2018'!BT12</f>
        <v>50</v>
      </c>
      <c r="BU12" s="56" t="n">
        <f aca="false">BU$2*'Norm 2018'!BU12</f>
        <v>50</v>
      </c>
      <c r="BV12" s="56" t="n">
        <f aca="false">BV$2*'Norm 2018'!BV12</f>
        <v>0</v>
      </c>
      <c r="BW12" s="56" t="n">
        <f aca="false">BW$2*'Norm 2018'!BW12</f>
        <v>0</v>
      </c>
      <c r="BX12" s="56" t="n">
        <f aca="false">BX$2*'Norm 2018'!BX12</f>
        <v>0</v>
      </c>
      <c r="BY12" s="56" t="n">
        <f aca="false">BY$2*'Norm 2018'!BY12</f>
        <v>0</v>
      </c>
      <c r="BZ12" s="56" t="n">
        <f aca="false">BZ$2*'Norm 2018'!BZ12</f>
        <v>0</v>
      </c>
      <c r="CA12" s="56" t="n">
        <f aca="false">CA$2*'Norm 2018'!CA12</f>
        <v>0</v>
      </c>
      <c r="CB12" s="56" t="n">
        <f aca="false">CB$2*'Norm 2018'!CB12</f>
        <v>0</v>
      </c>
      <c r="CC12" s="56" t="n">
        <f aca="false">CC$2*'Norm 2018'!CC12</f>
        <v>0</v>
      </c>
      <c r="CD12" s="56" t="n">
        <f aca="false">CD$2*'Norm 2018'!CD12</f>
        <v>100</v>
      </c>
      <c r="CE12" s="56" t="n">
        <f aca="false">CE$2*'Norm 2018'!CE12</f>
        <v>10</v>
      </c>
      <c r="CF12" s="56" t="n">
        <f aca="false">CF$2*'Norm 2018'!CF12</f>
        <v>10</v>
      </c>
      <c r="CG12" s="56" t="n">
        <f aca="false">CG$2*'Norm 2018'!CG12</f>
        <v>0</v>
      </c>
      <c r="CH12" s="56" t="n">
        <f aca="false">CH$2*'Norm 2018'!CH12</f>
        <v>0</v>
      </c>
      <c r="CI12" s="56" t="n">
        <f aca="false">CI$2*'Norm 2018'!CI12</f>
        <v>0</v>
      </c>
      <c r="CJ12" s="56" t="n">
        <f aca="false">CJ$2*'Norm 2018'!CJ12</f>
        <v>50</v>
      </c>
      <c r="CK12" s="56" t="n">
        <f aca="false">CK$2*'Norm 2018'!CK12</f>
        <v>0</v>
      </c>
      <c r="CL12" s="56" t="n">
        <f aca="false">CL$2*'Norm 2018'!CL12</f>
        <v>10.4963036190804</v>
      </c>
      <c r="CM12" s="56" t="n">
        <f aca="false">CM$2*'Norm 2018'!CM12</f>
        <v>5.50410809144949</v>
      </c>
      <c r="CN12" s="56" t="n">
        <f aca="false">CN$2*'Norm 2018'!CN12</f>
        <v>11.8748080864629</v>
      </c>
      <c r="CO12" s="56" t="n">
        <f aca="false">CO$2*'Norm 2018'!CO12</f>
        <v>0.891954091521587</v>
      </c>
      <c r="CP12" s="56" t="n">
        <f aca="false">CP$2*'Norm 2018'!CP12</f>
        <v>48.4196203819004</v>
      </c>
      <c r="CQ12" s="56" t="n">
        <f aca="false">CQ$2*'Norm 2018'!CQ12</f>
        <v>8.69655299560407</v>
      </c>
      <c r="CR12" s="56" t="n">
        <f aca="false">CR$2*'Norm 2018'!CR12</f>
        <v>89.3452652034899</v>
      </c>
      <c r="CS12" s="56" t="n">
        <f aca="false">CS$2*'Norm 2018'!CS12</f>
        <v>38.262289664894</v>
      </c>
      <c r="CT12" s="56" t="n">
        <f aca="false">CT$2*'Norm 2018'!CT12</f>
        <v>69.9378081946207</v>
      </c>
      <c r="CU12" s="56" t="n">
        <f aca="false">CU$2*'Norm 2018'!CU12</f>
        <v>48.8981996337031</v>
      </c>
      <c r="CV12" s="56"/>
      <c r="CW12" s="56" t="n">
        <f aca="false">CW$2*'Norm 2018'!CW12</f>
        <v>6.56658346717408</v>
      </c>
      <c r="CX12" s="56" t="n">
        <f aca="false">CX$2*'Norm 2018'!CX12</f>
        <v>5.83796052260719</v>
      </c>
      <c r="CY12" s="56" t="n">
        <f aca="false">CY$2*'Norm 2018'!CY12</f>
        <v>6.07992753984439</v>
      </c>
      <c r="CZ12" s="56" t="n">
        <f aca="false">CZ$2*'Norm 2018'!CZ12</f>
        <v>23.1878046841746</v>
      </c>
      <c r="DA12" s="56" t="n">
        <f aca="false">DA$2*'Norm 2018'!DA12</f>
        <v>25.160489794658</v>
      </c>
    </row>
    <row r="13" customFormat="false" ht="15" hidden="false" customHeight="false" outlineLevel="0" collapsed="false">
      <c r="A13" s="80" t="s">
        <v>303</v>
      </c>
      <c r="B13" s="81" t="n">
        <v>13</v>
      </c>
      <c r="C13" s="80" t="s">
        <v>302</v>
      </c>
      <c r="E13" s="56" t="n">
        <f aca="false">E$2*'Norm 2018'!E13</f>
        <v>4.05258719556637</v>
      </c>
      <c r="F13" s="56" t="n">
        <f aca="false">F$2*'Norm 2018'!F13</f>
        <v>0</v>
      </c>
      <c r="G13" s="56" t="n">
        <f aca="false">G$2*'Norm 2018'!G13</f>
        <v>16.8090495193663</v>
      </c>
      <c r="H13" s="56" t="n">
        <f aca="false">H$2*'Norm 2018'!H13</f>
        <v>0.483967388585726</v>
      </c>
      <c r="I13" s="56" t="n">
        <f aca="false">I$2*'Norm 2018'!I13</f>
        <v>18.8490859309466</v>
      </c>
      <c r="J13" s="56" t="n">
        <f aca="false">J$2*'Norm 2018'!J13</f>
        <v>26.3201260719533</v>
      </c>
      <c r="K13" s="56" t="n">
        <f aca="false">K$2*'Norm 2018'!K13</f>
        <v>77.2439616600528</v>
      </c>
      <c r="L13" s="56" t="n">
        <f aca="false">L$2*'Norm 2018'!L13</f>
        <v>28.1926766637997</v>
      </c>
      <c r="M13" s="56" t="n">
        <f aca="false">M$2*'Norm 2018'!M13</f>
        <v>93.9257485603298</v>
      </c>
      <c r="N13" s="56" t="n">
        <f aca="false">N$2*'Norm 2018'!N13</f>
        <v>20.6335215394797</v>
      </c>
      <c r="O13" s="56" t="n">
        <f aca="false">O$2*'Norm 2018'!O13</f>
        <v>18.1897551549959</v>
      </c>
      <c r="P13" s="56" t="n">
        <f aca="false">P$2*'Norm 2018'!P13</f>
        <v>89.5324234019242</v>
      </c>
      <c r="Q13" s="56" t="n">
        <f aca="false">Q$2*'Norm 2018'!Q13</f>
        <v>19.7202771355146</v>
      </c>
      <c r="R13" s="56" t="n">
        <f aca="false">R$2*'Norm 2018'!R13</f>
        <v>29.9881886438941</v>
      </c>
      <c r="S13" s="56" t="n">
        <f aca="false">S$2*'Norm 2018'!S13</f>
        <v>14.8109394548373</v>
      </c>
      <c r="T13" s="56" t="n">
        <f aca="false">T$2*'Norm 2018'!T13</f>
        <v>14.0577351704733</v>
      </c>
      <c r="U13" s="56" t="n">
        <f aca="false">U$2*'Norm 2018'!U13</f>
        <v>39.6982924675513</v>
      </c>
      <c r="V13" s="56" t="n">
        <f aca="false">V$2*'Norm 2018'!V13</f>
        <v>27.848008860512</v>
      </c>
      <c r="W13" s="56" t="n">
        <f aca="false">W$2*'Norm 2018'!W13</f>
        <v>0</v>
      </c>
      <c r="X13" s="56" t="n">
        <f aca="false">X$2*'Norm 2018'!X13</f>
        <v>6.87306515033788</v>
      </c>
      <c r="Y13" s="56" t="n">
        <f aca="false">Y$2*'Norm 2018'!Y13</f>
        <v>6.80031421900493</v>
      </c>
      <c r="Z13" s="56" t="n">
        <f aca="false">Z$2*'Norm 2018'!Z13</f>
        <v>35.2796531367674</v>
      </c>
      <c r="AA13" s="56" t="n">
        <f aca="false">AA$2*'Norm 2018'!AA13</f>
        <v>33.7945017094092</v>
      </c>
      <c r="AB13" s="56" t="n">
        <f aca="false">AB$2*'Norm 2018'!AB13</f>
        <v>24.5233992191839</v>
      </c>
      <c r="AC13" s="56" t="n">
        <f aca="false">AC$2*'Norm 2018'!AC13</f>
        <v>30.1102139760822</v>
      </c>
      <c r="AD13" s="56" t="n">
        <f aca="false">AD$2*'Norm 2018'!AD13</f>
        <v>4.64469297246844</v>
      </c>
      <c r="AE13" s="56" t="n">
        <f aca="false">AE$2*'Norm 2018'!AE13</f>
        <v>7.97698207544479</v>
      </c>
      <c r="AF13" s="56" t="n">
        <f aca="false">AF$2*'Norm 2018'!AF13</f>
        <v>0</v>
      </c>
      <c r="AG13" s="56" t="n">
        <f aca="false">AG$2*'Norm 2018'!AG13</f>
        <v>100</v>
      </c>
      <c r="AH13" s="56" t="n">
        <f aca="false">AH$2*'Norm 2018'!AH13</f>
        <v>10</v>
      </c>
      <c r="AI13" s="56" t="n">
        <f aca="false">AI$2*'Norm 2018'!AI13</f>
        <v>50</v>
      </c>
      <c r="AJ13" s="56" t="n">
        <f aca="false">AJ$2*'Norm 2018'!AJ13</f>
        <v>86.7151158544769</v>
      </c>
      <c r="AK13" s="56" t="n">
        <f aca="false">AK$2*'Norm 2018'!AK13</f>
        <v>100</v>
      </c>
      <c r="AL13" s="56" t="n">
        <f aca="false">AL$2*'Norm 2018'!AL13</f>
        <v>50</v>
      </c>
      <c r="AM13" s="56" t="n">
        <f aca="false">AM$2*'Norm 2018'!AM13</f>
        <v>33.7059633482213</v>
      </c>
      <c r="AN13" s="56" t="n">
        <f aca="false">AN$2*'Norm 2018'!AN13</f>
        <v>80.6526674824347</v>
      </c>
      <c r="AO13" s="56" t="n">
        <f aca="false">AO$2*'Norm 2018'!AO13</f>
        <v>50</v>
      </c>
      <c r="AP13" s="56" t="n">
        <f aca="false">AP$2*'Norm 2018'!AP13</f>
        <v>7.21218302975254</v>
      </c>
      <c r="AQ13" s="56" t="n">
        <f aca="false">AQ$2*'Norm 2018'!AQ13</f>
        <v>0</v>
      </c>
      <c r="AR13" s="56" t="n">
        <f aca="false">AR$2*'Norm 2018'!AR13</f>
        <v>14.6435262703648</v>
      </c>
      <c r="AS13" s="56" t="n">
        <f aca="false">AS$2*'Norm 2018'!AS13</f>
        <v>0</v>
      </c>
      <c r="AT13" s="56" t="n">
        <f aca="false">AT$2*'Norm 2018'!AT13</f>
        <v>45.4041834188978</v>
      </c>
      <c r="AU13" s="56" t="n">
        <f aca="false">AU$2*'Norm 2018'!AU13</f>
        <v>50</v>
      </c>
      <c r="AV13" s="56" t="n">
        <f aca="false">AV$2*'Norm 2018'!AV13</f>
        <v>41.1528031246355</v>
      </c>
      <c r="AW13" s="56" t="n">
        <f aca="false">AW$2*'Norm 2018'!AW13</f>
        <v>5.71890620405763</v>
      </c>
      <c r="AX13" s="56" t="n">
        <f aca="false">AX$2*'Norm 2018'!AX13</f>
        <v>14.8974299578974</v>
      </c>
      <c r="AY13" s="56" t="n">
        <f aca="false">AY$2*'Norm 2018'!AY13</f>
        <v>28.996282527881</v>
      </c>
      <c r="AZ13" s="56" t="n">
        <f aca="false">AZ$2*'Norm 2018'!AZ13</f>
        <v>0</v>
      </c>
      <c r="BA13" s="56" t="n">
        <f aca="false">BA$2*'Norm 2018'!BA13</f>
        <v>0.394736842105263</v>
      </c>
      <c r="BB13" s="56" t="n">
        <f aca="false">BB$2*'Norm 2018'!BB13</f>
        <v>0</v>
      </c>
      <c r="BC13" s="56" t="n">
        <f aca="false">BC$2*'Norm 2018'!BC13</f>
        <v>72.3887096719839</v>
      </c>
      <c r="BD13" s="56" t="n">
        <f aca="false">BD$2*'Norm 2018'!BD13</f>
        <v>72.7221064293584</v>
      </c>
      <c r="BE13" s="56" t="n">
        <f aca="false">BE$2*'Norm 2018'!BE13</f>
        <v>90.1235437598944</v>
      </c>
      <c r="BF13" s="56" t="n">
        <f aca="false">BF$2*'Norm 2018'!BF13</f>
        <v>72.165883497413</v>
      </c>
      <c r="BG13" s="56" t="n">
        <f aca="false">BG$2*'Norm 2018'!BG13</f>
        <v>93.1305648058263</v>
      </c>
      <c r="BH13" s="56" t="n">
        <f aca="false">BH$2*'Norm 2018'!BH13</f>
        <v>77.4743882673993</v>
      </c>
      <c r="BI13" s="56" t="n">
        <f aca="false">BI$2*'Norm 2018'!BI13</f>
        <v>17.2647957250228</v>
      </c>
      <c r="BJ13" s="56" t="n">
        <f aca="false">BJ$2*'Norm 2018'!BJ13</f>
        <v>16.176581631205</v>
      </c>
      <c r="BK13" s="56" t="n">
        <f aca="false">BK$2*'Norm 2018'!BK13</f>
        <v>50</v>
      </c>
      <c r="BL13" s="56" t="n">
        <f aca="false">BL$2*'Norm 2018'!BL13</f>
        <v>6.46635426759195</v>
      </c>
      <c r="BM13" s="56" t="n">
        <f aca="false">BM$2*'Norm 2018'!BM13</f>
        <v>22.9780527485395</v>
      </c>
      <c r="BN13" s="56" t="n">
        <f aca="false">BN$2*'Norm 2018'!BN13</f>
        <v>100</v>
      </c>
      <c r="BO13" s="56" t="n">
        <f aca="false">BO$2*'Norm 2018'!BO13</f>
        <v>8.85474981540588</v>
      </c>
      <c r="BP13" s="56" t="n">
        <f aca="false">BP$2*'Norm 2018'!BP13</f>
        <v>5.55738629345371</v>
      </c>
      <c r="BQ13" s="56" t="n">
        <f aca="false">BQ$2*'Norm 2018'!BQ13</f>
        <v>0</v>
      </c>
      <c r="BR13" s="56" t="n">
        <f aca="false">BR$2*'Norm 2018'!BR13</f>
        <v>99.7421794233369</v>
      </c>
      <c r="BS13" s="56" t="n">
        <f aca="false">BS$2*'Norm 2018'!BS13</f>
        <v>9.98710897116685</v>
      </c>
      <c r="BT13" s="56" t="n">
        <f aca="false">BT$2*'Norm 2018'!BT13</f>
        <v>49.8710897116685</v>
      </c>
      <c r="BU13" s="56" t="n">
        <f aca="false">BU$2*'Norm 2018'!BU13</f>
        <v>49.8710897116685</v>
      </c>
      <c r="BV13" s="56" t="n">
        <f aca="false">BV$2*'Norm 2018'!BV13</f>
        <v>9.99570299038895</v>
      </c>
      <c r="BW13" s="56" t="n">
        <f aca="false">BW$2*'Norm 2018'!BW13</f>
        <v>33.0604801964947</v>
      </c>
      <c r="BX13" s="56" t="n">
        <f aca="false">BX$2*'Norm 2018'!BX13</f>
        <v>100</v>
      </c>
      <c r="BY13" s="56" t="n">
        <f aca="false">BY$2*'Norm 2018'!BY13</f>
        <v>100</v>
      </c>
      <c r="BZ13" s="56" t="n">
        <f aca="false">BZ$2*'Norm 2018'!BZ13</f>
        <v>50</v>
      </c>
      <c r="CA13" s="56" t="n">
        <f aca="false">CA$2*'Norm 2018'!CA13</f>
        <v>100</v>
      </c>
      <c r="CB13" s="56" t="n">
        <f aca="false">CB$2*'Norm 2018'!CB13</f>
        <v>99.7421794233369</v>
      </c>
      <c r="CC13" s="56" t="n">
        <f aca="false">CC$2*'Norm 2018'!CC13</f>
        <v>49.8710897116685</v>
      </c>
      <c r="CD13" s="56" t="n">
        <f aca="false">CD$2*'Norm 2018'!CD13</f>
        <v>99.7421794233369</v>
      </c>
      <c r="CE13" s="56" t="n">
        <f aca="false">CE$2*'Norm 2018'!CE13</f>
        <v>9.98710897116685</v>
      </c>
      <c r="CF13" s="56" t="n">
        <f aca="false">CF$2*'Norm 2018'!CF13</f>
        <v>8.37501293186792</v>
      </c>
      <c r="CG13" s="56" t="n">
        <f aca="false">CG$2*'Norm 2018'!CG13</f>
        <v>49.9355448558342</v>
      </c>
      <c r="CH13" s="56" t="n">
        <f aca="false">CH$2*'Norm 2018'!CH13</f>
        <v>50</v>
      </c>
      <c r="CI13" s="56" t="n">
        <f aca="false">CI$2*'Norm 2018'!CI13</f>
        <v>9.9742179423337</v>
      </c>
      <c r="CJ13" s="56" t="n">
        <f aca="false">CJ$2*'Norm 2018'!CJ13</f>
        <v>99.7421794233371</v>
      </c>
      <c r="CK13" s="56" t="n">
        <f aca="false">CK$2*'Norm 2018'!CK13</f>
        <v>49.8710897116685</v>
      </c>
      <c r="CL13" s="56" t="n">
        <f aca="false">CL$2*'Norm 2018'!CL13</f>
        <v>9.78225249062972</v>
      </c>
      <c r="CM13" s="56" t="n">
        <f aca="false">CM$2*'Norm 2018'!CM13</f>
        <v>1.24420706794244</v>
      </c>
      <c r="CN13" s="56" t="n">
        <f aca="false">CN$2*'Norm 2018'!CN13</f>
        <v>13.8261385971248</v>
      </c>
      <c r="CO13" s="56" t="n">
        <f aca="false">CO$2*'Norm 2018'!CO13</f>
        <v>50</v>
      </c>
      <c r="CP13" s="56" t="n">
        <f aca="false">CP$2*'Norm 2018'!CP13</f>
        <v>17.5928922863206</v>
      </c>
      <c r="CQ13" s="56" t="n">
        <f aca="false">CQ$2*'Norm 2018'!CQ13</f>
        <v>1.71646670517744</v>
      </c>
      <c r="CR13" s="56" t="n">
        <f aca="false">CR$2*'Norm 2018'!CR13</f>
        <v>75.595384447303</v>
      </c>
      <c r="CS13" s="56" t="n">
        <f aca="false">CS$2*'Norm 2018'!CS13</f>
        <v>10.0459941590943</v>
      </c>
      <c r="CT13" s="56" t="n">
        <f aca="false">CT$2*'Norm 2018'!CT13</f>
        <v>26.2050697802527</v>
      </c>
      <c r="CU13" s="56" t="n">
        <f aca="false">CU$2*'Norm 2018'!CU13</f>
        <v>100</v>
      </c>
      <c r="CV13" s="56"/>
      <c r="CW13" s="56" t="n">
        <f aca="false">CW$2*'Norm 2018'!CW13</f>
        <v>0</v>
      </c>
      <c r="CX13" s="56" t="n">
        <f aca="false">CX$2*'Norm 2018'!CX13</f>
        <v>3.31720173897399</v>
      </c>
      <c r="CY13" s="56" t="n">
        <f aca="false">CY$2*'Norm 2018'!CY13</f>
        <v>0</v>
      </c>
      <c r="CZ13" s="56" t="n">
        <f aca="false">CZ$2*'Norm 2018'!CZ13</f>
        <v>36.3765658802607</v>
      </c>
      <c r="DA13" s="56" t="n">
        <f aca="false">DA$2*'Norm 2018'!DA13</f>
        <v>30.7889485225825</v>
      </c>
    </row>
    <row r="14" customFormat="false" ht="15" hidden="false" customHeight="false" outlineLevel="0" collapsed="false">
      <c r="A14" s="80" t="s">
        <v>335</v>
      </c>
      <c r="B14" s="81" t="n">
        <v>14</v>
      </c>
      <c r="C14" s="80" t="s">
        <v>336</v>
      </c>
      <c r="E14" s="56" t="n">
        <f aca="false">E$2*'Norm 2018'!E14</f>
        <v>4.72076202860767</v>
      </c>
      <c r="F14" s="56" t="n">
        <f aca="false">F$2*'Norm 2018'!F14</f>
        <v>30.0907854370128</v>
      </c>
      <c r="G14" s="56" t="n">
        <f aca="false">G$2*'Norm 2018'!G14</f>
        <v>23.0846054493613</v>
      </c>
      <c r="H14" s="56" t="n">
        <f aca="false">H$2*'Norm 2018'!H14</f>
        <v>3.85664370657382</v>
      </c>
      <c r="I14" s="56" t="n">
        <f aca="false">I$2*'Norm 2018'!I14</f>
        <v>61.3316373342699</v>
      </c>
      <c r="J14" s="56" t="n">
        <f aca="false">J$2*'Norm 2018'!J14</f>
        <v>37.3973962390602</v>
      </c>
      <c r="K14" s="56" t="n">
        <f aca="false">K$2*'Norm 2018'!K14</f>
        <v>100</v>
      </c>
      <c r="L14" s="56" t="n">
        <f aca="false">L$2*'Norm 2018'!L14</f>
        <v>20.0746636412863</v>
      </c>
      <c r="M14" s="56" t="n">
        <f aca="false">M$2*'Norm 2018'!M14</f>
        <v>13.2960118274457</v>
      </c>
      <c r="N14" s="56" t="n">
        <f aca="false">N$2*'Norm 2018'!N14</f>
        <v>35.1375458203425</v>
      </c>
      <c r="O14" s="56" t="n">
        <f aca="false">O$2*'Norm 2018'!O14</f>
        <v>35.7264511673352</v>
      </c>
      <c r="P14" s="56" t="n">
        <f aca="false">P$2*'Norm 2018'!P14</f>
        <v>44.0070233839924</v>
      </c>
      <c r="Q14" s="56" t="n">
        <f aca="false">Q$2*'Norm 2018'!Q14</f>
        <v>45.3747662612433</v>
      </c>
      <c r="R14" s="56" t="n">
        <f aca="false">R$2*'Norm 2018'!R14</f>
        <v>31.1919200442138</v>
      </c>
      <c r="S14" s="56" t="n">
        <f aca="false">S$2*'Norm 2018'!S14</f>
        <v>50</v>
      </c>
      <c r="T14" s="56" t="n">
        <f aca="false">T$2*'Norm 2018'!T14</f>
        <v>26.4009609057169</v>
      </c>
      <c r="U14" s="56" t="n">
        <f aca="false">U$2*'Norm 2018'!U14</f>
        <v>18.7079331682271</v>
      </c>
      <c r="V14" s="56" t="n">
        <f aca="false">V$2*'Norm 2018'!V14</f>
        <v>33.9343554208275</v>
      </c>
      <c r="W14" s="56" t="n">
        <f aca="false">W$2*'Norm 2018'!W14</f>
        <v>11.4775822706723</v>
      </c>
      <c r="X14" s="56" t="n">
        <f aca="false">X$2*'Norm 2018'!X14</f>
        <v>10</v>
      </c>
      <c r="Y14" s="56" t="n">
        <f aca="false">Y$2*'Norm 2018'!Y14</f>
        <v>3.5488670311496</v>
      </c>
      <c r="Z14" s="56" t="n">
        <f aca="false">Z$2*'Norm 2018'!Z14</f>
        <v>31.7751627661781</v>
      </c>
      <c r="AA14" s="56" t="n">
        <f aca="false">AA$2*'Norm 2018'!AA14</f>
        <v>31.7997933921013</v>
      </c>
      <c r="AB14" s="56" t="n">
        <f aca="false">AB$2*'Norm 2018'!AB14</f>
        <v>82.2529817020418</v>
      </c>
      <c r="AC14" s="56" t="n">
        <f aca="false">AC$2*'Norm 2018'!AC14</f>
        <v>35.4462011089545</v>
      </c>
      <c r="AD14" s="56" t="n">
        <f aca="false">AD$2*'Norm 2018'!AD14</f>
        <v>6.80464531076078</v>
      </c>
      <c r="AE14" s="56" t="n">
        <f aca="false">AE$2*'Norm 2018'!AE14</f>
        <v>48.4515625574985</v>
      </c>
      <c r="AF14" s="56" t="n">
        <f aca="false">AF$2*'Norm 2018'!AF14</f>
        <v>3.42393117131927</v>
      </c>
      <c r="AG14" s="56" t="n">
        <f aca="false">AG$2*'Norm 2018'!AG14</f>
        <v>100</v>
      </c>
      <c r="AH14" s="56" t="n">
        <f aca="false">AH$2*'Norm 2018'!AH14</f>
        <v>7.45762711864406</v>
      </c>
      <c r="AI14" s="56" t="n">
        <f aca="false">AI$2*'Norm 2018'!AI14</f>
        <v>35.0447995729737</v>
      </c>
      <c r="AJ14" s="56" t="n">
        <f aca="false">AJ$2*'Norm 2018'!AJ14</f>
        <v>22.7734406228788</v>
      </c>
      <c r="AK14" s="56" t="n">
        <f aca="false">AK$2*'Norm 2018'!AK14</f>
        <v>90.0964073573135</v>
      </c>
      <c r="AL14" s="56" t="n">
        <f aca="false">AL$2*'Norm 2018'!AL14</f>
        <v>17.3053409903931</v>
      </c>
      <c r="AM14" s="56" t="n">
        <f aca="false">AM$2*'Norm 2018'!AM14</f>
        <v>43.5259487037404</v>
      </c>
      <c r="AN14" s="56" t="n">
        <f aca="false">AN$2*'Norm 2018'!AN14</f>
        <v>56.8014858256153</v>
      </c>
      <c r="AO14" s="56" t="n">
        <f aca="false">AO$2*'Norm 2018'!AO14</f>
        <v>50</v>
      </c>
      <c r="AP14" s="56" t="n">
        <f aca="false">AP$2*'Norm 2018'!AP14</f>
        <v>88.9920257835978</v>
      </c>
      <c r="AQ14" s="56" t="n">
        <f aca="false">AQ$2*'Norm 2018'!AQ14</f>
        <v>95.0715472124226</v>
      </c>
      <c r="AR14" s="56" t="n">
        <f aca="false">AR$2*'Norm 2018'!AR14</f>
        <v>50</v>
      </c>
      <c r="AS14" s="56" t="n">
        <f aca="false">AS$2*'Norm 2018'!AS14</f>
        <v>6.09270738713295</v>
      </c>
      <c r="AT14" s="56" t="n">
        <f aca="false">AT$2*'Norm 2018'!AT14</f>
        <v>40.786426745615</v>
      </c>
      <c r="AU14" s="56" t="n">
        <f aca="false">AU$2*'Norm 2018'!AU14</f>
        <v>45.2224306144124</v>
      </c>
      <c r="AV14" s="56" t="n">
        <f aca="false">AV$2*'Norm 2018'!AV14</f>
        <v>0</v>
      </c>
      <c r="AW14" s="56" t="n">
        <f aca="false">AW$2*'Norm 2018'!AW14</f>
        <v>13.6871508379888</v>
      </c>
      <c r="AX14" s="56" t="n">
        <f aca="false">AX$2*'Norm 2018'!AX14</f>
        <v>44.6700507614213</v>
      </c>
      <c r="AY14" s="56" t="n">
        <f aca="false">AY$2*'Norm 2018'!AY14</f>
        <v>42.1933085501859</v>
      </c>
      <c r="AZ14" s="56" t="n">
        <f aca="false">AZ$2*'Norm 2018'!AZ14</f>
        <v>0</v>
      </c>
      <c r="BA14" s="56" t="n">
        <f aca="false">BA$2*'Norm 2018'!BA14</f>
        <v>0</v>
      </c>
      <c r="BB14" s="56" t="n">
        <f aca="false">BB$2*'Norm 2018'!BB14</f>
        <v>0</v>
      </c>
      <c r="BC14" s="56" t="n">
        <f aca="false">BC$2*'Norm 2018'!BC14</f>
        <v>81.993183779164</v>
      </c>
      <c r="BD14" s="56" t="n">
        <f aca="false">BD$2*'Norm 2018'!BD14</f>
        <v>80.6415535083273</v>
      </c>
      <c r="BE14" s="56" t="n">
        <f aca="false">BE$2*'Norm 2018'!BE14</f>
        <v>77.4690132210958</v>
      </c>
      <c r="BF14" s="56" t="n">
        <f aca="false">BF$2*'Norm 2018'!BF14</f>
        <v>35.4823729171067</v>
      </c>
      <c r="BG14" s="56" t="n">
        <f aca="false">BG$2*'Norm 2018'!BG14</f>
        <v>54.0535898756595</v>
      </c>
      <c r="BH14" s="56" t="n">
        <f aca="false">BH$2*'Norm 2018'!BH14</f>
        <v>19.5030284351371</v>
      </c>
      <c r="BI14" s="56" t="n">
        <f aca="false">BI$2*'Norm 2018'!BI14</f>
        <v>17.7052218918564</v>
      </c>
      <c r="BJ14" s="56" t="n">
        <f aca="false">BJ$2*'Norm 2018'!BJ14</f>
        <v>18.5935407655111</v>
      </c>
      <c r="BK14" s="56" t="n">
        <f aca="false">BK$2*'Norm 2018'!BK14</f>
        <v>40.8163265306122</v>
      </c>
      <c r="BL14" s="56" t="n">
        <f aca="false">BL$2*'Norm 2018'!BL14</f>
        <v>20.46687858737</v>
      </c>
      <c r="BM14" s="56" t="n">
        <f aca="false">BM$2*'Norm 2018'!BM14</f>
        <v>2.49305002321009</v>
      </c>
      <c r="BN14" s="56" t="n">
        <f aca="false">BN$2*'Norm 2018'!BN14</f>
        <v>0</v>
      </c>
      <c r="BO14" s="56" t="n">
        <f aca="false">BO$2*'Norm 2018'!BO14</f>
        <v>0</v>
      </c>
      <c r="BP14" s="56" t="n">
        <f aca="false">BP$2*'Norm 2018'!BP14</f>
        <v>1.48621837757637</v>
      </c>
      <c r="BQ14" s="56" t="n">
        <f aca="false">BQ$2*'Norm 2018'!BQ14</f>
        <v>25.7811478624657</v>
      </c>
      <c r="BR14" s="56" t="n">
        <f aca="false">BR$2*'Norm 2018'!BR14</f>
        <v>100</v>
      </c>
      <c r="BS14" s="56" t="n">
        <f aca="false">BS$2*'Norm 2018'!BS14</f>
        <v>10</v>
      </c>
      <c r="BT14" s="56" t="n">
        <f aca="false">BT$2*'Norm 2018'!BT14</f>
        <v>50</v>
      </c>
      <c r="BU14" s="56" t="n">
        <f aca="false">BU$2*'Norm 2018'!BU14</f>
        <v>50</v>
      </c>
      <c r="BV14" s="56" t="n">
        <f aca="false">BV$2*'Norm 2018'!BV14</f>
        <v>6.66666666666667</v>
      </c>
      <c r="BW14" s="56" t="n">
        <f aca="false">BW$2*'Norm 2018'!BW14</f>
        <v>50</v>
      </c>
      <c r="BX14" s="56" t="n">
        <f aca="false">BX$2*'Norm 2018'!BX14</f>
        <v>100</v>
      </c>
      <c r="BY14" s="56" t="n">
        <f aca="false">BY$2*'Norm 2018'!BY14</f>
        <v>100</v>
      </c>
      <c r="BZ14" s="56" t="n">
        <f aca="false">BZ$2*'Norm 2018'!BZ14</f>
        <v>0</v>
      </c>
      <c r="CA14" s="56" t="n">
        <f aca="false">CA$2*'Norm 2018'!CA14</f>
        <v>100</v>
      </c>
      <c r="CB14" s="56" t="n">
        <f aca="false">CB$2*'Norm 2018'!CB14</f>
        <v>0</v>
      </c>
      <c r="CC14" s="56" t="n">
        <f aca="false">CC$2*'Norm 2018'!CC14</f>
        <v>0</v>
      </c>
      <c r="CD14" s="56" t="n">
        <f aca="false">CD$2*'Norm 2018'!CD14</f>
        <v>0</v>
      </c>
      <c r="CE14" s="56" t="n">
        <f aca="false">CE$2*'Norm 2018'!CE14</f>
        <v>10</v>
      </c>
      <c r="CF14" s="56" t="n">
        <f aca="false">CF$2*'Norm 2018'!CF14</f>
        <v>5</v>
      </c>
      <c r="CG14" s="56" t="n">
        <f aca="false">CG$2*'Norm 2018'!CG14</f>
        <v>50</v>
      </c>
      <c r="CH14" s="56" t="n">
        <f aca="false">CH$2*'Norm 2018'!CH14</f>
        <v>50</v>
      </c>
      <c r="CI14" s="56" t="n">
        <f aca="false">CI$2*'Norm 2018'!CI14</f>
        <v>0</v>
      </c>
      <c r="CJ14" s="56" t="n">
        <f aca="false">CJ$2*'Norm 2018'!CJ14</f>
        <v>75</v>
      </c>
      <c r="CK14" s="56" t="n">
        <f aca="false">CK$2*'Norm 2018'!CK14</f>
        <v>50</v>
      </c>
      <c r="CL14" s="56" t="n">
        <f aca="false">CL$2*'Norm 2018'!CL14</f>
        <v>50</v>
      </c>
      <c r="CM14" s="56" t="n">
        <f aca="false">CM$2*'Norm 2018'!CM14</f>
        <v>0</v>
      </c>
      <c r="CN14" s="56" t="n">
        <f aca="false">CN$2*'Norm 2018'!CN14</f>
        <v>26.4809188904767</v>
      </c>
      <c r="CO14" s="56" t="n">
        <f aca="false">CO$2*'Norm 2018'!CO14</f>
        <v>0.244782976607221</v>
      </c>
      <c r="CP14" s="56" t="n">
        <f aca="false">CP$2*'Norm 2018'!CP14</f>
        <v>0</v>
      </c>
      <c r="CQ14" s="56" t="n">
        <f aca="false">CQ$2*'Norm 2018'!CQ14</f>
        <v>3.24253735554841</v>
      </c>
      <c r="CR14" s="56" t="n">
        <f aca="false">CR$2*'Norm 2018'!CR14</f>
        <v>51.7993130296551</v>
      </c>
      <c r="CS14" s="56" t="n">
        <f aca="false">CS$2*'Norm 2018'!CS14</f>
        <v>25.1402418273098</v>
      </c>
      <c r="CT14" s="56" t="n">
        <f aca="false">CT$2*'Norm 2018'!CT14</f>
        <v>56.2829620244939</v>
      </c>
      <c r="CU14" s="56" t="n">
        <f aca="false">CU$2*'Norm 2018'!CU14</f>
        <v>49.2494211217888</v>
      </c>
      <c r="CV14" s="56"/>
      <c r="CW14" s="56" t="n">
        <f aca="false">CW$2*'Norm 2018'!CW14</f>
        <v>4.62193925481866</v>
      </c>
      <c r="CX14" s="56" t="n">
        <f aca="false">CX$2*'Norm 2018'!CX14</f>
        <v>0</v>
      </c>
      <c r="CY14" s="56" t="n">
        <f aca="false">CY$2*'Norm 2018'!CY14</f>
        <v>5.16952458059548</v>
      </c>
      <c r="CZ14" s="56" t="n">
        <f aca="false">CZ$2*'Norm 2018'!CZ14</f>
        <v>27.5836203914931</v>
      </c>
      <c r="DA14" s="56" t="n">
        <f aca="false">DA$2*'Norm 2018'!DA14</f>
        <v>30.6936328506164</v>
      </c>
    </row>
    <row r="15" customFormat="false" ht="15" hidden="false" customHeight="false" outlineLevel="0" collapsed="false">
      <c r="A15" s="80" t="s">
        <v>340</v>
      </c>
      <c r="B15" s="81" t="n">
        <v>16</v>
      </c>
      <c r="C15" s="80" t="s">
        <v>339</v>
      </c>
      <c r="E15" s="56" t="n">
        <f aca="false">E$2*'Norm 2018'!E15</f>
        <v>6.57541842040542</v>
      </c>
      <c r="F15" s="56" t="n">
        <f aca="false">F$2*'Norm 2018'!F15</f>
        <v>11.1324729254666</v>
      </c>
      <c r="G15" s="56" t="n">
        <f aca="false">G$2*'Norm 2018'!G15</f>
        <v>7.75035728741864</v>
      </c>
      <c r="H15" s="56" t="n">
        <f aca="false">H$2*'Norm 2018'!H15</f>
        <v>2.94977686563256</v>
      </c>
      <c r="I15" s="56" t="n">
        <f aca="false">I$2*'Norm 2018'!I15</f>
        <v>23.6707797174822</v>
      </c>
      <c r="J15" s="56" t="n">
        <f aca="false">J$2*'Norm 2018'!J15</f>
        <v>16.1289661829042</v>
      </c>
      <c r="K15" s="56" t="n">
        <f aca="false">K$2*'Norm 2018'!K15</f>
        <v>91.0078759733715</v>
      </c>
      <c r="L15" s="56" t="n">
        <f aca="false">L$2*'Norm 2018'!L15</f>
        <v>34.497735876622</v>
      </c>
      <c r="M15" s="56" t="n">
        <f aca="false">M$2*'Norm 2018'!M15</f>
        <v>98.7858804903231</v>
      </c>
      <c r="N15" s="56" t="n">
        <f aca="false">N$2*'Norm 2018'!N15</f>
        <v>4.49730241032065</v>
      </c>
      <c r="O15" s="56" t="n">
        <f aca="false">O$2*'Norm 2018'!O15</f>
        <v>13.8499430952722</v>
      </c>
      <c r="P15" s="56" t="n">
        <f aca="false">P$2*'Norm 2018'!P15</f>
        <v>84.1436891424162</v>
      </c>
      <c r="Q15" s="56" t="n">
        <f aca="false">Q$2*'Norm 2018'!Q15</f>
        <v>2.70205165068805</v>
      </c>
      <c r="R15" s="56" t="n">
        <f aca="false">R$2*'Norm 2018'!R15</f>
        <v>4.59540132061287</v>
      </c>
      <c r="S15" s="56" t="n">
        <f aca="false">S$2*'Norm 2018'!S15</f>
        <v>0</v>
      </c>
      <c r="T15" s="56" t="n">
        <f aca="false">T$2*'Norm 2018'!T15</f>
        <v>35.78347909741</v>
      </c>
      <c r="U15" s="56" t="n">
        <f aca="false">U$2*'Norm 2018'!U15</f>
        <v>34.0455903431619</v>
      </c>
      <c r="V15" s="56" t="n">
        <f aca="false">V$2*'Norm 2018'!V15</f>
        <v>12.5195335633264</v>
      </c>
      <c r="W15" s="56" t="n">
        <f aca="false">W$2*'Norm 2018'!W15</f>
        <v>33.3463998328687</v>
      </c>
      <c r="X15" s="56" t="n">
        <f aca="false">X$2*'Norm 2018'!X15</f>
        <v>10</v>
      </c>
      <c r="Y15" s="56" t="n">
        <f aca="false">Y$2*'Norm 2018'!Y15</f>
        <v>0</v>
      </c>
      <c r="Z15" s="56" t="n">
        <f aca="false">Z$2*'Norm 2018'!Z15</f>
        <v>0</v>
      </c>
      <c r="AA15" s="56" t="n">
        <f aca="false">AA$2*'Norm 2018'!AA15</f>
        <v>0</v>
      </c>
      <c r="AB15" s="56" t="n">
        <f aca="false">AB$2*'Norm 2018'!AB15</f>
        <v>0</v>
      </c>
      <c r="AC15" s="56" t="n">
        <f aca="false">AC$2*'Norm 2018'!AC15</f>
        <v>44.1656527863664</v>
      </c>
      <c r="AD15" s="56" t="n">
        <f aca="false">AD$2*'Norm 2018'!AD15</f>
        <v>0</v>
      </c>
      <c r="AE15" s="56" t="n">
        <f aca="false">AE$2*'Norm 2018'!AE15</f>
        <v>0</v>
      </c>
      <c r="AF15" s="56" t="n">
        <f aca="false">AF$2*'Norm 2018'!AF15</f>
        <v>6.07813739527454</v>
      </c>
      <c r="AG15" s="56" t="n">
        <f aca="false">AG$2*'Norm 2018'!AG15</f>
        <v>100</v>
      </c>
      <c r="AH15" s="56" t="n">
        <f aca="false">AH$2*'Norm 2018'!AH15</f>
        <v>1.86440677966102</v>
      </c>
      <c r="AI15" s="56" t="n">
        <f aca="false">AI$2*'Norm 2018'!AI15</f>
        <v>22.7520813348333</v>
      </c>
      <c r="AJ15" s="56" t="n">
        <f aca="false">AJ$2*'Norm 2018'!AJ15</f>
        <v>26.6677374806065</v>
      </c>
      <c r="AK15" s="56" t="n">
        <f aca="false">AK$2*'Norm 2018'!AK15</f>
        <v>57.0984563807608</v>
      </c>
      <c r="AL15" s="56" t="n">
        <f aca="false">AL$2*'Norm 2018'!AL15</f>
        <v>49.2784701747982</v>
      </c>
      <c r="AM15" s="56" t="n">
        <f aca="false">AM$2*'Norm 2018'!AM15</f>
        <v>50</v>
      </c>
      <c r="AN15" s="56" t="n">
        <f aca="false">AN$2*'Norm 2018'!AN15</f>
        <v>100</v>
      </c>
      <c r="AO15" s="56" t="n">
        <f aca="false">AO$2*'Norm 2018'!AO15</f>
        <v>50</v>
      </c>
      <c r="AP15" s="56" t="n">
        <f aca="false">AP$2*'Norm 2018'!AP15</f>
        <v>0</v>
      </c>
      <c r="AQ15" s="56" t="n">
        <f aca="false">AQ$2*'Norm 2018'!AQ15</f>
        <v>96.6361079855042</v>
      </c>
      <c r="AR15" s="56" t="n">
        <f aca="false">AR$2*'Norm 2018'!AR15</f>
        <v>27.4299200453657</v>
      </c>
      <c r="AS15" s="56" t="n">
        <f aca="false">AS$2*'Norm 2018'!AS15</f>
        <v>26.6059597020925</v>
      </c>
      <c r="AT15" s="56" t="n">
        <f aca="false">AT$2*'Norm 2018'!AT15</f>
        <v>50</v>
      </c>
      <c r="AU15" s="56" t="n">
        <f aca="false">AU$2*'Norm 2018'!AU15</f>
        <v>35.1658342744334</v>
      </c>
      <c r="AV15" s="56" t="n">
        <f aca="false">AV$2*'Norm 2018'!AV15</f>
        <v>0</v>
      </c>
      <c r="AW15" s="56" t="n">
        <f aca="false">AW$2*'Norm 2018'!AW15</f>
        <v>0</v>
      </c>
      <c r="AX15" s="56" t="n">
        <f aca="false">AX$2*'Norm 2018'!AX15</f>
        <v>0</v>
      </c>
      <c r="AY15" s="56" t="n">
        <f aca="false">AY$2*'Norm 2018'!AY15</f>
        <v>0</v>
      </c>
      <c r="AZ15" s="56" t="n">
        <f aca="false">AZ$2*'Norm 2018'!AZ15</f>
        <v>0</v>
      </c>
      <c r="BA15" s="56" t="n">
        <f aca="false">BA$2*'Norm 2018'!BA15</f>
        <v>0</v>
      </c>
      <c r="BB15" s="56" t="n">
        <f aca="false">BB$2*'Norm 2018'!BB15</f>
        <v>0</v>
      </c>
      <c r="BC15" s="56" t="n">
        <f aca="false">BC$2*'Norm 2018'!BC15</f>
        <v>91.4730042249458</v>
      </c>
      <c r="BD15" s="56" t="n">
        <f aca="false">BD$2*'Norm 2018'!BD15</f>
        <v>91.6484503841051</v>
      </c>
      <c r="BE15" s="56" t="n">
        <f aca="false">BE$2*'Norm 2018'!BE15</f>
        <v>86.0503352934038</v>
      </c>
      <c r="BF15" s="56" t="n">
        <f aca="false">BF$2*'Norm 2018'!BF15</f>
        <v>100</v>
      </c>
      <c r="BG15" s="56" t="n">
        <f aca="false">BG$2*'Norm 2018'!BG15</f>
        <v>72.09432773637</v>
      </c>
      <c r="BH15" s="56" t="n">
        <f aca="false">BH$2*'Norm 2018'!BH15</f>
        <v>100</v>
      </c>
      <c r="BI15" s="56" t="n">
        <f aca="false">BI$2*'Norm 2018'!BI15</f>
        <v>43.6514395314503</v>
      </c>
      <c r="BJ15" s="56" t="n">
        <f aca="false">BJ$2*'Norm 2018'!BJ15</f>
        <v>0</v>
      </c>
      <c r="BK15" s="56" t="n">
        <f aca="false">BK$2*'Norm 2018'!BK15</f>
        <v>20.4081632653061</v>
      </c>
      <c r="BL15" s="56" t="n">
        <f aca="false">BL$2*'Norm 2018'!BL15</f>
        <v>0</v>
      </c>
      <c r="BM15" s="56" t="n">
        <f aca="false">BM$2*'Norm 2018'!BM15</f>
        <v>2.62101590875415</v>
      </c>
      <c r="BN15" s="56" t="n">
        <f aca="false">BN$2*'Norm 2018'!BN15</f>
        <v>0</v>
      </c>
      <c r="BO15" s="56" t="n">
        <f aca="false">BO$2*'Norm 2018'!BO15</f>
        <v>3.13807712708939</v>
      </c>
      <c r="BP15" s="56" t="n">
        <f aca="false">BP$2*'Norm 2018'!BP15</f>
        <v>4.91505132918127</v>
      </c>
      <c r="BQ15" s="56" t="n">
        <f aca="false">BQ$2*'Norm 2018'!BQ15</f>
        <v>3.42528435089554</v>
      </c>
      <c r="BR15" s="56" t="n">
        <f aca="false">BR$2*'Norm 2018'!BR15</f>
        <v>0</v>
      </c>
      <c r="BS15" s="56" t="n">
        <f aca="false">BS$2*'Norm 2018'!BS15</f>
        <v>0</v>
      </c>
      <c r="BT15" s="56" t="n">
        <f aca="false">BT$2*'Norm 2018'!BT15</f>
        <v>0</v>
      </c>
      <c r="BU15" s="56" t="n">
        <f aca="false">BU$2*'Norm 2018'!BU15</f>
        <v>0</v>
      </c>
      <c r="BV15" s="56" t="n">
        <f aca="false">BV$2*'Norm 2018'!BV15</f>
        <v>0</v>
      </c>
      <c r="BW15" s="56" t="n">
        <f aca="false">BW$2*'Norm 2018'!BW15</f>
        <v>0</v>
      </c>
      <c r="BX15" s="56" t="n">
        <f aca="false">BX$2*'Norm 2018'!BX15</f>
        <v>0</v>
      </c>
      <c r="BY15" s="56" t="n">
        <f aca="false">BY$2*'Norm 2018'!BY15</f>
        <v>0</v>
      </c>
      <c r="BZ15" s="56" t="n">
        <f aca="false">BZ$2*'Norm 2018'!BZ15</f>
        <v>0</v>
      </c>
      <c r="CA15" s="56" t="n">
        <f aca="false">CA$2*'Norm 2018'!CA15</f>
        <v>0</v>
      </c>
      <c r="CB15" s="56" t="n">
        <f aca="false">CB$2*'Norm 2018'!CB15</f>
        <v>0</v>
      </c>
      <c r="CC15" s="56" t="n">
        <f aca="false">CC$2*'Norm 2018'!CC15</f>
        <v>0</v>
      </c>
      <c r="CD15" s="56" t="n">
        <f aca="false">CD$2*'Norm 2018'!CD15</f>
        <v>0</v>
      </c>
      <c r="CE15" s="56" t="n">
        <f aca="false">CE$2*'Norm 2018'!CE15</f>
        <v>10</v>
      </c>
      <c r="CF15" s="56" t="n">
        <f aca="false">CF$2*'Norm 2018'!CF15</f>
        <v>0</v>
      </c>
      <c r="CG15" s="56" t="n">
        <f aca="false">CG$2*'Norm 2018'!CG15</f>
        <v>0</v>
      </c>
      <c r="CH15" s="56" t="n">
        <f aca="false">CH$2*'Norm 2018'!CH15</f>
        <v>0</v>
      </c>
      <c r="CI15" s="56" t="n">
        <f aca="false">CI$2*'Norm 2018'!CI15</f>
        <v>0</v>
      </c>
      <c r="CJ15" s="56" t="n">
        <f aca="false">CJ$2*'Norm 2018'!CJ15</f>
        <v>0</v>
      </c>
      <c r="CK15" s="56" t="n">
        <f aca="false">CK$2*'Norm 2018'!CK15</f>
        <v>0</v>
      </c>
      <c r="CL15" s="56" t="n">
        <f aca="false">CL$2*'Norm 2018'!CL15</f>
        <v>45.7377593336793</v>
      </c>
      <c r="CM15" s="56" t="n">
        <f aca="false">CM$2*'Norm 2018'!CM15</f>
        <v>1.51307514563761</v>
      </c>
      <c r="CN15" s="56" t="n">
        <f aca="false">CN$2*'Norm 2018'!CN15</f>
        <v>24.2280273988477</v>
      </c>
      <c r="CO15" s="56" t="n">
        <f aca="false">CO$2*'Norm 2018'!CO15</f>
        <v>0</v>
      </c>
      <c r="CP15" s="56" t="n">
        <f aca="false">CP$2*'Norm 2018'!CP15</f>
        <v>23.5198553200621</v>
      </c>
      <c r="CQ15" s="56" t="n">
        <f aca="false">CQ$2*'Norm 2018'!CQ15</f>
        <v>1.73787078909236</v>
      </c>
      <c r="CR15" s="56" t="n">
        <f aca="false">CR$2*'Norm 2018'!CR15</f>
        <v>0</v>
      </c>
      <c r="CS15" s="56" t="n">
        <f aca="false">CS$2*'Norm 2018'!CS15</f>
        <v>31.5219038082543</v>
      </c>
      <c r="CT15" s="56" t="n">
        <f aca="false">CT$2*'Norm 2018'!CT15</f>
        <v>100</v>
      </c>
      <c r="CU15" s="56" t="n">
        <f aca="false">CU$2*'Norm 2018'!CU15</f>
        <v>0</v>
      </c>
      <c r="CV15" s="56"/>
      <c r="CW15" s="56" t="n">
        <f aca="false">CW$2*'Norm 2018'!CW15</f>
        <v>3.15618320782665</v>
      </c>
      <c r="CX15" s="56" t="n">
        <f aca="false">CX$2*'Norm 2018'!CX15</f>
        <v>3.8787599206046</v>
      </c>
      <c r="CY15" s="56" t="n">
        <f aca="false">CY$2*'Norm 2018'!CY15</f>
        <v>3.11684438838174</v>
      </c>
      <c r="CZ15" s="56" t="n">
        <f aca="false">CZ$2*'Norm 2018'!CZ15</f>
        <v>0</v>
      </c>
      <c r="DA15" s="56" t="n">
        <f aca="false">DA$2*'Norm 2018'!DA15</f>
        <v>24.9656933016398</v>
      </c>
    </row>
    <row r="16" customFormat="false" ht="15" hidden="false" customHeight="false" outlineLevel="0" collapsed="false">
      <c r="A16" s="80" t="s">
        <v>345</v>
      </c>
      <c r="B16" s="81" t="n">
        <v>20</v>
      </c>
      <c r="C16" s="80" t="s">
        <v>346</v>
      </c>
      <c r="E16" s="56" t="n">
        <f aca="false">E$2*'Norm 2018'!E16</f>
        <v>15.1845595257175</v>
      </c>
      <c r="F16" s="56" t="n">
        <f aca="false">F$2*'Norm 2018'!F16</f>
        <v>18.9695887868859</v>
      </c>
      <c r="G16" s="56" t="n">
        <f aca="false">G$2*'Norm 2018'!G16</f>
        <v>13.491085122449</v>
      </c>
      <c r="H16" s="56" t="n">
        <f aca="false">H$2*'Norm 2018'!H16</f>
        <v>2.62381185722417</v>
      </c>
      <c r="I16" s="56" t="n">
        <f aca="false">I$2*'Norm 2018'!I16</f>
        <v>59.6892626630117</v>
      </c>
      <c r="J16" s="56" t="n">
        <f aca="false">J$2*'Norm 2018'!J16</f>
        <v>35.0802967248095</v>
      </c>
      <c r="K16" s="56" t="n">
        <f aca="false">K$2*'Norm 2018'!K16</f>
        <v>93.9250597611667</v>
      </c>
      <c r="L16" s="56" t="n">
        <f aca="false">L$2*'Norm 2018'!L16</f>
        <v>28.3903700211321</v>
      </c>
      <c r="M16" s="56" t="n">
        <f aca="false">M$2*'Norm 2018'!M16</f>
        <v>88.2490159451847</v>
      </c>
      <c r="N16" s="56" t="n">
        <f aca="false">N$2*'Norm 2018'!N16</f>
        <v>31.3642097290378</v>
      </c>
      <c r="O16" s="56" t="n">
        <f aca="false">O$2*'Norm 2018'!O16</f>
        <v>24.8137682896789</v>
      </c>
      <c r="P16" s="56" t="n">
        <f aca="false">P$2*'Norm 2018'!P16</f>
        <v>66.6474512899709</v>
      </c>
      <c r="Q16" s="56" t="n">
        <f aca="false">Q$2*'Norm 2018'!Q16</f>
        <v>25.6188493818097</v>
      </c>
      <c r="R16" s="56" t="n">
        <f aca="false">R$2*'Norm 2018'!R16</f>
        <v>50</v>
      </c>
      <c r="S16" s="56" t="n">
        <f aca="false">S$2*'Norm 2018'!S16</f>
        <v>29.6554859591543</v>
      </c>
      <c r="T16" s="56" t="n">
        <f aca="false">T$2*'Norm 2018'!T16</f>
        <v>36.540749126724</v>
      </c>
      <c r="U16" s="56" t="n">
        <f aca="false">U$2*'Norm 2018'!U16</f>
        <v>36.5078952803142</v>
      </c>
      <c r="V16" s="56" t="n">
        <f aca="false">V$2*'Norm 2018'!V16</f>
        <v>43.3959988529264</v>
      </c>
      <c r="W16" s="56" t="n">
        <f aca="false">W$2*'Norm 2018'!W16</f>
        <v>6.21893025360995</v>
      </c>
      <c r="X16" s="56" t="n">
        <f aca="false">X$2*'Norm 2018'!X16</f>
        <v>9.97973459776478</v>
      </c>
      <c r="Y16" s="56" t="n">
        <f aca="false">Y$2*'Norm 2018'!Y16</f>
        <v>6.66952059648016</v>
      </c>
      <c r="Z16" s="56" t="n">
        <f aca="false">Z$2*'Norm 2018'!Z16</f>
        <v>35.7122974645177</v>
      </c>
      <c r="AA16" s="56" t="n">
        <f aca="false">AA$2*'Norm 2018'!AA16</f>
        <v>35.1181412872409</v>
      </c>
      <c r="AB16" s="56" t="n">
        <f aca="false">AB$2*'Norm 2018'!AB16</f>
        <v>81.715014662237</v>
      </c>
      <c r="AC16" s="56" t="n">
        <f aca="false">AC$2*'Norm 2018'!AC16</f>
        <v>33.8882505116313</v>
      </c>
      <c r="AD16" s="56" t="n">
        <f aca="false">AD$2*'Norm 2018'!AD16</f>
        <v>7.19135445481505</v>
      </c>
      <c r="AE16" s="56" t="n">
        <f aca="false">AE$2*'Norm 2018'!AE16</f>
        <v>12.9288839811062</v>
      </c>
      <c r="AF16" s="56" t="n">
        <f aca="false">AF$2*'Norm 2018'!AF16</f>
        <v>1.6649632484407</v>
      </c>
      <c r="AG16" s="56" t="n">
        <f aca="false">AG$2*'Norm 2018'!AG16</f>
        <v>100</v>
      </c>
      <c r="AH16" s="56" t="n">
        <f aca="false">AH$2*'Norm 2018'!AH16</f>
        <v>10</v>
      </c>
      <c r="AI16" s="56" t="n">
        <f aca="false">AI$2*'Norm 2018'!AI16</f>
        <v>34.7151737728401</v>
      </c>
      <c r="AJ16" s="56" t="n">
        <f aca="false">AJ$2*'Norm 2018'!AJ16</f>
        <v>17.1106201128114</v>
      </c>
      <c r="AK16" s="56" t="n">
        <f aca="false">AK$2*'Norm 2018'!AK16</f>
        <v>65.8352619175832</v>
      </c>
      <c r="AL16" s="56" t="n">
        <f aca="false">AL$2*'Norm 2018'!AL16</f>
        <v>30.4892462142057</v>
      </c>
      <c r="AM16" s="56" t="n">
        <f aca="false">AM$2*'Norm 2018'!AM16</f>
        <v>29.0669676883018</v>
      </c>
      <c r="AN16" s="56" t="n">
        <f aca="false">AN$2*'Norm 2018'!AN16</f>
        <v>53.8844420132613</v>
      </c>
      <c r="AO16" s="56" t="n">
        <f aca="false">AO$2*'Norm 2018'!AO16</f>
        <v>37.5</v>
      </c>
      <c r="AP16" s="56" t="n">
        <f aca="false">AP$2*'Norm 2018'!AP16</f>
        <v>74.1366175704636</v>
      </c>
      <c r="AQ16" s="56" t="n">
        <f aca="false">AQ$2*'Norm 2018'!AQ16</f>
        <v>75.362600658023</v>
      </c>
      <c r="AR16" s="56" t="n">
        <f aca="false">AR$2*'Norm 2018'!AR16</f>
        <v>14.8899989623313</v>
      </c>
      <c r="AS16" s="56" t="n">
        <f aca="false">AS$2*'Norm 2018'!AS16</f>
        <v>17.3297477606379</v>
      </c>
      <c r="AT16" s="56" t="n">
        <f aca="false">AT$2*'Norm 2018'!AT16</f>
        <v>32.8741909921961</v>
      </c>
      <c r="AU16" s="56" t="n">
        <f aca="false">AU$2*'Norm 2018'!AU16</f>
        <v>32.8480486746728</v>
      </c>
      <c r="AV16" s="56" t="n">
        <f aca="false">AV$2*'Norm 2018'!AV16</f>
        <v>22.6840763225326</v>
      </c>
      <c r="AW16" s="56" t="n">
        <f aca="false">AW$2*'Norm 2018'!AW16</f>
        <v>24.8603351955307</v>
      </c>
      <c r="AX16" s="56" t="n">
        <f aca="false">AX$2*'Norm 2018'!AX16</f>
        <v>4.06091370558376</v>
      </c>
      <c r="AY16" s="56" t="n">
        <f aca="false">AY$2*'Norm 2018'!AY16</f>
        <v>65.4275092936803</v>
      </c>
      <c r="AZ16" s="56" t="n">
        <f aca="false">AZ$2*'Norm 2018'!AZ16</f>
        <v>0</v>
      </c>
      <c r="BA16" s="56" t="n">
        <f aca="false">BA$2*'Norm 2018'!BA16</f>
        <v>0</v>
      </c>
      <c r="BB16" s="56" t="n">
        <f aca="false">BB$2*'Norm 2018'!BB16</f>
        <v>0</v>
      </c>
      <c r="BC16" s="56" t="n">
        <f aca="false">BC$2*'Norm 2018'!BC16</f>
        <v>91.4972004612099</v>
      </c>
      <c r="BD16" s="56" t="n">
        <f aca="false">BD$2*'Norm 2018'!BD16</f>
        <v>90.2703220127834</v>
      </c>
      <c r="BE16" s="56" t="n">
        <f aca="false">BE$2*'Norm 2018'!BE16</f>
        <v>89.555678781325</v>
      </c>
      <c r="BF16" s="56" t="n">
        <f aca="false">BF$2*'Norm 2018'!BF16</f>
        <v>49.7161350458744</v>
      </c>
      <c r="BG16" s="56" t="n">
        <f aca="false">BG$2*'Norm 2018'!BG16</f>
        <v>61.9414587756233</v>
      </c>
      <c r="BH16" s="56" t="n">
        <f aca="false">BH$2*'Norm 2018'!BH16</f>
        <v>41.5216060542382</v>
      </c>
      <c r="BI16" s="56" t="n">
        <f aca="false">BI$2*'Norm 2018'!BI16</f>
        <v>0</v>
      </c>
      <c r="BJ16" s="56" t="n">
        <f aca="false">BJ$2*'Norm 2018'!BJ16</f>
        <v>12.1199678640107</v>
      </c>
      <c r="BK16" s="56" t="n">
        <f aca="false">BK$2*'Norm 2018'!BK16</f>
        <v>35.7142857142857</v>
      </c>
      <c r="BL16" s="56" t="n">
        <f aca="false">BL$2*'Norm 2018'!BL16</f>
        <v>32.7266293779294</v>
      </c>
      <c r="BM16" s="56" t="n">
        <f aca="false">BM$2*'Norm 2018'!BM16</f>
        <v>54.2364955429315</v>
      </c>
      <c r="BN16" s="56" t="n">
        <f aca="false">BN$2*'Norm 2018'!BN16</f>
        <v>0</v>
      </c>
      <c r="BO16" s="56" t="n">
        <f aca="false">BO$2*'Norm 2018'!BO16</f>
        <v>5.01681816739581</v>
      </c>
      <c r="BP16" s="56" t="n">
        <f aca="false">BP$2*'Norm 2018'!BP16</f>
        <v>4.42730631811064</v>
      </c>
      <c r="BQ16" s="56" t="n">
        <f aca="false">BQ$2*'Norm 2018'!BQ16</f>
        <v>14.0443195188914</v>
      </c>
      <c r="BR16" s="56" t="n">
        <f aca="false">BR$2*'Norm 2018'!BR16</f>
        <v>100</v>
      </c>
      <c r="BS16" s="56" t="n">
        <f aca="false">BS$2*'Norm 2018'!BS16</f>
        <v>0</v>
      </c>
      <c r="BT16" s="56" t="n">
        <f aca="false">BT$2*'Norm 2018'!BT16</f>
        <v>50</v>
      </c>
      <c r="BU16" s="56" t="n">
        <f aca="false">BU$2*'Norm 2018'!BU16</f>
        <v>50</v>
      </c>
      <c r="BV16" s="56" t="n">
        <f aca="false">BV$2*'Norm 2018'!BV16</f>
        <v>3.33333333333333</v>
      </c>
      <c r="BW16" s="56" t="n">
        <f aca="false">BW$2*'Norm 2018'!BW16</f>
        <v>0</v>
      </c>
      <c r="BX16" s="56" t="n">
        <f aca="false">BX$2*'Norm 2018'!BX16</f>
        <v>100</v>
      </c>
      <c r="BY16" s="56" t="n">
        <f aca="false">BY$2*'Norm 2018'!BY16</f>
        <v>100</v>
      </c>
      <c r="BZ16" s="56" t="n">
        <f aca="false">BZ$2*'Norm 2018'!BZ16</f>
        <v>0</v>
      </c>
      <c r="CA16" s="56" t="n">
        <f aca="false">CA$2*'Norm 2018'!CA16</f>
        <v>100</v>
      </c>
      <c r="CB16" s="56" t="n">
        <f aca="false">CB$2*'Norm 2018'!CB16</f>
        <v>100</v>
      </c>
      <c r="CC16" s="56" t="n">
        <f aca="false">CC$2*'Norm 2018'!CC16</f>
        <v>50</v>
      </c>
      <c r="CD16" s="56" t="n">
        <f aca="false">CD$2*'Norm 2018'!CD16</f>
        <v>0</v>
      </c>
      <c r="CE16" s="56" t="n">
        <f aca="false">CE$2*'Norm 2018'!CE16</f>
        <v>10</v>
      </c>
      <c r="CF16" s="56" t="n">
        <f aca="false">CF$2*'Norm 2018'!CF16</f>
        <v>10</v>
      </c>
      <c r="CG16" s="56" t="n">
        <f aca="false">CG$2*'Norm 2018'!CG16</f>
        <v>50</v>
      </c>
      <c r="CH16" s="56" t="n">
        <f aca="false">CH$2*'Norm 2018'!CH16</f>
        <v>50</v>
      </c>
      <c r="CI16" s="56" t="n">
        <f aca="false">CI$2*'Norm 2018'!CI16</f>
        <v>0</v>
      </c>
      <c r="CJ16" s="56" t="n">
        <f aca="false">CJ$2*'Norm 2018'!CJ16</f>
        <v>100</v>
      </c>
      <c r="CK16" s="56" t="n">
        <f aca="false">CK$2*'Norm 2018'!CK16</f>
        <v>50</v>
      </c>
      <c r="CL16" s="56" t="n">
        <f aca="false">CL$2*'Norm 2018'!CL16</f>
        <v>8.44897092302655</v>
      </c>
      <c r="CM16" s="56" t="n">
        <f aca="false">CM$2*'Norm 2018'!CM16</f>
        <v>5.72043062624909</v>
      </c>
      <c r="CN16" s="56" t="n">
        <f aca="false">CN$2*'Norm 2018'!CN16</f>
        <v>15.0483235491306</v>
      </c>
      <c r="CO16" s="56" t="n">
        <f aca="false">CO$2*'Norm 2018'!CO16</f>
        <v>3.94812759967215</v>
      </c>
      <c r="CP16" s="56" t="n">
        <f aca="false">CP$2*'Norm 2018'!CP16</f>
        <v>50</v>
      </c>
      <c r="CQ16" s="56" t="n">
        <f aca="false">CQ$2*'Norm 2018'!CQ16</f>
        <v>4.14450608853364</v>
      </c>
      <c r="CR16" s="56" t="n">
        <f aca="false">CR$2*'Norm 2018'!CR16</f>
        <v>74.1978364570488</v>
      </c>
      <c r="CS16" s="56" t="n">
        <f aca="false">CS$2*'Norm 2018'!CS16</f>
        <v>23.446396278985</v>
      </c>
      <c r="CT16" s="56" t="n">
        <f aca="false">CT$2*'Norm 2018'!CT16</f>
        <v>55.5169552363684</v>
      </c>
      <c r="CU16" s="56" t="n">
        <f aca="false">CU$2*'Norm 2018'!CU16</f>
        <v>63.1507401293642</v>
      </c>
      <c r="CV16" s="56"/>
      <c r="CW16" s="56" t="n">
        <f aca="false">CW$2*'Norm 2018'!CW16</f>
        <v>4.01471297217247</v>
      </c>
      <c r="CX16" s="56" t="n">
        <f aca="false">CX$2*'Norm 2018'!CX16</f>
        <v>1.09081250338855</v>
      </c>
      <c r="CY16" s="56" t="n">
        <f aca="false">CY$2*'Norm 2018'!CY16</f>
        <v>4.46453229466632</v>
      </c>
      <c r="CZ16" s="56" t="n">
        <f aca="false">CZ$2*'Norm 2018'!CZ16</f>
        <v>35.2104196834355</v>
      </c>
      <c r="DA16" s="56" t="n">
        <f aca="false">DA$2*'Norm 2018'!DA16</f>
        <v>30.1713105937696</v>
      </c>
    </row>
    <row r="17" customFormat="false" ht="15" hidden="false" customHeight="false" outlineLevel="0" collapsed="false">
      <c r="A17" s="80" t="s">
        <v>357</v>
      </c>
      <c r="B17" s="81" t="n">
        <v>23</v>
      </c>
      <c r="C17" s="80" t="s">
        <v>355</v>
      </c>
      <c r="E17" s="56" t="n">
        <f aca="false">E$2*'Norm 2018'!E17</f>
        <v>3.43251864549866</v>
      </c>
      <c r="F17" s="56" t="n">
        <f aca="false">F$2*'Norm 2018'!F17</f>
        <v>2.73681971313886</v>
      </c>
      <c r="G17" s="56" t="n">
        <f aca="false">G$2*'Norm 2018'!G17</f>
        <v>14.0478853639727</v>
      </c>
      <c r="H17" s="56" t="n">
        <f aca="false">H$2*'Norm 2018'!H17</f>
        <v>0.224822468074549</v>
      </c>
      <c r="I17" s="56" t="n">
        <f aca="false">I$2*'Norm 2018'!I17</f>
        <v>0</v>
      </c>
      <c r="J17" s="56" t="n">
        <f aca="false">J$2*'Norm 2018'!J17</f>
        <v>0</v>
      </c>
      <c r="K17" s="56" t="n">
        <f aca="false">K$2*'Norm 2018'!K17</f>
        <v>92.2314021247831</v>
      </c>
      <c r="L17" s="56" t="n">
        <f aca="false">L$2*'Norm 2018'!L17</f>
        <v>45.4576741652076</v>
      </c>
      <c r="M17" s="56" t="n">
        <f aca="false">M$2*'Norm 2018'!M17</f>
        <v>100</v>
      </c>
      <c r="N17" s="56" t="n">
        <f aca="false">N$2*'Norm 2018'!N17</f>
        <v>8.18806624182026</v>
      </c>
      <c r="O17" s="56" t="n">
        <f aca="false">O$2*'Norm 2018'!O17</f>
        <v>9.18774515211694</v>
      </c>
      <c r="P17" s="56" t="n">
        <f aca="false">P$2*'Norm 2018'!P17</f>
        <v>67.0166100517436</v>
      </c>
      <c r="Q17" s="56" t="n">
        <f aca="false">Q$2*'Norm 2018'!Q17</f>
        <v>10.2107895155098</v>
      </c>
      <c r="R17" s="56" t="n">
        <f aca="false">R$2*'Norm 2018'!R17</f>
        <v>42.9761541263518</v>
      </c>
      <c r="S17" s="56" t="n">
        <f aca="false">S$2*'Norm 2018'!S17</f>
        <v>7.98610744678367</v>
      </c>
      <c r="T17" s="56" t="n">
        <f aca="false">T$2*'Norm 2018'!T17</f>
        <v>38.5017664551655</v>
      </c>
      <c r="U17" s="56" t="n">
        <f aca="false">U$2*'Norm 2018'!U17</f>
        <v>50</v>
      </c>
      <c r="V17" s="56" t="n">
        <f aca="false">V$2*'Norm 2018'!V17</f>
        <v>16.1097099959616</v>
      </c>
      <c r="W17" s="56" t="n">
        <f aca="false">W$2*'Norm 2018'!W17</f>
        <v>34.3752525221992</v>
      </c>
      <c r="X17" s="56" t="n">
        <f aca="false">X$2*'Norm 2018'!X17</f>
        <v>10</v>
      </c>
      <c r="Y17" s="56" t="n">
        <f aca="false">Y$2*'Norm 2018'!Y17</f>
        <v>3.41653993487962</v>
      </c>
      <c r="Z17" s="56" t="n">
        <f aca="false">Z$2*'Norm 2018'!Z17</f>
        <v>21.1015478401881</v>
      </c>
      <c r="AA17" s="56" t="n">
        <f aca="false">AA$2*'Norm 2018'!AA17</f>
        <v>2.93471488739202</v>
      </c>
      <c r="AB17" s="56" t="n">
        <f aca="false">AB$2*'Norm 2018'!AB17</f>
        <v>9.15498343111318</v>
      </c>
      <c r="AC17" s="56" t="n">
        <f aca="false">AC$2*'Norm 2018'!AC17</f>
        <v>23.7805786429804</v>
      </c>
      <c r="AD17" s="56" t="n">
        <f aca="false">AD$2*'Norm 2018'!AD17</f>
        <v>4.66213100109419</v>
      </c>
      <c r="AE17" s="56" t="n">
        <f aca="false">AE$2*'Norm 2018'!AE17</f>
        <v>12.5764394246724</v>
      </c>
      <c r="AF17" s="56" t="n">
        <f aca="false">AF$2*'Norm 2018'!AF17</f>
        <v>6.79681014080864</v>
      </c>
      <c r="AG17" s="56" t="n">
        <f aca="false">AG$2*'Norm 2018'!AG17</f>
        <v>0</v>
      </c>
      <c r="AH17" s="56" t="n">
        <f aca="false">AH$2*'Norm 2018'!AH17</f>
        <v>3.5593220338983</v>
      </c>
      <c r="AI17" s="56" t="n">
        <f aca="false">AI$2*'Norm 2018'!AI17</f>
        <v>18.0402635681808</v>
      </c>
      <c r="AJ17" s="56" t="n">
        <f aca="false">AJ$2*'Norm 2018'!AJ17</f>
        <v>63.8088480372398</v>
      </c>
      <c r="AK17" s="56" t="n">
        <f aca="false">AK$2*'Norm 2018'!AK17</f>
        <v>33.1459203292423</v>
      </c>
      <c r="AL17" s="56" t="n">
        <f aca="false">AL$2*'Norm 2018'!AL17</f>
        <v>35.299694517283</v>
      </c>
      <c r="AM17" s="56" t="n">
        <f aca="false">AM$2*'Norm 2018'!AM17</f>
        <v>42.5945229863964</v>
      </c>
      <c r="AN17" s="56" t="n">
        <f aca="false">AN$2*'Norm 2018'!AN17</f>
        <v>75.0635307476585</v>
      </c>
      <c r="AO17" s="56" t="n">
        <f aca="false">AO$2*'Norm 2018'!AO17</f>
        <v>50</v>
      </c>
      <c r="AP17" s="56" t="n">
        <f aca="false">AP$2*'Norm 2018'!AP17</f>
        <v>59.9072289731656</v>
      </c>
      <c r="AQ17" s="56" t="n">
        <f aca="false">AQ$2*'Norm 2018'!AQ17</f>
        <v>58.0395039442167</v>
      </c>
      <c r="AR17" s="56" t="n">
        <f aca="false">AR$2*'Norm 2018'!AR17</f>
        <v>20.8639552850326</v>
      </c>
      <c r="AS17" s="56" t="n">
        <f aca="false">AS$2*'Norm 2018'!AS17</f>
        <v>3.35405992898721</v>
      </c>
      <c r="AT17" s="56" t="n">
        <f aca="false">AT$2*'Norm 2018'!AT17</f>
        <v>34.1811126385532</v>
      </c>
      <c r="AU17" s="56" t="n">
        <f aca="false">AU$2*'Norm 2018'!AU17</f>
        <v>18.9573507318321</v>
      </c>
      <c r="AV17" s="56" t="n">
        <f aca="false">AV$2*'Norm 2018'!AV17</f>
        <v>3.85138523090474</v>
      </c>
      <c r="AW17" s="56" t="n">
        <f aca="false">AW$2*'Norm 2018'!AW17</f>
        <v>19.8324022346369</v>
      </c>
      <c r="AX17" s="56" t="n">
        <f aca="false">AX$2*'Norm 2018'!AX17</f>
        <v>4.56852791878173</v>
      </c>
      <c r="AY17" s="56" t="n">
        <f aca="false">AY$2*'Norm 2018'!AY17</f>
        <v>4.46096654275093</v>
      </c>
      <c r="AZ17" s="56" t="n">
        <f aca="false">AZ$2*'Norm 2018'!AZ17</f>
        <v>0</v>
      </c>
      <c r="BA17" s="56" t="n">
        <f aca="false">BA$2*'Norm 2018'!BA17</f>
        <v>0</v>
      </c>
      <c r="BB17" s="56" t="n">
        <f aca="false">BB$2*'Norm 2018'!BB17</f>
        <v>0</v>
      </c>
      <c r="BC17" s="56" t="n">
        <f aca="false">BC$2*'Norm 2018'!BC17</f>
        <v>65.8296304834178</v>
      </c>
      <c r="BD17" s="56" t="n">
        <f aca="false">BD$2*'Norm 2018'!BD17</f>
        <v>66.1714361833272</v>
      </c>
      <c r="BE17" s="56" t="n">
        <f aca="false">BE$2*'Norm 2018'!BE17</f>
        <v>0</v>
      </c>
      <c r="BF17" s="56" t="n">
        <f aca="false">BF$2*'Norm 2018'!BF17</f>
        <v>27.0311663872816</v>
      </c>
      <c r="BG17" s="56" t="n">
        <f aca="false">BG$2*'Norm 2018'!BG17</f>
        <v>0</v>
      </c>
      <c r="BH17" s="56" t="n">
        <f aca="false">BH$2*'Norm 2018'!BH17</f>
        <v>38.1377344694084</v>
      </c>
      <c r="BI17" s="56" t="n">
        <f aca="false">BI$2*'Norm 2018'!BI17</f>
        <v>30.0499761979349</v>
      </c>
      <c r="BJ17" s="56" t="n">
        <f aca="false">BJ$2*'Norm 2018'!BJ17</f>
        <v>22.0307948666619</v>
      </c>
      <c r="BK17" s="56" t="n">
        <f aca="false">BK$2*'Norm 2018'!BK17</f>
        <v>40.8163265306122</v>
      </c>
      <c r="BL17" s="56" t="n">
        <f aca="false">BL$2*'Norm 2018'!BL17</f>
        <v>0.877147340671212</v>
      </c>
      <c r="BM17" s="56" t="n">
        <f aca="false">BM$2*'Norm 2018'!BM17</f>
        <v>47.0079966505378</v>
      </c>
      <c r="BN17" s="56" t="n">
        <f aca="false">BN$2*'Norm 2018'!BN17</f>
        <v>0</v>
      </c>
      <c r="BO17" s="56" t="n">
        <f aca="false">BO$2*'Norm 2018'!BO17</f>
        <v>9.46090404879815</v>
      </c>
      <c r="BP17" s="56" t="n">
        <f aca="false">BP$2*'Norm 2018'!BP17</f>
        <v>9.60622456527093</v>
      </c>
      <c r="BQ17" s="56" t="n">
        <f aca="false">BQ$2*'Norm 2018'!BQ17</f>
        <v>13.9325402013335</v>
      </c>
      <c r="BR17" s="56" t="n">
        <f aca="false">BR$2*'Norm 2018'!BR17</f>
        <v>100</v>
      </c>
      <c r="BS17" s="56" t="n">
        <f aca="false">BS$2*'Norm 2018'!BS17</f>
        <v>10</v>
      </c>
      <c r="BT17" s="56" t="n">
        <f aca="false">BT$2*'Norm 2018'!BT17</f>
        <v>50</v>
      </c>
      <c r="BU17" s="56" t="n">
        <f aca="false">BU$2*'Norm 2018'!BU17</f>
        <v>50</v>
      </c>
      <c r="BV17" s="56" t="n">
        <f aca="false">BV$2*'Norm 2018'!BV17</f>
        <v>10</v>
      </c>
      <c r="BW17" s="56" t="n">
        <f aca="false">BW$2*'Norm 2018'!BW17</f>
        <v>25</v>
      </c>
      <c r="BX17" s="56" t="n">
        <f aca="false">BX$2*'Norm 2018'!BX17</f>
        <v>100</v>
      </c>
      <c r="BY17" s="56" t="n">
        <f aca="false">BY$2*'Norm 2018'!BY17</f>
        <v>100</v>
      </c>
      <c r="BZ17" s="56" t="n">
        <f aca="false">BZ$2*'Norm 2018'!BZ17</f>
        <v>0</v>
      </c>
      <c r="CA17" s="56" t="n">
        <f aca="false">CA$2*'Norm 2018'!CA17</f>
        <v>100</v>
      </c>
      <c r="CB17" s="56" t="n">
        <f aca="false">CB$2*'Norm 2018'!CB17</f>
        <v>100</v>
      </c>
      <c r="CC17" s="56" t="n">
        <f aca="false">CC$2*'Norm 2018'!CC17</f>
        <v>50</v>
      </c>
      <c r="CD17" s="56" t="n">
        <f aca="false">CD$2*'Norm 2018'!CD17</f>
        <v>100</v>
      </c>
      <c r="CE17" s="56" t="n">
        <f aca="false">CE$2*'Norm 2018'!CE17</f>
        <v>10</v>
      </c>
      <c r="CF17" s="56" t="n">
        <f aca="false">CF$2*'Norm 2018'!CF17</f>
        <v>10</v>
      </c>
      <c r="CG17" s="56" t="n">
        <f aca="false">CG$2*'Norm 2018'!CG17</f>
        <v>50</v>
      </c>
      <c r="CH17" s="56" t="n">
        <f aca="false">CH$2*'Norm 2018'!CH17</f>
        <v>50</v>
      </c>
      <c r="CI17" s="56" t="n">
        <f aca="false">CI$2*'Norm 2018'!CI17</f>
        <v>10</v>
      </c>
      <c r="CJ17" s="56" t="n">
        <f aca="false">CJ$2*'Norm 2018'!CJ17</f>
        <v>100</v>
      </c>
      <c r="CK17" s="56" t="n">
        <f aca="false">CK$2*'Norm 2018'!CK17</f>
        <v>50</v>
      </c>
      <c r="CL17" s="56" t="n">
        <f aca="false">CL$2*'Norm 2018'!CL17</f>
        <v>2.5728453911601</v>
      </c>
      <c r="CM17" s="56" t="n">
        <f aca="false">CM$2*'Norm 2018'!CM17</f>
        <v>4.40790771817954</v>
      </c>
      <c r="CN17" s="56" t="n">
        <f aca="false">CN$2*'Norm 2018'!CN17</f>
        <v>31.7856612444638</v>
      </c>
      <c r="CO17" s="56" t="n">
        <f aca="false">CO$2*'Norm 2018'!CO17</f>
        <v>4.6589823427683</v>
      </c>
      <c r="CP17" s="56" t="n">
        <f aca="false">CP$2*'Norm 2018'!CP17</f>
        <v>34.7338932991464</v>
      </c>
      <c r="CQ17" s="56" t="n">
        <f aca="false">CQ$2*'Norm 2018'!CQ17</f>
        <v>0.703602340590535</v>
      </c>
      <c r="CR17" s="56" t="n">
        <f aca="false">CR$2*'Norm 2018'!CR17</f>
        <v>13.7724207239483</v>
      </c>
      <c r="CS17" s="56" t="n">
        <f aca="false">CS$2*'Norm 2018'!CS17</f>
        <v>0</v>
      </c>
      <c r="CT17" s="56" t="n">
        <f aca="false">CT$2*'Norm 2018'!CT17</f>
        <v>59.7522462275923</v>
      </c>
      <c r="CU17" s="56" t="n">
        <f aca="false">CU$2*'Norm 2018'!CU17</f>
        <v>34.2803386719933</v>
      </c>
      <c r="CV17" s="56"/>
      <c r="CW17" s="56" t="n">
        <f aca="false">CW$2*'Norm 2018'!CW17</f>
        <v>6.57584538450407</v>
      </c>
      <c r="CX17" s="56" t="n">
        <f aca="false">CX$2*'Norm 2018'!CX17</f>
        <v>6.9793203196168</v>
      </c>
      <c r="CY17" s="56" t="n">
        <f aca="false">CY$2*'Norm 2018'!CY17</f>
        <v>7.07015261270779</v>
      </c>
      <c r="CZ17" s="56" t="n">
        <f aca="false">CZ$2*'Norm 2018'!CZ17</f>
        <v>20.2241998590174</v>
      </c>
      <c r="DA17" s="56" t="n">
        <f aca="false">DA$2*'Norm 2018'!DA17</f>
        <v>33.0238993883523</v>
      </c>
    </row>
    <row r="18" customFormat="false" ht="15" hidden="false" customHeight="false" outlineLevel="0" collapsed="false">
      <c r="A18" s="80" t="s">
        <v>431</v>
      </c>
      <c r="B18" s="81" t="n">
        <v>24</v>
      </c>
      <c r="C18" s="80" t="s">
        <v>430</v>
      </c>
      <c r="E18" s="56" t="n">
        <f aca="false">E$2*'Norm 2018'!E18</f>
        <v>18.2680228540536</v>
      </c>
      <c r="F18" s="56" t="n">
        <f aca="false">F$2*'Norm 2018'!F18</f>
        <v>31.2514146663859</v>
      </c>
      <c r="G18" s="56" t="n">
        <f aca="false">G$2*'Norm 2018'!G18</f>
        <v>7.90379291706614</v>
      </c>
      <c r="H18" s="56" t="n">
        <f aca="false">H$2*'Norm 2018'!H18</f>
        <v>2.66512066508936</v>
      </c>
      <c r="I18" s="56" t="n">
        <f aca="false">I$2*'Norm 2018'!I18</f>
        <v>61.57571623655</v>
      </c>
      <c r="J18" s="56" t="n">
        <f aca="false">J$2*'Norm 2018'!J18</f>
        <v>28.1739924180987</v>
      </c>
      <c r="K18" s="56" t="n">
        <f aca="false">K$2*'Norm 2018'!K18</f>
        <v>87.4823150843868</v>
      </c>
      <c r="L18" s="56" t="n">
        <f aca="false">L$2*'Norm 2018'!L18</f>
        <v>40.7928685060425</v>
      </c>
      <c r="M18" s="56" t="n">
        <f aca="false">M$2*'Norm 2018'!M18</f>
        <v>79.7143906233728</v>
      </c>
      <c r="N18" s="56" t="n">
        <f aca="false">N$2*'Norm 2018'!N18</f>
        <v>0</v>
      </c>
      <c r="O18" s="56" t="n">
        <f aca="false">O$2*'Norm 2018'!O18</f>
        <v>0</v>
      </c>
      <c r="P18" s="56" t="n">
        <f aca="false">P$2*'Norm 2018'!P18</f>
        <v>83.9091739824393</v>
      </c>
      <c r="Q18" s="56" t="n">
        <f aca="false">Q$2*'Norm 2018'!Q18</f>
        <v>31.3608156223369</v>
      </c>
      <c r="R18" s="56" t="n">
        <f aca="false">R$2*'Norm 2018'!R18</f>
        <v>16.0911883723571</v>
      </c>
      <c r="S18" s="56" t="n">
        <f aca="false">S$2*'Norm 2018'!S18</f>
        <v>8.51063858420878</v>
      </c>
      <c r="T18" s="56" t="n">
        <f aca="false">T$2*'Norm 2018'!T18</f>
        <v>14.9461755289124</v>
      </c>
      <c r="U18" s="56" t="n">
        <f aca="false">U$2*'Norm 2018'!U18</f>
        <v>41.2339663616231</v>
      </c>
      <c r="V18" s="56" t="n">
        <f aca="false">V$2*'Norm 2018'!V18</f>
        <v>39.3185057298363</v>
      </c>
      <c r="W18" s="56" t="n">
        <f aca="false">W$2*'Norm 2018'!W18</f>
        <v>13.7934647300902</v>
      </c>
      <c r="X18" s="56" t="n">
        <f aca="false">X$2*'Norm 2018'!X18</f>
        <v>9.91812643719676</v>
      </c>
      <c r="Y18" s="56" t="n">
        <f aca="false">Y$2*'Norm 2018'!Y18</f>
        <v>3.85894571785262</v>
      </c>
      <c r="Z18" s="56" t="n">
        <f aca="false">Z$2*'Norm 2018'!Z18</f>
        <v>30.0255558214808</v>
      </c>
      <c r="AA18" s="56" t="n">
        <f aca="false">AA$2*'Norm 2018'!AA18</f>
        <v>21.6458562221563</v>
      </c>
      <c r="AB18" s="56" t="n">
        <f aca="false">AB$2*'Norm 2018'!AB18</f>
        <v>19.1646335580667</v>
      </c>
      <c r="AC18" s="56" t="n">
        <f aca="false">AC$2*'Norm 2018'!AC18</f>
        <v>38.2714509100354</v>
      </c>
      <c r="AD18" s="56" t="n">
        <f aca="false">AD$2*'Norm 2018'!AD18</f>
        <v>8.21787341654283</v>
      </c>
      <c r="AE18" s="56" t="n">
        <f aca="false">AE$2*'Norm 2018'!AE18</f>
        <v>3.24509354402714</v>
      </c>
      <c r="AF18" s="56" t="n">
        <f aca="false">AF$2*'Norm 2018'!AF18</f>
        <v>10</v>
      </c>
      <c r="AG18" s="56" t="n">
        <f aca="false">AG$2*'Norm 2018'!AG18</f>
        <v>0</v>
      </c>
      <c r="AH18" s="56" t="n">
        <f aca="false">AH$2*'Norm 2018'!AH18</f>
        <v>0</v>
      </c>
      <c r="AI18" s="56" t="n">
        <f aca="false">AI$2*'Norm 2018'!AI18</f>
        <v>29.8042952732846</v>
      </c>
      <c r="AJ18" s="56" t="n">
        <f aca="false">AJ$2*'Norm 2018'!AJ18</f>
        <v>74.5913006186018</v>
      </c>
      <c r="AK18" s="56" t="n">
        <f aca="false">AK$2*'Norm 2018'!AK18</f>
        <v>67.6593190017355</v>
      </c>
      <c r="AL18" s="56" t="n">
        <f aca="false">AL$2*'Norm 2018'!AL18</f>
        <v>34.6205400415562</v>
      </c>
      <c r="AM18" s="56" t="n">
        <f aca="false">AM$2*'Norm 2018'!AM18</f>
        <v>26.7440281454509</v>
      </c>
      <c r="AN18" s="56" t="n">
        <f aca="false">AN$2*'Norm 2018'!AN18</f>
        <v>58.7741782527073</v>
      </c>
      <c r="AO18" s="56" t="n">
        <f aca="false">AO$2*'Norm 2018'!AO18</f>
        <v>37.5</v>
      </c>
      <c r="AP18" s="56" t="n">
        <f aca="false">AP$2*'Norm 2018'!AP18</f>
        <v>62.3604121254236</v>
      </c>
      <c r="AQ18" s="56" t="n">
        <f aca="false">AQ$2*'Norm 2018'!AQ18</f>
        <v>91.7267086466939</v>
      </c>
      <c r="AR18" s="56" t="n">
        <f aca="false">AR$2*'Norm 2018'!AR18</f>
        <v>47.2696056053833</v>
      </c>
      <c r="AS18" s="56" t="n">
        <f aca="false">AS$2*'Norm 2018'!AS18</f>
        <v>22.8429351022873</v>
      </c>
      <c r="AT18" s="56" t="n">
        <f aca="false">AT$2*'Norm 2018'!AT18</f>
        <v>34.9189909073225</v>
      </c>
      <c r="AU18" s="56" t="n">
        <f aca="false">AU$2*'Norm 2018'!AU18</f>
        <v>44.3611241746453</v>
      </c>
      <c r="AV18" s="56" t="n">
        <f aca="false">AV$2*'Norm 2018'!AV18</f>
        <v>32.1168137818547</v>
      </c>
      <c r="AW18" s="56" t="n">
        <f aca="false">AW$2*'Norm 2018'!AW18</f>
        <v>31.0907667751243</v>
      </c>
      <c r="AX18" s="56" t="n">
        <f aca="false">AX$2*'Norm 2018'!AX18</f>
        <v>100</v>
      </c>
      <c r="AY18" s="56" t="n">
        <f aca="false">AY$2*'Norm 2018'!AY18</f>
        <v>56.1338289962825</v>
      </c>
      <c r="AZ18" s="56" t="n">
        <f aca="false">AZ$2*'Norm 2018'!AZ18</f>
        <v>0</v>
      </c>
      <c r="BA18" s="56" t="n">
        <f aca="false">BA$2*'Norm 2018'!BA18</f>
        <v>10</v>
      </c>
      <c r="BB18" s="56" t="n">
        <f aca="false">BB$2*'Norm 2018'!BB18</f>
        <v>0</v>
      </c>
      <c r="BC18" s="56" t="n">
        <f aca="false">BC$2*'Norm 2018'!BC18</f>
        <v>95.3730499517197</v>
      </c>
      <c r="BD18" s="56" t="n">
        <f aca="false">BD$2*'Norm 2018'!BD18</f>
        <v>94.6592988180051</v>
      </c>
      <c r="BE18" s="56" t="n">
        <f aca="false">BE$2*'Norm 2018'!BE18</f>
        <v>99.1894277281282</v>
      </c>
      <c r="BF18" s="56" t="n">
        <f aca="false">BF$2*'Norm 2018'!BF18</f>
        <v>89.9244734634673</v>
      </c>
      <c r="BG18" s="56" t="n">
        <f aca="false">BG$2*'Norm 2018'!BG18</f>
        <v>77.5213924094951</v>
      </c>
      <c r="BH18" s="56" t="n">
        <f aca="false">BH$2*'Norm 2018'!BH18</f>
        <v>88.6443189848982</v>
      </c>
      <c r="BI18" s="56" t="n">
        <f aca="false">BI$2*'Norm 2018'!BI18</f>
        <v>25.3578764041147</v>
      </c>
      <c r="BJ18" s="56" t="n">
        <f aca="false">BJ$2*'Norm 2018'!BJ18</f>
        <v>39.9243171560139</v>
      </c>
      <c r="BK18" s="56" t="n">
        <f aca="false">BK$2*'Norm 2018'!BK18</f>
        <v>40.8163265306122</v>
      </c>
      <c r="BL18" s="56" t="n">
        <f aca="false">BL$2*'Norm 2018'!BL18</f>
        <v>0</v>
      </c>
      <c r="BM18" s="56" t="n">
        <f aca="false">BM$2*'Norm 2018'!BM18</f>
        <v>100</v>
      </c>
      <c r="BN18" s="56" t="n">
        <f aca="false">BN$2*'Norm 2018'!BN18</f>
        <v>0</v>
      </c>
      <c r="BO18" s="56" t="n">
        <f aca="false">BO$2*'Norm 2018'!BO18</f>
        <v>5.93610095118838</v>
      </c>
      <c r="BP18" s="56" t="n">
        <f aca="false">BP$2*'Norm 2018'!BP18</f>
        <v>3.37049164785508</v>
      </c>
      <c r="BQ18" s="56" t="n">
        <f aca="false">BQ$2*'Norm 2018'!BQ18</f>
        <v>17.4597986664924</v>
      </c>
      <c r="BR18" s="56" t="n">
        <f aca="false">BR$2*'Norm 2018'!BR18</f>
        <v>0</v>
      </c>
      <c r="BS18" s="56" t="n">
        <f aca="false">BS$2*'Norm 2018'!BS18</f>
        <v>10</v>
      </c>
      <c r="BT18" s="56" t="n">
        <f aca="false">BT$2*'Norm 2018'!BT18</f>
        <v>0</v>
      </c>
      <c r="BU18" s="56" t="n">
        <f aca="false">BU$2*'Norm 2018'!BU18</f>
        <v>0</v>
      </c>
      <c r="BV18" s="56" t="n">
        <f aca="false">BV$2*'Norm 2018'!BV18</f>
        <v>0</v>
      </c>
      <c r="BW18" s="56" t="n">
        <f aca="false">BW$2*'Norm 2018'!BW18</f>
        <v>25</v>
      </c>
      <c r="BX18" s="56" t="n">
        <f aca="false">BX$2*'Norm 2018'!BX18</f>
        <v>0</v>
      </c>
      <c r="BY18" s="56" t="n">
        <f aca="false">BY$2*'Norm 2018'!BY18</f>
        <v>0</v>
      </c>
      <c r="BZ18" s="56" t="n">
        <f aca="false">BZ$2*'Norm 2018'!BZ18</f>
        <v>0</v>
      </c>
      <c r="CA18" s="56" t="n">
        <f aca="false">CA$2*'Norm 2018'!CA18</f>
        <v>0</v>
      </c>
      <c r="CB18" s="56" t="n">
        <f aca="false">CB$2*'Norm 2018'!CB18</f>
        <v>0</v>
      </c>
      <c r="CC18" s="56" t="n">
        <f aca="false">CC$2*'Norm 2018'!CC18</f>
        <v>0</v>
      </c>
      <c r="CD18" s="56" t="n">
        <f aca="false">CD$2*'Norm 2018'!CD18</f>
        <v>0</v>
      </c>
      <c r="CE18" s="56" t="n">
        <f aca="false">CE$2*'Norm 2018'!CE18</f>
        <v>0</v>
      </c>
      <c r="CF18" s="56" t="n">
        <f aca="false">CF$2*'Norm 2018'!CF18</f>
        <v>0</v>
      </c>
      <c r="CG18" s="56" t="n">
        <f aca="false">CG$2*'Norm 2018'!CG18</f>
        <v>0</v>
      </c>
      <c r="CH18" s="56" t="n">
        <f aca="false">CH$2*'Norm 2018'!CH18</f>
        <v>0</v>
      </c>
      <c r="CI18" s="56" t="n">
        <f aca="false">CI$2*'Norm 2018'!CI18</f>
        <v>0</v>
      </c>
      <c r="CJ18" s="56" t="n">
        <f aca="false">CJ$2*'Norm 2018'!CJ18</f>
        <v>50</v>
      </c>
      <c r="CK18" s="56" t="n">
        <f aca="false">CK$2*'Norm 2018'!CK18</f>
        <v>50</v>
      </c>
      <c r="CL18" s="56" t="n">
        <f aca="false">CL$2*'Norm 2018'!CL18</f>
        <v>37.7907772289749</v>
      </c>
      <c r="CM18" s="56" t="n">
        <f aca="false">CM$2*'Norm 2018'!CM18</f>
        <v>7.17307175045039</v>
      </c>
      <c r="CN18" s="56" t="n">
        <f aca="false">CN$2*'Norm 2018'!CN18</f>
        <v>44.1733553840661</v>
      </c>
      <c r="CO18" s="56" t="n">
        <f aca="false">CO$2*'Norm 2018'!CO18</f>
        <v>0.538226650262903</v>
      </c>
      <c r="CP18" s="56" t="n">
        <f aca="false">CP$2*'Norm 2018'!CP18</f>
        <v>44.4359105681032</v>
      </c>
      <c r="CQ18" s="56" t="n">
        <f aca="false">CQ$2*'Norm 2018'!CQ18</f>
        <v>2.17205075760988</v>
      </c>
      <c r="CR18" s="56" t="n">
        <f aca="false">CR$2*'Norm 2018'!CR18</f>
        <v>67.730422965417</v>
      </c>
      <c r="CS18" s="56" t="n">
        <f aca="false">CS$2*'Norm 2018'!CS18</f>
        <v>50</v>
      </c>
      <c r="CT18" s="56" t="n">
        <f aca="false">CT$2*'Norm 2018'!CT18</f>
        <v>59.9044895048949</v>
      </c>
      <c r="CU18" s="56" t="n">
        <f aca="false">CU$2*'Norm 2018'!CU18</f>
        <v>45.6125969122394</v>
      </c>
      <c r="CV18" s="56"/>
      <c r="CW18" s="56" t="n">
        <f aca="false">CW$2*'Norm 2018'!CW18</f>
        <v>5.21776432283083</v>
      </c>
      <c r="CX18" s="56" t="n">
        <f aca="false">CX$2*'Norm 2018'!CX18</f>
        <v>3.06648506394612</v>
      </c>
      <c r="CY18" s="56" t="n">
        <f aca="false">CY$2*'Norm 2018'!CY18</f>
        <v>3.48949864983679</v>
      </c>
      <c r="CZ18" s="56" t="n">
        <f aca="false">CZ$2*'Norm 2018'!CZ18</f>
        <v>30.2009524220472</v>
      </c>
      <c r="DA18" s="56" t="n">
        <f aca="false">DA$2*'Norm 2018'!DA18</f>
        <v>33.9041816357019</v>
      </c>
    </row>
    <row r="19" customFormat="false" ht="15" hidden="false" customHeight="false" outlineLevel="0" collapsed="false">
      <c r="A19" s="80" t="s">
        <v>433</v>
      </c>
      <c r="B19" s="81" t="n">
        <v>27</v>
      </c>
      <c r="C19" s="80" t="s">
        <v>434</v>
      </c>
      <c r="E19" s="56" t="n">
        <f aca="false">E$2*'Norm 2018'!E19</f>
        <v>9.63624284940546</v>
      </c>
      <c r="F19" s="56" t="n">
        <f aca="false">F$2*'Norm 2018'!F19</f>
        <v>5.50597916418569</v>
      </c>
      <c r="G19" s="56" t="n">
        <f aca="false">G$2*'Norm 2018'!G19</f>
        <v>17.0744658929095</v>
      </c>
      <c r="H19" s="56" t="n">
        <f aca="false">H$2*'Norm 2018'!H19</f>
        <v>2.7517272791829</v>
      </c>
      <c r="I19" s="56" t="n">
        <f aca="false">I$2*'Norm 2018'!I19</f>
        <v>14.6505634567582</v>
      </c>
      <c r="J19" s="56" t="n">
        <f aca="false">J$2*'Norm 2018'!J19</f>
        <v>18.3171052929306</v>
      </c>
      <c r="K19" s="56" t="n">
        <f aca="false">K$2*'Norm 2018'!K19</f>
        <v>69.4513422521312</v>
      </c>
      <c r="L19" s="56" t="n">
        <f aca="false">L$2*'Norm 2018'!L19</f>
        <v>32.6058137351926</v>
      </c>
      <c r="M19" s="56" t="n">
        <f aca="false">M$2*'Norm 2018'!M19</f>
        <v>52.9844469102378</v>
      </c>
      <c r="N19" s="56" t="n">
        <f aca="false">N$2*'Norm 2018'!N19</f>
        <v>17.6767851395818</v>
      </c>
      <c r="O19" s="56" t="n">
        <f aca="false">O$2*'Norm 2018'!O19</f>
        <v>20.9815754737423</v>
      </c>
      <c r="P19" s="56" t="n">
        <f aca="false">P$2*'Norm 2018'!P19</f>
        <v>80.4788597481735</v>
      </c>
      <c r="Q19" s="56" t="n">
        <f aca="false">Q$2*'Norm 2018'!Q19</f>
        <v>15.801705509706</v>
      </c>
      <c r="R19" s="56" t="n">
        <f aca="false">R$2*'Norm 2018'!R19</f>
        <v>18.0524852072338</v>
      </c>
      <c r="S19" s="56" t="n">
        <f aca="false">S$2*'Norm 2018'!S19</f>
        <v>16.4615728222629</v>
      </c>
      <c r="T19" s="56" t="n">
        <f aca="false">T$2*'Norm 2018'!T19</f>
        <v>30.8176162432278</v>
      </c>
      <c r="U19" s="56" t="n">
        <f aca="false">U$2*'Norm 2018'!U19</f>
        <v>36.3017455557696</v>
      </c>
      <c r="V19" s="56" t="n">
        <f aca="false">V$2*'Norm 2018'!V19</f>
        <v>14.1934456571561</v>
      </c>
      <c r="W19" s="56" t="n">
        <f aca="false">W$2*'Norm 2018'!W19</f>
        <v>29.5159854000168</v>
      </c>
      <c r="X19" s="56" t="n">
        <f aca="false">X$2*'Norm 2018'!X19</f>
        <v>9.33772211291411</v>
      </c>
      <c r="Y19" s="56" t="n">
        <f aca="false">Y$2*'Norm 2018'!Y19</f>
        <v>4.03512207945305</v>
      </c>
      <c r="Z19" s="56" t="n">
        <f aca="false">Z$2*'Norm 2018'!Z19</f>
        <v>17.8298258117056</v>
      </c>
      <c r="AA19" s="56" t="n">
        <f aca="false">AA$2*'Norm 2018'!AA19</f>
        <v>13.9911777182018</v>
      </c>
      <c r="AB19" s="56" t="n">
        <f aca="false">AB$2*'Norm 2018'!AB19</f>
        <v>1.12268481524128</v>
      </c>
      <c r="AC19" s="56" t="n">
        <f aca="false">AC$2*'Norm 2018'!AC19</f>
        <v>23.1436079034402</v>
      </c>
      <c r="AD19" s="56" t="n">
        <f aca="false">AD$2*'Norm 2018'!AD19</f>
        <v>4.34513258416893</v>
      </c>
      <c r="AE19" s="56" t="n">
        <f aca="false">AE$2*'Norm 2018'!AE19</f>
        <v>1.27013214291837</v>
      </c>
      <c r="AF19" s="56" t="n">
        <f aca="false">AF$2*'Norm 2018'!AF19</f>
        <v>7.92613873362633</v>
      </c>
      <c r="AG19" s="56" t="n">
        <f aca="false">AG$2*'Norm 2018'!AG19</f>
        <v>0</v>
      </c>
      <c r="AH19" s="56" t="n">
        <f aca="false">AH$2*'Norm 2018'!AH19</f>
        <v>3.05084745762712</v>
      </c>
      <c r="AI19" s="56" t="n">
        <f aca="false">AI$2*'Norm 2018'!AI19</f>
        <v>14.0264157267318</v>
      </c>
      <c r="AJ19" s="56" t="n">
        <f aca="false">AJ$2*'Norm 2018'!AJ19</f>
        <v>85.5861152994765</v>
      </c>
      <c r="AK19" s="56" t="n">
        <f aca="false">AK$2*'Norm 2018'!AK19</f>
        <v>50.4001895023186</v>
      </c>
      <c r="AL19" s="56" t="n">
        <f aca="false">AL$2*'Norm 2018'!AL19</f>
        <v>39.6115292694449</v>
      </c>
      <c r="AM19" s="56" t="n">
        <f aca="false">AM$2*'Norm 2018'!AM19</f>
        <v>28.9477514025258</v>
      </c>
      <c r="AN19" s="56" t="n">
        <f aca="false">AN$2*'Norm 2018'!AN19</f>
        <v>66.8061110897874</v>
      </c>
      <c r="AO19" s="56" t="n">
        <f aca="false">AO$2*'Norm 2018'!AO19</f>
        <v>50</v>
      </c>
      <c r="AP19" s="56" t="n">
        <f aca="false">AP$2*'Norm 2018'!AP19</f>
        <v>69.1063280570293</v>
      </c>
      <c r="AQ19" s="56" t="n">
        <f aca="false">AQ$2*'Norm 2018'!AQ19</f>
        <v>64.4609912934681</v>
      </c>
      <c r="AR19" s="56" t="n">
        <f aca="false">AR$2*'Norm 2018'!AR19</f>
        <v>42.204461409928</v>
      </c>
      <c r="AS19" s="56" t="n">
        <f aca="false">AS$2*'Norm 2018'!AS19</f>
        <v>21.2393625556519</v>
      </c>
      <c r="AT19" s="56" t="n">
        <f aca="false">AT$2*'Norm 2018'!AT19</f>
        <v>41.6600104897187</v>
      </c>
      <c r="AU19" s="56" t="n">
        <f aca="false">AU$2*'Norm 2018'!AU19</f>
        <v>29.4851456103111</v>
      </c>
      <c r="AV19" s="56" t="n">
        <f aca="false">AV$2*'Norm 2018'!AV19</f>
        <v>16.4641266631574</v>
      </c>
      <c r="AW19" s="56" t="n">
        <f aca="false">AW$2*'Norm 2018'!AW19</f>
        <v>5.58659217877095</v>
      </c>
      <c r="AX19" s="56" t="n">
        <f aca="false">AX$2*'Norm 2018'!AX19</f>
        <v>21.8274111675127</v>
      </c>
      <c r="AY19" s="56" t="n">
        <f aca="false">AY$2*'Norm 2018'!AY19</f>
        <v>0</v>
      </c>
      <c r="AZ19" s="56" t="n">
        <f aca="false">AZ$2*'Norm 2018'!AZ19</f>
        <v>0</v>
      </c>
      <c r="BA19" s="56" t="n">
        <f aca="false">BA$2*'Norm 2018'!BA19</f>
        <v>0</v>
      </c>
      <c r="BB19" s="56" t="n">
        <f aca="false">BB$2*'Norm 2018'!BB19</f>
        <v>0</v>
      </c>
      <c r="BC19" s="56" t="n">
        <f aca="false">BC$2*'Norm 2018'!BC19</f>
        <v>100</v>
      </c>
      <c r="BD19" s="56" t="n">
        <f aca="false">BD$2*'Norm 2018'!BD19</f>
        <v>100</v>
      </c>
      <c r="BE19" s="56" t="n">
        <f aca="false">BE$2*'Norm 2018'!BE19</f>
        <v>98.9837845136242</v>
      </c>
      <c r="BF19" s="56" t="n">
        <f aca="false">BF$2*'Norm 2018'!BF19</f>
        <v>67.3256750263843</v>
      </c>
      <c r="BG19" s="56" t="n">
        <f aca="false">BG$2*'Norm 2018'!BG19</f>
        <v>91.7616107746685</v>
      </c>
      <c r="BH19" s="56" t="n">
        <f aca="false">BH$2*'Norm 2018'!BH19</f>
        <v>60.6340227033391</v>
      </c>
      <c r="BI19" s="56" t="n">
        <f aca="false">BI$2*'Norm 2018'!BI19</f>
        <v>22.3739150514705</v>
      </c>
      <c r="BJ19" s="56" t="n">
        <f aca="false">BJ$2*'Norm 2018'!BJ19</f>
        <v>14.089184170202</v>
      </c>
      <c r="BK19" s="56" t="n">
        <f aca="false">BK$2*'Norm 2018'!BK19</f>
        <v>35.7142857142857</v>
      </c>
      <c r="BL19" s="56" t="n">
        <f aca="false">BL$2*'Norm 2018'!BL19</f>
        <v>16.5275896132267</v>
      </c>
      <c r="BM19" s="56" t="n">
        <f aca="false">BM$2*'Norm 2018'!BM19</f>
        <v>48.3828911095544</v>
      </c>
      <c r="BN19" s="56" t="n">
        <f aca="false">BN$2*'Norm 2018'!BN19</f>
        <v>4.5456814332258</v>
      </c>
      <c r="BO19" s="56" t="n">
        <f aca="false">BO$2*'Norm 2018'!BO19</f>
        <v>7.18912526269707</v>
      </c>
      <c r="BP19" s="56" t="n">
        <f aca="false">BP$2*'Norm 2018'!BP19</f>
        <v>5.39419615731404</v>
      </c>
      <c r="BQ19" s="56" t="n">
        <f aca="false">BQ$2*'Norm 2018'!BQ19</f>
        <v>8.08275591580599</v>
      </c>
      <c r="BR19" s="56" t="n">
        <f aca="false">BR$2*'Norm 2018'!BR19</f>
        <v>0</v>
      </c>
      <c r="BS19" s="56" t="n">
        <f aca="false">BS$2*'Norm 2018'!BS19</f>
        <v>0</v>
      </c>
      <c r="BT19" s="56" t="n">
        <f aca="false">BT$2*'Norm 2018'!BT19</f>
        <v>0</v>
      </c>
      <c r="BU19" s="56" t="n">
        <f aca="false">BU$2*'Norm 2018'!BU19</f>
        <v>0</v>
      </c>
      <c r="BV19" s="56" t="n">
        <f aca="false">BV$2*'Norm 2018'!BV19</f>
        <v>0</v>
      </c>
      <c r="BW19" s="56" t="n">
        <f aca="false">BW$2*'Norm 2018'!BW19</f>
        <v>0</v>
      </c>
      <c r="BX19" s="56" t="n">
        <f aca="false">BX$2*'Norm 2018'!BX19</f>
        <v>50</v>
      </c>
      <c r="BY19" s="56" t="n">
        <f aca="false">BY$2*'Norm 2018'!BY19</f>
        <v>0</v>
      </c>
      <c r="BZ19" s="56" t="n">
        <f aca="false">BZ$2*'Norm 2018'!BZ19</f>
        <v>0</v>
      </c>
      <c r="CA19" s="56" t="n">
        <f aca="false">CA$2*'Norm 2018'!CA19</f>
        <v>100</v>
      </c>
      <c r="CB19" s="56" t="n">
        <f aca="false">CB$2*'Norm 2018'!CB19</f>
        <v>0</v>
      </c>
      <c r="CC19" s="56" t="n">
        <f aca="false">CC$2*'Norm 2018'!CC19</f>
        <v>0</v>
      </c>
      <c r="CD19" s="56" t="n">
        <f aca="false">CD$2*'Norm 2018'!CD19</f>
        <v>0</v>
      </c>
      <c r="CE19" s="56" t="n">
        <f aca="false">CE$2*'Norm 2018'!CE19</f>
        <v>5</v>
      </c>
      <c r="CF19" s="56" t="n">
        <f aca="false">CF$2*'Norm 2018'!CF19</f>
        <v>0</v>
      </c>
      <c r="CG19" s="56" t="n">
        <f aca="false">CG$2*'Norm 2018'!CG19</f>
        <v>25</v>
      </c>
      <c r="CH19" s="56" t="n">
        <f aca="false">CH$2*'Norm 2018'!CH19</f>
        <v>50</v>
      </c>
      <c r="CI19" s="56" t="n">
        <f aca="false">CI$2*'Norm 2018'!CI19</f>
        <v>0</v>
      </c>
      <c r="CJ19" s="56" t="n">
        <f aca="false">CJ$2*'Norm 2018'!CJ19</f>
        <v>50</v>
      </c>
      <c r="CK19" s="56" t="n">
        <f aca="false">CK$2*'Norm 2018'!CK19</f>
        <v>50</v>
      </c>
      <c r="CL19" s="56" t="n">
        <f aca="false">CL$2*'Norm 2018'!CL19</f>
        <v>0</v>
      </c>
      <c r="CM19" s="56" t="n">
        <f aca="false">CM$2*'Norm 2018'!CM19</f>
        <v>2.56062429063376</v>
      </c>
      <c r="CN19" s="56" t="n">
        <f aca="false">CN$2*'Norm 2018'!CN19</f>
        <v>37.7039871985159</v>
      </c>
      <c r="CO19" s="56" t="n">
        <f aca="false">CO$2*'Norm 2018'!CO19</f>
        <v>2.01034437721316</v>
      </c>
      <c r="CP19" s="56" t="n">
        <f aca="false">CP$2*'Norm 2018'!CP19</f>
        <v>29.9746059389766</v>
      </c>
      <c r="CQ19" s="56" t="n">
        <f aca="false">CQ$2*'Norm 2018'!CQ19</f>
        <v>0.565432192323867</v>
      </c>
      <c r="CR19" s="56" t="n">
        <f aca="false">CR$2*'Norm 2018'!CR19</f>
        <v>17.5288300570417</v>
      </c>
      <c r="CS19" s="56" t="n">
        <f aca="false">CS$2*'Norm 2018'!CS19</f>
        <v>2.05573956489986</v>
      </c>
      <c r="CT19" s="56" t="n">
        <f aca="false">CT$2*'Norm 2018'!CT19</f>
        <v>83.1132908026302</v>
      </c>
      <c r="CU19" s="56" t="n">
        <f aca="false">CU$2*'Norm 2018'!CU19</f>
        <v>35.861633944496</v>
      </c>
      <c r="CV19" s="56"/>
      <c r="CW19" s="56" t="n">
        <f aca="false">CW$2*'Norm 2018'!CW19</f>
        <v>1.82908771872332</v>
      </c>
      <c r="CX19" s="56" t="n">
        <f aca="false">CX$2*'Norm 2018'!CX19</f>
        <v>8.33333333333333</v>
      </c>
      <c r="CY19" s="56" t="n">
        <f aca="false">CY$2*'Norm 2018'!CY19</f>
        <v>2.05131976409739</v>
      </c>
      <c r="CZ19" s="56" t="n">
        <f aca="false">CZ$2*'Norm 2018'!CZ19</f>
        <v>27.6153268113189</v>
      </c>
      <c r="DA19" s="56" t="n">
        <f aca="false">DA$2*'Norm 2018'!DA19</f>
        <v>25.8920983793029</v>
      </c>
    </row>
    <row r="20" customFormat="false" ht="15" hidden="false" customHeight="false" outlineLevel="0" collapsed="false">
      <c r="A20" s="80" t="s">
        <v>444</v>
      </c>
      <c r="B20" s="81" t="n">
        <v>30</v>
      </c>
      <c r="C20" s="80" t="s">
        <v>443</v>
      </c>
      <c r="E20" s="56" t="n">
        <f aca="false">E$2*'Norm 2018'!E20</f>
        <v>21.5964223696973</v>
      </c>
      <c r="F20" s="56" t="n">
        <f aca="false">F$2*'Norm 2018'!F20</f>
        <v>28.949956765456</v>
      </c>
      <c r="G20" s="56" t="n">
        <f aca="false">G$2*'Norm 2018'!G20</f>
        <v>27.6664822161324</v>
      </c>
      <c r="H20" s="56" t="n">
        <f aca="false">H$2*'Norm 2018'!H20</f>
        <v>2.86800406075495</v>
      </c>
      <c r="I20" s="56" t="n">
        <f aca="false">I$2*'Norm 2018'!I20</f>
        <v>57.2218068113775</v>
      </c>
      <c r="J20" s="56" t="n">
        <f aca="false">J$2*'Norm 2018'!J20</f>
        <v>23.1215439882907</v>
      </c>
      <c r="K20" s="56" t="n">
        <f aca="false">K$2*'Norm 2018'!K20</f>
        <v>88.9954510824697</v>
      </c>
      <c r="L20" s="56" t="n">
        <f aca="false">L$2*'Norm 2018'!L20</f>
        <v>29.8747530176962</v>
      </c>
      <c r="M20" s="56" t="n">
        <f aca="false">M$2*'Norm 2018'!M20</f>
        <v>0</v>
      </c>
      <c r="N20" s="56" t="n">
        <f aca="false">N$2*'Norm 2018'!N20</f>
        <v>26.6678317715626</v>
      </c>
      <c r="O20" s="56" t="n">
        <f aca="false">O$2*'Norm 2018'!O20</f>
        <v>27.4098618133637</v>
      </c>
      <c r="P20" s="56" t="n">
        <f aca="false">P$2*'Norm 2018'!P20</f>
        <v>38.4416489032767</v>
      </c>
      <c r="Q20" s="56" t="n">
        <f aca="false">Q$2*'Norm 2018'!Q20</f>
        <v>41.2313960727827</v>
      </c>
      <c r="R20" s="56" t="n">
        <f aca="false">R$2*'Norm 2018'!R20</f>
        <v>40.1113981048877</v>
      </c>
      <c r="S20" s="56" t="n">
        <f aca="false">S$2*'Norm 2018'!S20</f>
        <v>33.3297199151266</v>
      </c>
      <c r="T20" s="56" t="n">
        <f aca="false">T$2*'Norm 2018'!T20</f>
        <v>41.0183134460852</v>
      </c>
      <c r="U20" s="56" t="n">
        <f aca="false">U$2*'Norm 2018'!U20</f>
        <v>32.243660527135</v>
      </c>
      <c r="V20" s="56" t="n">
        <f aca="false">V$2*'Norm 2018'!V20</f>
        <v>50</v>
      </c>
      <c r="W20" s="56" t="n">
        <f aca="false">W$2*'Norm 2018'!W20</f>
        <v>18.0314396926426</v>
      </c>
      <c r="X20" s="56" t="n">
        <f aca="false">X$2*'Norm 2018'!X20</f>
        <v>3.11481176148319</v>
      </c>
      <c r="Y20" s="56" t="n">
        <f aca="false">Y$2*'Norm 2018'!Y20</f>
        <v>10</v>
      </c>
      <c r="Z20" s="56" t="n">
        <f aca="false">Z$2*'Norm 2018'!Z20</f>
        <v>46.953256120057</v>
      </c>
      <c r="AA20" s="56" t="n">
        <f aca="false">AA$2*'Norm 2018'!AA20</f>
        <v>50</v>
      </c>
      <c r="AB20" s="56" t="n">
        <f aca="false">AB$2*'Norm 2018'!AB20</f>
        <v>42.6521743795629</v>
      </c>
      <c r="AC20" s="56" t="n">
        <f aca="false">AC$2*'Norm 2018'!AC20</f>
        <v>36.7763915894929</v>
      </c>
      <c r="AD20" s="56" t="n">
        <f aca="false">AD$2*'Norm 2018'!AD20</f>
        <v>8.23360771778108</v>
      </c>
      <c r="AE20" s="56" t="n">
        <f aca="false">AE$2*'Norm 2018'!AE20</f>
        <v>0.437424766015117</v>
      </c>
      <c r="AF20" s="56" t="n">
        <f aca="false">AF$2*'Norm 2018'!AF20</f>
        <v>2.45850907674555</v>
      </c>
      <c r="AG20" s="56" t="n">
        <f aca="false">AG$2*'Norm 2018'!AG20</f>
        <v>100</v>
      </c>
      <c r="AH20" s="56" t="n">
        <f aca="false">AH$2*'Norm 2018'!AH20</f>
        <v>10</v>
      </c>
      <c r="AI20" s="56" t="n">
        <f aca="false">AI$2*'Norm 2018'!AI20</f>
        <v>18.1160394121022</v>
      </c>
      <c r="AJ20" s="56" t="n">
        <f aca="false">AJ$2*'Norm 2018'!AJ20</f>
        <v>45.5273676945124</v>
      </c>
      <c r="AK20" s="56" t="n">
        <f aca="false">AK$2*'Norm 2018'!AK20</f>
        <v>19.9379315172707</v>
      </c>
      <c r="AL20" s="56" t="n">
        <f aca="false">AL$2*'Norm 2018'!AL20</f>
        <v>20.8607653523989</v>
      </c>
      <c r="AM20" s="56" t="n">
        <f aca="false">AM$2*'Norm 2018'!AM20</f>
        <v>12.5909432626149</v>
      </c>
      <c r="AN20" s="56" t="n">
        <f aca="false">AN$2*'Norm 2018'!AN20</f>
        <v>35.6911037017425</v>
      </c>
      <c r="AO20" s="56" t="n">
        <f aca="false">AO$2*'Norm 2018'!AO20</f>
        <v>12.5</v>
      </c>
      <c r="AP20" s="56" t="n">
        <f aca="false">AP$2*'Norm 2018'!AP20</f>
        <v>83.636956343061</v>
      </c>
      <c r="AQ20" s="56" t="n">
        <f aca="false">AQ$2*'Norm 2018'!AQ20</f>
        <v>61.8151555491255</v>
      </c>
      <c r="AR20" s="56" t="n">
        <f aca="false">AR$2*'Norm 2018'!AR20</f>
        <v>8.8040970671385</v>
      </c>
      <c r="AS20" s="56" t="n">
        <f aca="false">AS$2*'Norm 2018'!AS20</f>
        <v>8.84467110154018</v>
      </c>
      <c r="AT20" s="56" t="n">
        <f aca="false">AT$2*'Norm 2018'!AT20</f>
        <v>28.5086637186985</v>
      </c>
      <c r="AU20" s="56" t="n">
        <f aca="false">AU$2*'Norm 2018'!AU20</f>
        <v>8.76647150389066</v>
      </c>
      <c r="AV20" s="56" t="n">
        <f aca="false">AV$2*'Norm 2018'!AV20</f>
        <v>3.70516433413529</v>
      </c>
      <c r="AW20" s="56" t="n">
        <f aca="false">AW$2*'Norm 2018'!AW20</f>
        <v>28.7709497206704</v>
      </c>
      <c r="AX20" s="56" t="n">
        <f aca="false">AX$2*'Norm 2018'!AX20</f>
        <v>2.53807106598985</v>
      </c>
      <c r="AY20" s="56" t="n">
        <f aca="false">AY$2*'Norm 2018'!AY20</f>
        <v>24.5353159851301</v>
      </c>
      <c r="AZ20" s="56" t="n">
        <f aca="false">AZ$2*'Norm 2018'!AZ20</f>
        <v>0</v>
      </c>
      <c r="BA20" s="56" t="n">
        <f aca="false">BA$2*'Norm 2018'!BA20</f>
        <v>0</v>
      </c>
      <c r="BB20" s="56" t="n">
        <f aca="false">BB$2*'Norm 2018'!BB20</f>
        <v>0</v>
      </c>
      <c r="BC20" s="56" t="n">
        <f aca="false">BC$2*'Norm 2018'!BC20</f>
        <v>87.8415477483831</v>
      </c>
      <c r="BD20" s="56" t="n">
        <f aca="false">BD$2*'Norm 2018'!BD20</f>
        <v>87.5657089176126</v>
      </c>
      <c r="BE20" s="56" t="n">
        <f aca="false">BE$2*'Norm 2018'!BE20</f>
        <v>91.647778350494</v>
      </c>
      <c r="BF20" s="56" t="n">
        <f aca="false">BF$2*'Norm 2018'!BF20</f>
        <v>85.1953689598403</v>
      </c>
      <c r="BG20" s="56" t="n">
        <f aca="false">BG$2*'Norm 2018'!BG20</f>
        <v>91.0113233388664</v>
      </c>
      <c r="BH20" s="56" t="n">
        <f aca="false">BH$2*'Norm 2018'!BH20</f>
        <v>80.1927885289127</v>
      </c>
      <c r="BI20" s="56" t="n">
        <f aca="false">BI$2*'Norm 2018'!BI20</f>
        <v>33.1810228544609</v>
      </c>
      <c r="BJ20" s="56" t="n">
        <f aca="false">BJ$2*'Norm 2018'!BJ20</f>
        <v>16.8881631769395</v>
      </c>
      <c r="BK20" s="56" t="n">
        <f aca="false">BK$2*'Norm 2018'!BK20</f>
        <v>20.4081632653061</v>
      </c>
      <c r="BL20" s="56" t="n">
        <f aca="false">BL$2*'Norm 2018'!BL20</f>
        <v>13.0860269471796</v>
      </c>
      <c r="BM20" s="56" t="n">
        <f aca="false">BM$2*'Norm 2018'!BM20</f>
        <v>3.07812904045865</v>
      </c>
      <c r="BN20" s="56" t="n">
        <f aca="false">BN$2*'Norm 2018'!BN20</f>
        <v>0</v>
      </c>
      <c r="BO20" s="56" t="n">
        <f aca="false">BO$2*'Norm 2018'!BO20</f>
        <v>5.80056073735443</v>
      </c>
      <c r="BP20" s="56" t="n">
        <f aca="false">BP$2*'Norm 2018'!BP20</f>
        <v>5.61260000181753</v>
      </c>
      <c r="BQ20" s="56" t="n">
        <f aca="false">BQ$2*'Norm 2018'!BQ20</f>
        <v>6.66401842372557</v>
      </c>
      <c r="BR20" s="56" t="n">
        <f aca="false">BR$2*'Norm 2018'!BR20</f>
        <v>0</v>
      </c>
      <c r="BS20" s="56" t="n">
        <f aca="false">BS$2*'Norm 2018'!BS20</f>
        <v>0</v>
      </c>
      <c r="BT20" s="56" t="n">
        <f aca="false">BT$2*'Norm 2018'!BT20</f>
        <v>50</v>
      </c>
      <c r="BU20" s="56" t="n">
        <f aca="false">BU$2*'Norm 2018'!BU20</f>
        <v>0</v>
      </c>
      <c r="BV20" s="56" t="n">
        <f aca="false">BV$2*'Norm 2018'!BV20</f>
        <v>6.66666666666667</v>
      </c>
      <c r="BW20" s="56" t="n">
        <f aca="false">BW$2*'Norm 2018'!BW20</f>
        <v>25</v>
      </c>
      <c r="BX20" s="56" t="n">
        <f aca="false">BX$2*'Norm 2018'!BX20</f>
        <v>50</v>
      </c>
      <c r="BY20" s="56" t="n">
        <f aca="false">BY$2*'Norm 2018'!BY20</f>
        <v>100</v>
      </c>
      <c r="BZ20" s="56" t="n">
        <f aca="false">BZ$2*'Norm 2018'!BZ20</f>
        <v>0</v>
      </c>
      <c r="CA20" s="56" t="n">
        <f aca="false">CA$2*'Norm 2018'!CA20</f>
        <v>100</v>
      </c>
      <c r="CB20" s="56" t="n">
        <f aca="false">CB$2*'Norm 2018'!CB20</f>
        <v>50</v>
      </c>
      <c r="CC20" s="56" t="n">
        <f aca="false">CC$2*'Norm 2018'!CC20</f>
        <v>0</v>
      </c>
      <c r="CD20" s="56" t="n">
        <f aca="false">CD$2*'Norm 2018'!CD20</f>
        <v>0</v>
      </c>
      <c r="CE20" s="56" t="n">
        <f aca="false">CE$2*'Norm 2018'!CE20</f>
        <v>10</v>
      </c>
      <c r="CF20" s="56" t="n">
        <f aca="false">CF$2*'Norm 2018'!CF20</f>
        <v>10</v>
      </c>
      <c r="CG20" s="56" t="n">
        <f aca="false">CG$2*'Norm 2018'!CG20</f>
        <v>25</v>
      </c>
      <c r="CH20" s="56" t="n">
        <f aca="false">CH$2*'Norm 2018'!CH20</f>
        <v>50</v>
      </c>
      <c r="CI20" s="56" t="n">
        <f aca="false">CI$2*'Norm 2018'!CI20</f>
        <v>0</v>
      </c>
      <c r="CJ20" s="56" t="n">
        <f aca="false">CJ$2*'Norm 2018'!CJ20</f>
        <v>50</v>
      </c>
      <c r="CK20" s="56" t="n">
        <f aca="false">CK$2*'Norm 2018'!CK20</f>
        <v>0</v>
      </c>
      <c r="CL20" s="56" t="n">
        <f aca="false">CL$2*'Norm 2018'!CL20</f>
        <v>13.9249374066416</v>
      </c>
      <c r="CM20" s="56" t="n">
        <f aca="false">CM$2*'Norm 2018'!CM20</f>
        <v>3.07204427860097</v>
      </c>
      <c r="CN20" s="56" t="n">
        <f aca="false">CN$2*'Norm 2018'!CN20</f>
        <v>0</v>
      </c>
      <c r="CO20" s="56" t="n">
        <f aca="false">CO$2*'Norm 2018'!CO20</f>
        <v>10.3587844124063</v>
      </c>
      <c r="CP20" s="56" t="n">
        <f aca="false">CP$2*'Norm 2018'!CP20</f>
        <v>47.1150557185065</v>
      </c>
      <c r="CQ20" s="56" t="n">
        <f aca="false">CQ$2*'Norm 2018'!CQ20</f>
        <v>10</v>
      </c>
      <c r="CR20" s="56" t="n">
        <f aca="false">CR$2*'Norm 2018'!CR20</f>
        <v>97.5853888937064</v>
      </c>
      <c r="CS20" s="56" t="n">
        <f aca="false">CS$2*'Norm 2018'!CS20</f>
        <v>18.0318366814674</v>
      </c>
      <c r="CT20" s="56" t="n">
        <f aca="false">CT$2*'Norm 2018'!CT20</f>
        <v>56.7366276210755</v>
      </c>
      <c r="CU20" s="56" t="n">
        <f aca="false">CU$2*'Norm 2018'!CU20</f>
        <v>74.1316703631462</v>
      </c>
      <c r="CV20" s="56"/>
      <c r="CW20" s="56" t="n">
        <f aca="false">CW$2*'Norm 2018'!CW20</f>
        <v>4.8299868467405</v>
      </c>
      <c r="CX20" s="56" t="n">
        <f aca="false">CX$2*'Norm 2018'!CX20</f>
        <v>7.31860681056814</v>
      </c>
      <c r="CY20" s="56" t="n">
        <f aca="false">CY$2*'Norm 2018'!CY20</f>
        <v>5.37659428168066</v>
      </c>
      <c r="CZ20" s="56" t="n">
        <f aca="false">CZ$2*'Norm 2018'!CZ20</f>
        <v>32.1415111005203</v>
      </c>
      <c r="DA20" s="56" t="n">
        <f aca="false">DA$2*'Norm 2018'!DA20</f>
        <v>27.2385734689407</v>
      </c>
    </row>
    <row r="21" customFormat="false" ht="15" hidden="false" customHeight="false" outlineLevel="0" collapsed="false">
      <c r="A21" s="80" t="s">
        <v>458</v>
      </c>
      <c r="B21" s="81" t="n">
        <v>33</v>
      </c>
      <c r="C21" s="80" t="s">
        <v>457</v>
      </c>
      <c r="E21" s="56" t="n">
        <f aca="false">E$2*'Norm 2018'!E21</f>
        <v>20.5833941816363</v>
      </c>
      <c r="F21" s="56" t="n">
        <f aca="false">F$2*'Norm 2018'!F21</f>
        <v>10.5949649568494</v>
      </c>
      <c r="G21" s="56" t="n">
        <f aca="false">G$2*'Norm 2018'!G21</f>
        <v>8.93978113280248</v>
      </c>
      <c r="H21" s="56" t="n">
        <f aca="false">H$2*'Norm 2018'!H21</f>
        <v>2.70991009046668</v>
      </c>
      <c r="I21" s="56" t="n">
        <f aca="false">I$2*'Norm 2018'!I21</f>
        <v>43.5960776931198</v>
      </c>
      <c r="J21" s="56" t="n">
        <f aca="false">J$2*'Norm 2018'!J21</f>
        <v>26.881612952699</v>
      </c>
      <c r="K21" s="56" t="n">
        <f aca="false">K$2*'Norm 2018'!K21</f>
        <v>93.4445439658303</v>
      </c>
      <c r="L21" s="56" t="n">
        <f aca="false">L$2*'Norm 2018'!L21</f>
        <v>34.6276908078911</v>
      </c>
      <c r="M21" s="56" t="n">
        <f aca="false">M$2*'Norm 2018'!M21</f>
        <v>65.6968063009119</v>
      </c>
      <c r="N21" s="56" t="n">
        <f aca="false">N$2*'Norm 2018'!N21</f>
        <v>26.7073626933816</v>
      </c>
      <c r="O21" s="56" t="n">
        <f aca="false">O$2*'Norm 2018'!O21</f>
        <v>29.1196343157623</v>
      </c>
      <c r="P21" s="56" t="n">
        <f aca="false">P$2*'Norm 2018'!P21</f>
        <v>47.963628519541</v>
      </c>
      <c r="Q21" s="56" t="n">
        <f aca="false">Q$2*'Norm 2018'!Q21</f>
        <v>26.5296365913473</v>
      </c>
      <c r="R21" s="56" t="n">
        <f aca="false">R$2*'Norm 2018'!R21</f>
        <v>31.8902285078098</v>
      </c>
      <c r="S21" s="56" t="n">
        <f aca="false">S$2*'Norm 2018'!S21</f>
        <v>29.7825834969868</v>
      </c>
      <c r="T21" s="56" t="n">
        <f aca="false">T$2*'Norm 2018'!T21</f>
        <v>18.714618851361</v>
      </c>
      <c r="U21" s="56" t="n">
        <f aca="false">U$2*'Norm 2018'!U21</f>
        <v>32.4236783528693</v>
      </c>
      <c r="V21" s="56" t="n">
        <f aca="false">V$2*'Norm 2018'!V21</f>
        <v>34.5536096838859</v>
      </c>
      <c r="W21" s="56" t="n">
        <f aca="false">W$2*'Norm 2018'!W21</f>
        <v>39.4774164571351</v>
      </c>
      <c r="X21" s="56" t="n">
        <f aca="false">X$2*'Norm 2018'!X21</f>
        <v>10</v>
      </c>
      <c r="Y21" s="56" t="n">
        <f aca="false">Y$2*'Norm 2018'!Y21</f>
        <v>0.240921205868337</v>
      </c>
      <c r="Z21" s="56" t="n">
        <f aca="false">Z$2*'Norm 2018'!Z21</f>
        <v>18.2256697357825</v>
      </c>
      <c r="AA21" s="56" t="n">
        <f aca="false">AA$2*'Norm 2018'!AA21</f>
        <v>13.7838468713622</v>
      </c>
      <c r="AB21" s="56" t="n">
        <f aca="false">AB$2*'Norm 2018'!AB21</f>
        <v>2.15155441596085</v>
      </c>
      <c r="AC21" s="56" t="n">
        <f aca="false">AC$2*'Norm 2018'!AC21</f>
        <v>39.3781337556527</v>
      </c>
      <c r="AD21" s="56" t="n">
        <f aca="false">AD$2*'Norm 2018'!AD21</f>
        <v>8.15834054789</v>
      </c>
      <c r="AE21" s="56" t="n">
        <f aca="false">AE$2*'Norm 2018'!AE21</f>
        <v>5.26394796965773</v>
      </c>
      <c r="AF21" s="56" t="n">
        <f aca="false">AF$2*'Norm 2018'!AF21</f>
        <v>2.90758826382192</v>
      </c>
      <c r="AG21" s="56" t="n">
        <f aca="false">AG$2*'Norm 2018'!AG21</f>
        <v>100</v>
      </c>
      <c r="AH21" s="56" t="n">
        <f aca="false">AH$2*'Norm 2018'!AH21</f>
        <v>9.99999999999999</v>
      </c>
      <c r="AI21" s="56" t="n">
        <f aca="false">AI$2*'Norm 2018'!AI21</f>
        <v>8.33958729735136</v>
      </c>
      <c r="AJ21" s="56" t="n">
        <f aca="false">AJ$2*'Norm 2018'!AJ21</f>
        <v>100</v>
      </c>
      <c r="AK21" s="56" t="n">
        <f aca="false">AK$2*'Norm 2018'!AK21</f>
        <v>47.1219756058287</v>
      </c>
      <c r="AL21" s="56" t="n">
        <f aca="false">AL$2*'Norm 2018'!AL21</f>
        <v>37.9178398672546</v>
      </c>
      <c r="AM21" s="56" t="n">
        <f aca="false">AM$2*'Norm 2018'!AM21</f>
        <v>41.3473504213713</v>
      </c>
      <c r="AN21" s="56" t="n">
        <f aca="false">AN$2*'Norm 2018'!AN21</f>
        <v>79.4523285732272</v>
      </c>
      <c r="AO21" s="56" t="n">
        <f aca="false">AO$2*'Norm 2018'!AO21</f>
        <v>50</v>
      </c>
      <c r="AP21" s="56" t="n">
        <f aca="false">AP$2*'Norm 2018'!AP21</f>
        <v>64.7975667658331</v>
      </c>
      <c r="AQ21" s="56" t="n">
        <f aca="false">AQ$2*'Norm 2018'!AQ21</f>
        <v>70.1566599073473</v>
      </c>
      <c r="AR21" s="56" t="n">
        <f aca="false">AR$2*'Norm 2018'!AR21</f>
        <v>33.4716302695323</v>
      </c>
      <c r="AS21" s="56" t="n">
        <f aca="false">AS$2*'Norm 2018'!AS21</f>
        <v>17.8050610921496</v>
      </c>
      <c r="AT21" s="56" t="n">
        <f aca="false">AT$2*'Norm 2018'!AT21</f>
        <v>42.6592179387313</v>
      </c>
      <c r="AU21" s="56" t="n">
        <f aca="false">AU$2*'Norm 2018'!AU21</f>
        <v>29.0217735790188</v>
      </c>
      <c r="AV21" s="56" t="n">
        <f aca="false">AV$2*'Norm 2018'!AV21</f>
        <v>40.0148652357833</v>
      </c>
      <c r="AW21" s="56" t="n">
        <f aca="false">AW$2*'Norm 2018'!AW21</f>
        <v>40.3631284916201</v>
      </c>
      <c r="AX21" s="56" t="n">
        <f aca="false">AX$2*'Norm 2018'!AX21</f>
        <v>60.9137055837563</v>
      </c>
      <c r="AY21" s="56" t="n">
        <f aca="false">AY$2*'Norm 2018'!AY21</f>
        <v>38.2899628252788</v>
      </c>
      <c r="AZ21" s="56" t="n">
        <f aca="false">AZ$2*'Norm 2018'!AZ21</f>
        <v>0</v>
      </c>
      <c r="BA21" s="56" t="n">
        <f aca="false">BA$2*'Norm 2018'!BA21</f>
        <v>0</v>
      </c>
      <c r="BB21" s="56" t="n">
        <f aca="false">BB$2*'Norm 2018'!BB21</f>
        <v>0</v>
      </c>
      <c r="BC21" s="56" t="n">
        <f aca="false">BC$2*'Norm 2018'!BC21</f>
        <v>88.5961939393793</v>
      </c>
      <c r="BD21" s="56" t="n">
        <f aca="false">BD$2*'Norm 2018'!BD21</f>
        <v>87.819130635946</v>
      </c>
      <c r="BE21" s="56" t="n">
        <f aca="false">BE$2*'Norm 2018'!BE21</f>
        <v>90.2202669871029</v>
      </c>
      <c r="BF21" s="56" t="n">
        <f aca="false">BF$2*'Norm 2018'!BF21</f>
        <v>91.7418088400951</v>
      </c>
      <c r="BG21" s="56" t="n">
        <f aca="false">BG$2*'Norm 2018'!BG21</f>
        <v>88.6970155389093</v>
      </c>
      <c r="BH21" s="56" t="n">
        <f aca="false">BH$2*'Norm 2018'!BH21</f>
        <v>89.2841176131017</v>
      </c>
      <c r="BI21" s="56" t="n">
        <f aca="false">BI$2*'Norm 2018'!BI21</f>
        <v>32.4590489584995</v>
      </c>
      <c r="BJ21" s="56" t="n">
        <f aca="false">BJ$2*'Norm 2018'!BJ21</f>
        <v>36.2652138578399</v>
      </c>
      <c r="BK21" s="56" t="n">
        <f aca="false">BK$2*'Norm 2018'!BK21</f>
        <v>35.7142857142857</v>
      </c>
      <c r="BL21" s="56" t="n">
        <f aca="false">BL$2*'Norm 2018'!BL21</f>
        <v>12.887447740169</v>
      </c>
      <c r="BM21" s="56" t="n">
        <f aca="false">BM$2*'Norm 2018'!BM21</f>
        <v>29.9964987879759</v>
      </c>
      <c r="BN21" s="56" t="n">
        <f aca="false">BN$2*'Norm 2018'!BN21</f>
        <v>3.4686355125582</v>
      </c>
      <c r="BO21" s="56" t="n">
        <f aca="false">BO$2*'Norm 2018'!BO21</f>
        <v>1.32810381506126</v>
      </c>
      <c r="BP21" s="56" t="n">
        <f aca="false">BP$2*'Norm 2018'!BP21</f>
        <v>1.66505765488652</v>
      </c>
      <c r="BQ21" s="56" t="n">
        <f aca="false">BQ$2*'Norm 2018'!BQ21</f>
        <v>8.7849593209771</v>
      </c>
      <c r="BR21" s="56" t="n">
        <f aca="false">BR$2*'Norm 2018'!BR21</f>
        <v>0</v>
      </c>
      <c r="BS21" s="56" t="n">
        <f aca="false">BS$2*'Norm 2018'!BS21</f>
        <v>0</v>
      </c>
      <c r="BT21" s="56" t="n">
        <f aca="false">BT$2*'Norm 2018'!BT21</f>
        <v>0</v>
      </c>
      <c r="BU21" s="56" t="n">
        <f aca="false">BU$2*'Norm 2018'!BU21</f>
        <v>0</v>
      </c>
      <c r="BV21" s="56" t="n">
        <f aca="false">BV$2*'Norm 2018'!BV21</f>
        <v>0</v>
      </c>
      <c r="BW21" s="56" t="n">
        <f aca="false">BW$2*'Norm 2018'!BW21</f>
        <v>16.2808996396206</v>
      </c>
      <c r="BX21" s="56" t="n">
        <f aca="false">BX$2*'Norm 2018'!BX21</f>
        <v>0</v>
      </c>
      <c r="BY21" s="56" t="n">
        <f aca="false">BY$2*'Norm 2018'!BY21</f>
        <v>0</v>
      </c>
      <c r="BZ21" s="56" t="n">
        <f aca="false">BZ$2*'Norm 2018'!BZ21</f>
        <v>0</v>
      </c>
      <c r="CA21" s="56" t="n">
        <f aca="false">CA$2*'Norm 2018'!CA21</f>
        <v>65.1235985584824</v>
      </c>
      <c r="CB21" s="56" t="n">
        <f aca="false">CB$2*'Norm 2018'!CB21</f>
        <v>0</v>
      </c>
      <c r="CC21" s="56" t="n">
        <f aca="false">CC$2*'Norm 2018'!CC21</f>
        <v>0</v>
      </c>
      <c r="CD21" s="56" t="n">
        <f aca="false">CD$2*'Norm 2018'!CD21</f>
        <v>0</v>
      </c>
      <c r="CE21" s="56" t="n">
        <f aca="false">CE$2*'Norm 2018'!CE21</f>
        <v>0</v>
      </c>
      <c r="CF21" s="56" t="n">
        <f aca="false">CF$2*'Norm 2018'!CF21</f>
        <v>0</v>
      </c>
      <c r="CG21" s="56" t="n">
        <f aca="false">CG$2*'Norm 2018'!CG21</f>
        <v>0</v>
      </c>
      <c r="CH21" s="56" t="n">
        <f aca="false">CH$2*'Norm 2018'!CH21</f>
        <v>32.5617992792412</v>
      </c>
      <c r="CI21" s="56" t="n">
        <f aca="false">CI$2*'Norm 2018'!CI21</f>
        <v>0</v>
      </c>
      <c r="CJ21" s="56" t="n">
        <f aca="false">CJ$2*'Norm 2018'!CJ21</f>
        <v>17.4382007207588</v>
      </c>
      <c r="CK21" s="56" t="n">
        <f aca="false">CK$2*'Norm 2018'!CK21</f>
        <v>0</v>
      </c>
      <c r="CL21" s="56" t="n">
        <f aca="false">CL$2*'Norm 2018'!CL21</f>
        <v>1.09745117045457</v>
      </c>
      <c r="CM21" s="56" t="n">
        <f aca="false">CM$2*'Norm 2018'!CM21</f>
        <v>2.2598661612339</v>
      </c>
      <c r="CN21" s="56" t="n">
        <f aca="false">CN$2*'Norm 2018'!CN21</f>
        <v>50</v>
      </c>
      <c r="CO21" s="56" t="n">
        <f aca="false">CO$2*'Norm 2018'!CO21</f>
        <v>15.5330886598357</v>
      </c>
      <c r="CP21" s="56" t="n">
        <f aca="false">CP$2*'Norm 2018'!CP21</f>
        <v>23.4343773132267</v>
      </c>
      <c r="CQ21" s="56" t="n">
        <f aca="false">CQ$2*'Norm 2018'!CQ21</f>
        <v>0</v>
      </c>
      <c r="CR21" s="56" t="n">
        <f aca="false">CR$2*'Norm 2018'!CR21</f>
        <v>45.0392753951527</v>
      </c>
      <c r="CS21" s="56" t="n">
        <f aca="false">CS$2*'Norm 2018'!CS21</f>
        <v>22.9276514522083</v>
      </c>
      <c r="CT21" s="56" t="n">
        <f aca="false">CT$2*'Norm 2018'!CT21</f>
        <v>55.3323951129364</v>
      </c>
      <c r="CU21" s="56" t="n">
        <f aca="false">CU$2*'Norm 2018'!CU21</f>
        <v>63.7803960509614</v>
      </c>
      <c r="CV21" s="56"/>
      <c r="CW21" s="56" t="n">
        <f aca="false">CW$2*'Norm 2018'!CW21</f>
        <v>5.43545005255306</v>
      </c>
      <c r="CX21" s="56" t="n">
        <f aca="false">CX$2*'Norm 2018'!CX21</f>
        <v>1.32490606464618</v>
      </c>
      <c r="CY21" s="56" t="n">
        <f aca="false">CY$2*'Norm 2018'!CY21</f>
        <v>6.05238009979829</v>
      </c>
      <c r="CZ21" s="56" t="n">
        <f aca="false">CZ$2*'Norm 2018'!CZ21</f>
        <v>33.5257356446968</v>
      </c>
      <c r="DA21" s="56" t="n">
        <f aca="false">DA$2*'Norm 2018'!DA21</f>
        <v>30.6635674686759</v>
      </c>
    </row>
    <row r="22" customFormat="false" ht="15" hidden="false" customHeight="false" outlineLevel="0" collapsed="false">
      <c r="A22" s="80" t="s">
        <v>477</v>
      </c>
      <c r="B22" s="81" t="n">
        <v>35</v>
      </c>
      <c r="C22" s="80" t="s">
        <v>477</v>
      </c>
      <c r="E22" s="56" t="n">
        <f aca="false">E$2*'Norm 2018'!E22</f>
        <v>33.1444909891509</v>
      </c>
      <c r="F22" s="56" t="n">
        <f aca="false">F$2*'Norm 2018'!F22</f>
        <v>34.207831642356</v>
      </c>
      <c r="G22" s="56" t="n">
        <f aca="false">G$2*'Norm 2018'!G22</f>
        <v>33.4905364823295</v>
      </c>
      <c r="H22" s="56" t="n">
        <f aca="false">H$2*'Norm 2018'!H22</f>
        <v>5.40847867543438</v>
      </c>
      <c r="I22" s="56" t="n">
        <f aca="false">I$2*'Norm 2018'!I22</f>
        <v>60.9113933961243</v>
      </c>
      <c r="J22" s="56" t="n">
        <f aca="false">J$2*'Norm 2018'!J22</f>
        <v>41.5587687456989</v>
      </c>
      <c r="K22" s="56" t="n">
        <f aca="false">K$2*'Norm 2018'!K22</f>
        <v>76.7413887061559</v>
      </c>
      <c r="L22" s="56" t="n">
        <f aca="false">L$2*'Norm 2018'!L22</f>
        <v>22.2357304109561</v>
      </c>
      <c r="M22" s="56" t="n">
        <f aca="false">M$2*'Norm 2018'!M22</f>
        <v>57.448224074813</v>
      </c>
      <c r="N22" s="56" t="n">
        <f aca="false">N$2*'Norm 2018'!N22</f>
        <v>50</v>
      </c>
      <c r="O22" s="56" t="n">
        <f aca="false">O$2*'Norm 2018'!O22</f>
        <v>41.1178304371864</v>
      </c>
      <c r="P22" s="56" t="n">
        <f aca="false">P$2*'Norm 2018'!P22</f>
        <v>0</v>
      </c>
      <c r="Q22" s="56" t="n">
        <f aca="false">Q$2*'Norm 2018'!Q22</f>
        <v>0</v>
      </c>
      <c r="R22" s="56" t="n">
        <f aca="false">R$2*'Norm 2018'!R22</f>
        <v>3.64756015896841</v>
      </c>
      <c r="S22" s="56" t="n">
        <f aca="false">S$2*'Norm 2018'!S22</f>
        <v>11.6621778837878</v>
      </c>
      <c r="T22" s="56" t="n">
        <f aca="false">T$2*'Norm 2018'!T22</f>
        <v>0.690180429782189</v>
      </c>
      <c r="U22" s="56" t="n">
        <f aca="false">U$2*'Norm 2018'!U22</f>
        <v>0</v>
      </c>
      <c r="V22" s="56" t="n">
        <f aca="false">V$2*'Norm 2018'!V22</f>
        <v>0</v>
      </c>
      <c r="W22" s="56" t="n">
        <f aca="false">W$2*'Norm 2018'!W22</f>
        <v>39.844778014389</v>
      </c>
      <c r="X22" s="56" t="n">
        <f aca="false">X$2*'Norm 2018'!X22</f>
        <v>9.80707386108103</v>
      </c>
      <c r="Y22" s="56" t="n">
        <f aca="false">Y$2*'Norm 2018'!Y22</f>
        <v>8.59585811857853</v>
      </c>
      <c r="Z22" s="56" t="n">
        <f aca="false">Z$2*'Norm 2018'!Z22</f>
        <v>43.844221163231</v>
      </c>
      <c r="AA22" s="56" t="n">
        <f aca="false">AA$2*'Norm 2018'!AA22</f>
        <v>38.3485740554299</v>
      </c>
      <c r="AB22" s="56" t="n">
        <f aca="false">AB$2*'Norm 2018'!AB22</f>
        <v>26.8010186372372</v>
      </c>
      <c r="AC22" s="56" t="n">
        <f aca="false">AC$2*'Norm 2018'!AC22</f>
        <v>0</v>
      </c>
      <c r="AD22" s="56" t="n">
        <f aca="false">AD$2*'Norm 2018'!AD22</f>
        <v>2.43974805339093</v>
      </c>
      <c r="AE22" s="56" t="n">
        <f aca="false">AE$2*'Norm 2018'!AE22</f>
        <v>50</v>
      </c>
      <c r="AF22" s="56" t="n">
        <f aca="false">AF$2*'Norm 2018'!AF22</f>
        <v>8.97060071290994</v>
      </c>
      <c r="AG22" s="56" t="n">
        <f aca="false">AG$2*'Norm 2018'!AG22</f>
        <v>0</v>
      </c>
      <c r="AH22" s="56" t="n">
        <f aca="false">AH$2*'Norm 2018'!AH22</f>
        <v>10</v>
      </c>
      <c r="AI22" s="56" t="n">
        <f aca="false">AI$2*'Norm 2018'!AI22</f>
        <v>30.2286283162463</v>
      </c>
      <c r="AJ22" s="56" t="n">
        <f aca="false">AJ$2*'Norm 2018'!AJ22</f>
        <v>84.1070392899696</v>
      </c>
      <c r="AK22" s="56" t="n">
        <f aca="false">AK$2*'Norm 2018'!AK22</f>
        <v>56.2101727453984</v>
      </c>
      <c r="AL22" s="56" t="n">
        <f aca="false">AL$2*'Norm 2018'!AL22</f>
        <v>21.902710521803</v>
      </c>
      <c r="AM22" s="56" t="n">
        <f aca="false">AM$2*'Norm 2018'!AM22</f>
        <v>16.1533416328464</v>
      </c>
      <c r="AN22" s="56" t="n">
        <f aca="false">AN$2*'Norm 2018'!AN22</f>
        <v>38.2617772520055</v>
      </c>
      <c r="AO22" s="56" t="n">
        <f aca="false">AO$2*'Norm 2018'!AO22</f>
        <v>37.5</v>
      </c>
      <c r="AP22" s="56" t="n">
        <f aca="false">AP$2*'Norm 2018'!AP22</f>
        <v>92.9505971234241</v>
      </c>
      <c r="AQ22" s="56" t="n">
        <f aca="false">AQ$2*'Norm 2018'!AQ22</f>
        <v>86.9639241151502</v>
      </c>
      <c r="AR22" s="56" t="n">
        <f aca="false">AR$2*'Norm 2018'!AR22</f>
        <v>13.5797391830084</v>
      </c>
      <c r="AS22" s="56" t="n">
        <f aca="false">AS$2*'Norm 2018'!AS22</f>
        <v>50</v>
      </c>
      <c r="AT22" s="56" t="n">
        <f aca="false">AT$2*'Norm 2018'!AT22</f>
        <v>0</v>
      </c>
      <c r="AU22" s="56" t="n">
        <f aca="false">AU$2*'Norm 2018'!AU22</f>
        <v>29.8468784104905</v>
      </c>
      <c r="AV22" s="56" t="n">
        <f aca="false">AV$2*'Norm 2018'!AV22</f>
        <v>11.3381679748367</v>
      </c>
      <c r="AW22" s="56" t="n">
        <f aca="false">AW$2*'Norm 2018'!AW22</f>
        <v>54.096834264432</v>
      </c>
      <c r="AX22" s="56" t="n">
        <f aca="false">AX$2*'Norm 2018'!AX22</f>
        <v>87.1404399323181</v>
      </c>
      <c r="AY22" s="56" t="n">
        <f aca="false">AY$2*'Norm 2018'!AY22</f>
        <v>96.2825278810409</v>
      </c>
      <c r="AZ22" s="56" t="n">
        <f aca="false">AZ$2*'Norm 2018'!AZ22</f>
        <v>10</v>
      </c>
      <c r="BA22" s="56" t="n">
        <f aca="false">BA$2*'Norm 2018'!BA22</f>
        <v>7.5</v>
      </c>
      <c r="BB22" s="56" t="n">
        <f aca="false">BB$2*'Norm 2018'!BB22</f>
        <v>0</v>
      </c>
      <c r="BC22" s="56" t="n">
        <f aca="false">BC$2*'Norm 2018'!BC22</f>
        <v>78.8287132440003</v>
      </c>
      <c r="BD22" s="56" t="n">
        <f aca="false">BD$2*'Norm 2018'!BD22</f>
        <v>78.699690423195</v>
      </c>
      <c r="BE22" s="56" t="n">
        <f aca="false">BE$2*'Norm 2018'!BE22</f>
        <v>98.7385724236076</v>
      </c>
      <c r="BF22" s="56" t="n">
        <f aca="false">BF$2*'Norm 2018'!BF22</f>
        <v>58.9243671911556</v>
      </c>
      <c r="BG22" s="56" t="n">
        <f aca="false">BG$2*'Norm 2018'!BG22</f>
        <v>100</v>
      </c>
      <c r="BH22" s="56" t="n">
        <f aca="false">BH$2*'Norm 2018'!BH22</f>
        <v>51.3303903286204</v>
      </c>
      <c r="BI22" s="56" t="n">
        <f aca="false">BI$2*'Norm 2018'!BI22</f>
        <v>37.2324175304114</v>
      </c>
      <c r="BJ22" s="56" t="n">
        <f aca="false">BJ$2*'Norm 2018'!BJ22</f>
        <v>49.8039322183895</v>
      </c>
      <c r="BK22" s="56" t="n">
        <f aca="false">BK$2*'Norm 2018'!BK22</f>
        <v>40.8163265306122</v>
      </c>
      <c r="BL22" s="56" t="n">
        <f aca="false">BL$2*'Norm 2018'!BL22</f>
        <v>42.8736424503866</v>
      </c>
      <c r="BM22" s="56" t="n">
        <f aca="false">BM$2*'Norm 2018'!BM22</f>
        <v>23.0455110171595</v>
      </c>
      <c r="BN22" s="56" t="n">
        <f aca="false">BN$2*'Norm 2018'!BN22</f>
        <v>0</v>
      </c>
      <c r="BO22" s="56" t="n">
        <f aca="false">BO$2*'Norm 2018'!BO22</f>
        <v>2.85712839976134</v>
      </c>
      <c r="BP22" s="56" t="n">
        <f aca="false">BP$2*'Norm 2018'!BP22</f>
        <v>3.83139518350836</v>
      </c>
      <c r="BQ22" s="56" t="n">
        <f aca="false">BQ$2*'Norm 2018'!BQ22</f>
        <v>17.025101320434</v>
      </c>
      <c r="BR22" s="56" t="n">
        <f aca="false">BR$2*'Norm 2018'!BR22</f>
        <v>0</v>
      </c>
      <c r="BS22" s="56" t="n">
        <f aca="false">BS$2*'Norm 2018'!BS22</f>
        <v>0</v>
      </c>
      <c r="BT22" s="56" t="n">
        <f aca="false">BT$2*'Norm 2018'!BT22</f>
        <v>0</v>
      </c>
      <c r="BU22" s="56" t="n">
        <f aca="false">BU$2*'Norm 2018'!BU22</f>
        <v>0</v>
      </c>
      <c r="BV22" s="56" t="n">
        <f aca="false">BV$2*'Norm 2018'!BV22</f>
        <v>3.33333333333333</v>
      </c>
      <c r="BW22" s="56" t="n">
        <f aca="false">BW$2*'Norm 2018'!BW22</f>
        <v>25</v>
      </c>
      <c r="BX22" s="56" t="n">
        <f aca="false">BX$2*'Norm 2018'!BX22</f>
        <v>50</v>
      </c>
      <c r="BY22" s="56" t="n">
        <f aca="false">BY$2*'Norm 2018'!BY22</f>
        <v>0</v>
      </c>
      <c r="BZ22" s="56" t="n">
        <f aca="false">BZ$2*'Norm 2018'!BZ22</f>
        <v>0</v>
      </c>
      <c r="CA22" s="56" t="n">
        <f aca="false">CA$2*'Norm 2018'!CA22</f>
        <v>100</v>
      </c>
      <c r="CB22" s="56" t="n">
        <f aca="false">CB$2*'Norm 2018'!CB22</f>
        <v>0</v>
      </c>
      <c r="CC22" s="56" t="n">
        <f aca="false">CC$2*'Norm 2018'!CC22</f>
        <v>0</v>
      </c>
      <c r="CD22" s="56" t="n">
        <f aca="false">CD$2*'Norm 2018'!CD22</f>
        <v>0</v>
      </c>
      <c r="CE22" s="56" t="n">
        <f aca="false">CE$2*'Norm 2018'!CE22</f>
        <v>10</v>
      </c>
      <c r="CF22" s="56" t="n">
        <f aca="false">CF$2*'Norm 2018'!CF22</f>
        <v>0</v>
      </c>
      <c r="CG22" s="56" t="n">
        <f aca="false">CG$2*'Norm 2018'!CG22</f>
        <v>25</v>
      </c>
      <c r="CH22" s="56" t="n">
        <f aca="false">CH$2*'Norm 2018'!CH22</f>
        <v>50</v>
      </c>
      <c r="CI22" s="56" t="n">
        <f aca="false">CI$2*'Norm 2018'!CI22</f>
        <v>5</v>
      </c>
      <c r="CJ22" s="56" t="n">
        <f aca="false">CJ$2*'Norm 2018'!CJ22</f>
        <v>50</v>
      </c>
      <c r="CK22" s="56" t="n">
        <f aca="false">CK$2*'Norm 2018'!CK22</f>
        <v>0</v>
      </c>
      <c r="CL22" s="56" t="n">
        <f aca="false">CL$2*'Norm 2018'!CL22</f>
        <v>26.6048275626609</v>
      </c>
      <c r="CM22" s="56" t="n">
        <f aca="false">CM$2*'Norm 2018'!CM22</f>
        <v>7.02738861739431</v>
      </c>
      <c r="CN22" s="56" t="n">
        <f aca="false">CN$2*'Norm 2018'!CN22</f>
        <v>22.3631914455815</v>
      </c>
      <c r="CO22" s="56" t="n">
        <f aca="false">CO$2*'Norm 2018'!CO22</f>
        <v>2.60066779578971</v>
      </c>
      <c r="CP22" s="56" t="n">
        <f aca="false">CP$2*'Norm 2018'!CP22</f>
        <v>28.8147792381598</v>
      </c>
      <c r="CQ22" s="56" t="n">
        <f aca="false">CQ$2*'Norm 2018'!CQ22</f>
        <v>5.48021104348992</v>
      </c>
      <c r="CR22" s="56" t="n">
        <f aca="false">CR$2*'Norm 2018'!CR22</f>
        <v>78.2676846711352</v>
      </c>
      <c r="CS22" s="56" t="n">
        <f aca="false">CS$2*'Norm 2018'!CS22</f>
        <v>7.02513313597857</v>
      </c>
      <c r="CT22" s="56" t="n">
        <f aca="false">CT$2*'Norm 2018'!CT22</f>
        <v>58.0879944695045</v>
      </c>
      <c r="CU22" s="56" t="n">
        <f aca="false">CU$2*'Norm 2018'!CU22</f>
        <v>80.0190532442281</v>
      </c>
      <c r="CV22" s="56"/>
      <c r="CW22" s="56" t="n">
        <f aca="false">CW$2*'Norm 2018'!CW22</f>
        <v>8.33333333333333</v>
      </c>
      <c r="CX22" s="56" t="n">
        <f aca="false">CX$2*'Norm 2018'!CX22</f>
        <v>8.27782067464279</v>
      </c>
      <c r="CY22" s="56" t="n">
        <f aca="false">CY$2*'Norm 2018'!CY22</f>
        <v>8.33333333333333</v>
      </c>
      <c r="CZ22" s="56" t="n">
        <f aca="false">CZ$2*'Norm 2018'!CZ22</f>
        <v>14.5470438899911</v>
      </c>
      <c r="DA22" s="56" t="n">
        <f aca="false">DA$2*'Norm 2018'!DA22</f>
        <v>31.354430302663</v>
      </c>
    </row>
    <row r="23" customFormat="false" ht="15" hidden="false" customHeight="false" outlineLevel="0" collapsed="false">
      <c r="A23" s="80" t="s">
        <v>482</v>
      </c>
      <c r="B23" s="81" t="n">
        <v>36</v>
      </c>
      <c r="C23" s="80" t="s">
        <v>481</v>
      </c>
      <c r="E23" s="56" t="n">
        <f aca="false">E$2*'Norm 2018'!E23</f>
        <v>9.77895877651038</v>
      </c>
      <c r="F23" s="56" t="n">
        <f aca="false">F$2*'Norm 2018'!F23</f>
        <v>27.7526948288137</v>
      </c>
      <c r="G23" s="56" t="n">
        <f aca="false">G$2*'Norm 2018'!G23</f>
        <v>21.4764950674886</v>
      </c>
      <c r="H23" s="56" t="n">
        <f aca="false">H$2*'Norm 2018'!H23</f>
        <v>3.5851699979997</v>
      </c>
      <c r="I23" s="56" t="n">
        <f aca="false">I$2*'Norm 2018'!I23</f>
        <v>61.3711421040652</v>
      </c>
      <c r="J23" s="56" t="n">
        <f aca="false">J$2*'Norm 2018'!J23</f>
        <v>34.9768390830973</v>
      </c>
      <c r="K23" s="56" t="n">
        <f aca="false">K$2*'Norm 2018'!K23</f>
        <v>90.6896451171686</v>
      </c>
      <c r="L23" s="56" t="n">
        <f aca="false">L$2*'Norm 2018'!L23</f>
        <v>12.6195540522234</v>
      </c>
      <c r="M23" s="56" t="n">
        <f aca="false">M$2*'Norm 2018'!M23</f>
        <v>48.3639638926101</v>
      </c>
      <c r="N23" s="56" t="n">
        <f aca="false">N$2*'Norm 2018'!N23</f>
        <v>42.0204837991567</v>
      </c>
      <c r="O23" s="56" t="n">
        <f aca="false">O$2*'Norm 2018'!O23</f>
        <v>22.5685753085452</v>
      </c>
      <c r="P23" s="56" t="n">
        <f aca="false">P$2*'Norm 2018'!P23</f>
        <v>70.0624824629949</v>
      </c>
      <c r="Q23" s="56" t="n">
        <f aca="false">Q$2*'Norm 2018'!Q23</f>
        <v>24.2352179810178</v>
      </c>
      <c r="R23" s="56" t="n">
        <f aca="false">R$2*'Norm 2018'!R23</f>
        <v>18.6708461785227</v>
      </c>
      <c r="S23" s="56" t="n">
        <f aca="false">S$2*'Norm 2018'!S23</f>
        <v>7.5384975791977</v>
      </c>
      <c r="T23" s="56" t="n">
        <f aca="false">T$2*'Norm 2018'!T23</f>
        <v>14.1644180181324</v>
      </c>
      <c r="U23" s="56" t="n">
        <f aca="false">U$2*'Norm 2018'!U23</f>
        <v>34.3023874202951</v>
      </c>
      <c r="V23" s="56" t="n">
        <f aca="false">V$2*'Norm 2018'!V23</f>
        <v>27.8764499659759</v>
      </c>
      <c r="W23" s="56" t="n">
        <f aca="false">W$2*'Norm 2018'!W23</f>
        <v>16.5728423084909</v>
      </c>
      <c r="X23" s="56" t="n">
        <f aca="false">X$2*'Norm 2018'!X23</f>
        <v>0</v>
      </c>
      <c r="Y23" s="56" t="n">
        <f aca="false">Y$2*'Norm 2018'!Y23</f>
        <v>3.76665646276775</v>
      </c>
      <c r="Z23" s="56" t="n">
        <f aca="false">Z$2*'Norm 2018'!Z23</f>
        <v>24.0779052755119</v>
      </c>
      <c r="AA23" s="56" t="n">
        <f aca="false">AA$2*'Norm 2018'!AA23</f>
        <v>9.98414664299932</v>
      </c>
      <c r="AB23" s="56" t="n">
        <f aca="false">AB$2*'Norm 2018'!AB23</f>
        <v>20.9966906713242</v>
      </c>
      <c r="AC23" s="56" t="n">
        <f aca="false">AC$2*'Norm 2018'!AC23</f>
        <v>40.6589165458223</v>
      </c>
      <c r="AD23" s="56" t="n">
        <f aca="false">AD$2*'Norm 2018'!AD23</f>
        <v>8.49038317118372</v>
      </c>
      <c r="AE23" s="56" t="n">
        <f aca="false">AE$2*'Norm 2018'!AE23</f>
        <v>0</v>
      </c>
      <c r="AF23" s="56" t="n">
        <f aca="false">AF$2*'Norm 2018'!AF23</f>
        <v>1.59398713366174</v>
      </c>
      <c r="AG23" s="56" t="n">
        <f aca="false">AG$2*'Norm 2018'!AG23</f>
        <v>0</v>
      </c>
      <c r="AH23" s="56" t="n">
        <f aca="false">AH$2*'Norm 2018'!AH23</f>
        <v>10</v>
      </c>
      <c r="AI23" s="56" t="n">
        <f aca="false">AI$2*'Norm 2018'!AI23</f>
        <v>15.3753663023988</v>
      </c>
      <c r="AJ23" s="56" t="n">
        <f aca="false">AJ$2*'Norm 2018'!AJ23</f>
        <v>70.1418547947424</v>
      </c>
      <c r="AK23" s="56" t="n">
        <f aca="false">AK$2*'Norm 2018'!AK23</f>
        <v>35.3045768821485</v>
      </c>
      <c r="AL23" s="56" t="n">
        <f aca="false">AL$2*'Norm 2018'!AL23</f>
        <v>43.9471595360843</v>
      </c>
      <c r="AM23" s="56" t="n">
        <f aca="false">AM$2*'Norm 2018'!AM23</f>
        <v>11.9747883191569</v>
      </c>
      <c r="AN23" s="56" t="n">
        <f aca="false">AN$2*'Norm 2018'!AN23</f>
        <v>59.8880253801286</v>
      </c>
      <c r="AO23" s="56" t="n">
        <f aca="false">AO$2*'Norm 2018'!AO23</f>
        <v>37.5</v>
      </c>
      <c r="AP23" s="56" t="n">
        <f aca="false">AP$2*'Norm 2018'!AP23</f>
        <v>74.7762822727662</v>
      </c>
      <c r="AQ23" s="56" t="n">
        <f aca="false">AQ$2*'Norm 2018'!AQ23</f>
        <v>90.4908290567601</v>
      </c>
      <c r="AR23" s="56" t="n">
        <f aca="false">AR$2*'Norm 2018'!AR23</f>
        <v>0</v>
      </c>
      <c r="AS23" s="56" t="n">
        <f aca="false">AS$2*'Norm 2018'!AS23</f>
        <v>2.34146337399303</v>
      </c>
      <c r="AT23" s="56" t="n">
        <f aca="false">AT$2*'Norm 2018'!AT23</f>
        <v>20.4270452142568</v>
      </c>
      <c r="AU23" s="56" t="n">
        <f aca="false">AU$2*'Norm 2018'!AU23</f>
        <v>23.9421049287318</v>
      </c>
      <c r="AV23" s="56" t="n">
        <f aca="false">AV$2*'Norm 2018'!AV23</f>
        <v>0</v>
      </c>
      <c r="AW23" s="56" t="n">
        <f aca="false">AW$2*'Norm 2018'!AW23</f>
        <v>0</v>
      </c>
      <c r="AX23" s="56" t="n">
        <f aca="false">AX$2*'Norm 2018'!AX23</f>
        <v>0</v>
      </c>
      <c r="AY23" s="56" t="n">
        <f aca="false">AY$2*'Norm 2018'!AY23</f>
        <v>0</v>
      </c>
      <c r="AZ23" s="56" t="n">
        <f aca="false">AZ$2*'Norm 2018'!AZ23</f>
        <v>0</v>
      </c>
      <c r="BA23" s="56" t="n">
        <f aca="false">BA$2*'Norm 2018'!BA23</f>
        <v>0</v>
      </c>
      <c r="BB23" s="56" t="n">
        <f aca="false">BB$2*'Norm 2018'!BB23</f>
        <v>0</v>
      </c>
      <c r="BC23" s="56" t="n">
        <f aca="false">BC$2*'Norm 2018'!BC23</f>
        <v>37.155242473682</v>
      </c>
      <c r="BD23" s="56" t="n">
        <f aca="false">BD$2*'Norm 2018'!BD23</f>
        <v>36.5500946064841</v>
      </c>
      <c r="BE23" s="56" t="n">
        <f aca="false">BE$2*'Norm 2018'!BE23</f>
        <v>59.8696384549002</v>
      </c>
      <c r="BF23" s="56" t="n">
        <f aca="false">BF$2*'Norm 2018'!BF23</f>
        <v>31.4244062165089</v>
      </c>
      <c r="BG23" s="56" t="n">
        <f aca="false">BG$2*'Norm 2018'!BG23</f>
        <v>42.2898951576763</v>
      </c>
      <c r="BH23" s="56" t="n">
        <f aca="false">BH$2*'Norm 2018'!BH23</f>
        <v>37.9368815424954</v>
      </c>
      <c r="BI23" s="56" t="n">
        <f aca="false">BI$2*'Norm 2018'!BI23</f>
        <v>50</v>
      </c>
      <c r="BJ23" s="56" t="n">
        <f aca="false">BJ$2*'Norm 2018'!BJ23</f>
        <v>41.7887298958602</v>
      </c>
      <c r="BK23" s="56" t="n">
        <f aca="false">BK$2*'Norm 2018'!BK23</f>
        <v>40.8163265306122</v>
      </c>
      <c r="BL23" s="56" t="n">
        <f aca="false">BL$2*'Norm 2018'!BL23</f>
        <v>50</v>
      </c>
      <c r="BM23" s="56" t="n">
        <f aca="false">BM$2*'Norm 2018'!BM23</f>
        <v>9.95526605277815</v>
      </c>
      <c r="BN23" s="56" t="n">
        <f aca="false">BN$2*'Norm 2018'!BN23</f>
        <v>0</v>
      </c>
      <c r="BO23" s="56" t="n">
        <f aca="false">BO$2*'Norm 2018'!BO23</f>
        <v>8.81912348234972</v>
      </c>
      <c r="BP23" s="56" t="n">
        <f aca="false">BP$2*'Norm 2018'!BP23</f>
        <v>3.57989244483995</v>
      </c>
      <c r="BQ23" s="56" t="n">
        <f aca="false">BQ$2*'Norm 2018'!BQ23</f>
        <v>5.66087070205255</v>
      </c>
      <c r="BR23" s="56" t="n">
        <f aca="false">BR$2*'Norm 2018'!BR23</f>
        <v>0</v>
      </c>
      <c r="BS23" s="56" t="n">
        <f aca="false">BS$2*'Norm 2018'!BS23</f>
        <v>0</v>
      </c>
      <c r="BT23" s="56" t="n">
        <f aca="false">BT$2*'Norm 2018'!BT23</f>
        <v>0</v>
      </c>
      <c r="BU23" s="56" t="n">
        <f aca="false">BU$2*'Norm 2018'!BU23</f>
        <v>0</v>
      </c>
      <c r="BV23" s="56" t="n">
        <f aca="false">BV$2*'Norm 2018'!BV23</f>
        <v>0</v>
      </c>
      <c r="BW23" s="56" t="n">
        <f aca="false">BW$2*'Norm 2018'!BW23</f>
        <v>0</v>
      </c>
      <c r="BX23" s="56" t="n">
        <f aca="false">BX$2*'Norm 2018'!BX23</f>
        <v>100</v>
      </c>
      <c r="BY23" s="56" t="n">
        <f aca="false">BY$2*'Norm 2018'!BY23</f>
        <v>0</v>
      </c>
      <c r="BZ23" s="56" t="n">
        <f aca="false">BZ$2*'Norm 2018'!BZ23</f>
        <v>0</v>
      </c>
      <c r="CA23" s="56" t="n">
        <f aca="false">CA$2*'Norm 2018'!CA23</f>
        <v>100</v>
      </c>
      <c r="CB23" s="56" t="n">
        <f aca="false">CB$2*'Norm 2018'!CB23</f>
        <v>0</v>
      </c>
      <c r="CC23" s="56" t="n">
        <f aca="false">CC$2*'Norm 2018'!CC23</f>
        <v>0</v>
      </c>
      <c r="CD23" s="56" t="n">
        <f aca="false">CD$2*'Norm 2018'!CD23</f>
        <v>0</v>
      </c>
      <c r="CE23" s="56" t="n">
        <f aca="false">CE$2*'Norm 2018'!CE23</f>
        <v>10</v>
      </c>
      <c r="CF23" s="56" t="n">
        <f aca="false">CF$2*'Norm 2018'!CF23</f>
        <v>0</v>
      </c>
      <c r="CG23" s="56" t="n">
        <f aca="false">CG$2*'Norm 2018'!CG23</f>
        <v>0</v>
      </c>
      <c r="CH23" s="56" t="n">
        <f aca="false">CH$2*'Norm 2018'!CH23</f>
        <v>50</v>
      </c>
      <c r="CI23" s="56" t="n">
        <f aca="false">CI$2*'Norm 2018'!CI23</f>
        <v>0</v>
      </c>
      <c r="CJ23" s="56" t="n">
        <f aca="false">CJ$2*'Norm 2018'!CJ23</f>
        <v>50</v>
      </c>
      <c r="CK23" s="56" t="n">
        <f aca="false">CK$2*'Norm 2018'!CK23</f>
        <v>0</v>
      </c>
      <c r="CL23" s="56" t="n">
        <f aca="false">CL$2*'Norm 2018'!CL23</f>
        <v>8.58518773910875</v>
      </c>
      <c r="CM23" s="56" t="n">
        <f aca="false">CM$2*'Norm 2018'!CM23</f>
        <v>10</v>
      </c>
      <c r="CN23" s="56" t="n">
        <f aca="false">CN$2*'Norm 2018'!CN23</f>
        <v>1.73455209967826</v>
      </c>
      <c r="CO23" s="56" t="n">
        <f aca="false">CO$2*'Norm 2018'!CO23</f>
        <v>0.645609067299449</v>
      </c>
      <c r="CP23" s="56" t="n">
        <f aca="false">CP$2*'Norm 2018'!CP23</f>
        <v>19.4644028145903</v>
      </c>
      <c r="CQ23" s="56" t="n">
        <f aca="false">CQ$2*'Norm 2018'!CQ23</f>
        <v>6.45228670113189</v>
      </c>
      <c r="CR23" s="56" t="n">
        <f aca="false">CR$2*'Norm 2018'!CR23</f>
        <v>99.6888462609025</v>
      </c>
      <c r="CS23" s="56" t="n">
        <f aca="false">CS$2*'Norm 2018'!CS23</f>
        <v>35.0801207877981</v>
      </c>
      <c r="CT23" s="56" t="n">
        <f aca="false">CT$2*'Norm 2018'!CT23</f>
        <v>78.8671707426193</v>
      </c>
      <c r="CU23" s="56" t="n">
        <f aca="false">CU$2*'Norm 2018'!CU23</f>
        <v>61.8507277080021</v>
      </c>
      <c r="CV23" s="56"/>
      <c r="CW23" s="56" t="n">
        <f aca="false">CW$2*'Norm 2018'!CW23</f>
        <v>4.21365643517318</v>
      </c>
      <c r="CX23" s="56" t="n">
        <f aca="false">CX$2*'Norm 2018'!CX23</f>
        <v>3.05407540725794</v>
      </c>
      <c r="CY23" s="56" t="n">
        <f aca="false">CY$2*'Norm 2018'!CY23</f>
        <v>4.62339473283429</v>
      </c>
      <c r="CZ23" s="56" t="n">
        <f aca="false">CZ$2*'Norm 2018'!CZ23</f>
        <v>25.9406457467553</v>
      </c>
      <c r="DA23" s="56" t="n">
        <f aca="false">DA$2*'Norm 2018'!DA23</f>
        <v>25.1641083026428</v>
      </c>
    </row>
    <row r="24" customFormat="false" ht="15" hidden="false" customHeight="false" outlineLevel="0" collapsed="false">
      <c r="A24" s="80" t="s">
        <v>484</v>
      </c>
      <c r="B24" s="81" t="n">
        <v>37</v>
      </c>
      <c r="C24" s="80" t="s">
        <v>483</v>
      </c>
      <c r="E24" s="56" t="n">
        <f aca="false">E$2*'Norm 2018'!E24</f>
        <v>20.1163495082124</v>
      </c>
      <c r="F24" s="56" t="n">
        <f aca="false">F$2*'Norm 2018'!F24</f>
        <v>28.4128225202918</v>
      </c>
      <c r="G24" s="56" t="n">
        <f aca="false">G$2*'Norm 2018'!G24</f>
        <v>19.7601972659519</v>
      </c>
      <c r="H24" s="56" t="n">
        <f aca="false">H$2*'Norm 2018'!H24</f>
        <v>2.52179527015105</v>
      </c>
      <c r="I24" s="56" t="n">
        <f aca="false">I$2*'Norm 2018'!I24</f>
        <v>39.8763732307533</v>
      </c>
      <c r="J24" s="56" t="n">
        <f aca="false">J$2*'Norm 2018'!J24</f>
        <v>30.4442237625927</v>
      </c>
      <c r="K24" s="56" t="n">
        <f aca="false">K$2*'Norm 2018'!K24</f>
        <v>87.7504944276352</v>
      </c>
      <c r="L24" s="56" t="n">
        <f aca="false">L$2*'Norm 2018'!L24</f>
        <v>42.8936587191381</v>
      </c>
      <c r="M24" s="56" t="n">
        <f aca="false">M$2*'Norm 2018'!M24</f>
        <v>69.5897455601393</v>
      </c>
      <c r="N24" s="56" t="n">
        <f aca="false">N$2*'Norm 2018'!N24</f>
        <v>19.1584794181769</v>
      </c>
      <c r="O24" s="56" t="n">
        <f aca="false">O$2*'Norm 2018'!O24</f>
        <v>12.7526432978647</v>
      </c>
      <c r="P24" s="56" t="n">
        <f aca="false">P$2*'Norm 2018'!P24</f>
        <v>89.1300299557458</v>
      </c>
      <c r="Q24" s="56" t="n">
        <f aca="false">Q$2*'Norm 2018'!Q24</f>
        <v>27.261617065873</v>
      </c>
      <c r="R24" s="56" t="n">
        <f aca="false">R$2*'Norm 2018'!R24</f>
        <v>3.17153736541799</v>
      </c>
      <c r="S24" s="56" t="n">
        <f aca="false">S$2*'Norm 2018'!S24</f>
        <v>23.6640299961032</v>
      </c>
      <c r="T24" s="56" t="n">
        <f aca="false">T$2*'Norm 2018'!T24</f>
        <v>35.2140976869858</v>
      </c>
      <c r="U24" s="56" t="n">
        <f aca="false">U$2*'Norm 2018'!U24</f>
        <v>28.1972403252905</v>
      </c>
      <c r="V24" s="56" t="n">
        <f aca="false">V$2*'Norm 2018'!V24</f>
        <v>19.0144081763515</v>
      </c>
      <c r="W24" s="56" t="n">
        <f aca="false">W$2*'Norm 2018'!W24</f>
        <v>33.108299834972</v>
      </c>
      <c r="X24" s="56" t="n">
        <f aca="false">X$2*'Norm 2018'!X24</f>
        <v>9.70955609767765</v>
      </c>
      <c r="Y24" s="56" t="n">
        <f aca="false">Y$2*'Norm 2018'!Y24</f>
        <v>7.30629808848941</v>
      </c>
      <c r="Z24" s="56" t="n">
        <f aca="false">Z$2*'Norm 2018'!Z24</f>
        <v>41.2490081311051</v>
      </c>
      <c r="AA24" s="56" t="n">
        <f aca="false">AA$2*'Norm 2018'!AA24</f>
        <v>35.1476100790063</v>
      </c>
      <c r="AB24" s="56" t="n">
        <f aca="false">AB$2*'Norm 2018'!AB24</f>
        <v>51.9315147239245</v>
      </c>
      <c r="AC24" s="56" t="n">
        <f aca="false">AC$2*'Norm 2018'!AC24</f>
        <v>33.5633829695455</v>
      </c>
      <c r="AD24" s="56" t="n">
        <f aca="false">AD$2*'Norm 2018'!AD24</f>
        <v>6.58025209947032</v>
      </c>
      <c r="AE24" s="56" t="n">
        <f aca="false">AE$2*'Norm 2018'!AE24</f>
        <v>21.6947391121228</v>
      </c>
      <c r="AF24" s="56" t="n">
        <f aca="false">AF$2*'Norm 2018'!AF24</f>
        <v>3.85015057322166</v>
      </c>
      <c r="AG24" s="56" t="n">
        <f aca="false">AG$2*'Norm 2018'!AG24</f>
        <v>50</v>
      </c>
      <c r="AH24" s="56" t="n">
        <f aca="false">AH$2*'Norm 2018'!AH24</f>
        <v>3.05084745762712</v>
      </c>
      <c r="AI24" s="56" t="n">
        <f aca="false">AI$2*'Norm 2018'!AI24</f>
        <v>21.3548740925789</v>
      </c>
      <c r="AJ24" s="56" t="n">
        <f aca="false">AJ$2*'Norm 2018'!AJ24</f>
        <v>59.5939419720009</v>
      </c>
      <c r="AK24" s="56" t="n">
        <f aca="false">AK$2*'Norm 2018'!AK24</f>
        <v>63.1123613956959</v>
      </c>
      <c r="AL24" s="56" t="n">
        <f aca="false">AL$2*'Norm 2018'!AL24</f>
        <v>10.1871326310355</v>
      </c>
      <c r="AM24" s="56" t="n">
        <f aca="false">AM$2*'Norm 2018'!AM24</f>
        <v>29.0255129960701</v>
      </c>
      <c r="AN24" s="56" t="n">
        <f aca="false">AN$2*'Norm 2018'!AN24</f>
        <v>41.0110443734295</v>
      </c>
      <c r="AO24" s="56" t="n">
        <f aca="false">AO$2*'Norm 2018'!AO24</f>
        <v>50</v>
      </c>
      <c r="AP24" s="56" t="n">
        <f aca="false">AP$2*'Norm 2018'!AP24</f>
        <v>79.3782161768406</v>
      </c>
      <c r="AQ24" s="56" t="n">
        <f aca="false">AQ$2*'Norm 2018'!AQ24</f>
        <v>89.6829738534369</v>
      </c>
      <c r="AR24" s="56" t="n">
        <f aca="false">AR$2*'Norm 2018'!AR24</f>
        <v>15.4457098648172</v>
      </c>
      <c r="AS24" s="56" t="n">
        <f aca="false">AS$2*'Norm 2018'!AS24</f>
        <v>14.3583135806683</v>
      </c>
      <c r="AT24" s="56" t="n">
        <f aca="false">AT$2*'Norm 2018'!AT24</f>
        <v>17.4039350873888</v>
      </c>
      <c r="AU24" s="56" t="n">
        <f aca="false">AU$2*'Norm 2018'!AU24</f>
        <v>33.2441584150018</v>
      </c>
      <c r="AV24" s="56" t="n">
        <f aca="false">AV$2*'Norm 2018'!AV24</f>
        <v>0</v>
      </c>
      <c r="AW24" s="56" t="n">
        <f aca="false">AW$2*'Norm 2018'!AW24</f>
        <v>0</v>
      </c>
      <c r="AX24" s="56" t="n">
        <f aca="false">AX$2*'Norm 2018'!AX24</f>
        <v>0</v>
      </c>
      <c r="AY24" s="56" t="n">
        <f aca="false">AY$2*'Norm 2018'!AY24</f>
        <v>0</v>
      </c>
      <c r="AZ24" s="56" t="n">
        <f aca="false">AZ$2*'Norm 2018'!AZ24</f>
        <v>0</v>
      </c>
      <c r="BA24" s="56" t="n">
        <f aca="false">BA$2*'Norm 2018'!BA24</f>
        <v>0</v>
      </c>
      <c r="BB24" s="56" t="n">
        <f aca="false">BB$2*'Norm 2018'!BB24</f>
        <v>0</v>
      </c>
      <c r="BC24" s="56" t="n">
        <f aca="false">BC$2*'Norm 2018'!BC24</f>
        <v>78.7577334693559</v>
      </c>
      <c r="BD24" s="56" t="n">
        <f aca="false">BD$2*'Norm 2018'!BD24</f>
        <v>78.0025543447901</v>
      </c>
      <c r="BE24" s="56" t="n">
        <f aca="false">BE$2*'Norm 2018'!BE24</f>
        <v>100</v>
      </c>
      <c r="BF24" s="56" t="n">
        <f aca="false">BF$2*'Norm 2018'!BF24</f>
        <v>74.13368444272</v>
      </c>
      <c r="BG24" s="56" t="n">
        <f aca="false">BG$2*'Norm 2018'!BG24</f>
        <v>55.8142047862045</v>
      </c>
      <c r="BH24" s="56" t="n">
        <f aca="false">BH$2*'Norm 2018'!BH24</f>
        <v>77.6292067165665</v>
      </c>
      <c r="BI24" s="56" t="n">
        <f aca="false">BI$2*'Norm 2018'!BI24</f>
        <v>19.0769009176625</v>
      </c>
      <c r="BJ24" s="56" t="n">
        <f aca="false">BJ$2*'Norm 2018'!BJ24</f>
        <v>14.4802267726129</v>
      </c>
      <c r="BK24" s="56" t="n">
        <f aca="false">BK$2*'Norm 2018'!BK24</f>
        <v>0</v>
      </c>
      <c r="BL24" s="56" t="n">
        <f aca="false">BL$2*'Norm 2018'!BL24</f>
        <v>0</v>
      </c>
      <c r="BM24" s="56" t="n">
        <f aca="false">BM$2*'Norm 2018'!BM24</f>
        <v>4.04297389569947</v>
      </c>
      <c r="BN24" s="56" t="n">
        <f aca="false">BN$2*'Norm 2018'!BN24</f>
        <v>0</v>
      </c>
      <c r="BO24" s="56" t="n">
        <f aca="false">BO$2*'Norm 2018'!BO24</f>
        <v>3.8423948591393</v>
      </c>
      <c r="BP24" s="56" t="n">
        <f aca="false">BP$2*'Norm 2018'!BP24</f>
        <v>3.41690073139631</v>
      </c>
      <c r="BQ24" s="56" t="n">
        <f aca="false">BQ$2*'Norm 2018'!BQ24</f>
        <v>13.4854229311021</v>
      </c>
      <c r="BR24" s="56" t="n">
        <f aca="false">BR$2*'Norm 2018'!BR24</f>
        <v>0</v>
      </c>
      <c r="BS24" s="56" t="n">
        <f aca="false">BS$2*'Norm 2018'!BS24</f>
        <v>10</v>
      </c>
      <c r="BT24" s="56" t="n">
        <f aca="false">BT$2*'Norm 2018'!BT24</f>
        <v>50</v>
      </c>
      <c r="BU24" s="56" t="n">
        <f aca="false">BU$2*'Norm 2018'!BU24</f>
        <v>50</v>
      </c>
      <c r="BV24" s="56" t="n">
        <f aca="false">BV$2*'Norm 2018'!BV24</f>
        <v>0</v>
      </c>
      <c r="BW24" s="56" t="n">
        <f aca="false">BW$2*'Norm 2018'!BW24</f>
        <v>25</v>
      </c>
      <c r="BX24" s="56" t="n">
        <f aca="false">BX$2*'Norm 2018'!BX24</f>
        <v>50</v>
      </c>
      <c r="BY24" s="56" t="n">
        <f aca="false">BY$2*'Norm 2018'!BY24</f>
        <v>100</v>
      </c>
      <c r="BZ24" s="56" t="n">
        <f aca="false">BZ$2*'Norm 2018'!BZ24</f>
        <v>0</v>
      </c>
      <c r="CA24" s="56" t="n">
        <f aca="false">CA$2*'Norm 2018'!CA24</f>
        <v>50</v>
      </c>
      <c r="CB24" s="56" t="n">
        <f aca="false">CB$2*'Norm 2018'!CB24</f>
        <v>0</v>
      </c>
      <c r="CC24" s="56" t="n">
        <f aca="false">CC$2*'Norm 2018'!CC24</f>
        <v>0</v>
      </c>
      <c r="CD24" s="56" t="n">
        <f aca="false">CD$2*'Norm 2018'!CD24</f>
        <v>0</v>
      </c>
      <c r="CE24" s="56" t="n">
        <f aca="false">CE$2*'Norm 2018'!CE24</f>
        <v>5</v>
      </c>
      <c r="CF24" s="56" t="n">
        <f aca="false">CF$2*'Norm 2018'!CF24</f>
        <v>5</v>
      </c>
      <c r="CG24" s="56" t="n">
        <f aca="false">CG$2*'Norm 2018'!CG24</f>
        <v>25</v>
      </c>
      <c r="CH24" s="56" t="n">
        <f aca="false">CH$2*'Norm 2018'!CH24</f>
        <v>25</v>
      </c>
      <c r="CI24" s="56" t="n">
        <f aca="false">CI$2*'Norm 2018'!CI24</f>
        <v>0</v>
      </c>
      <c r="CJ24" s="56" t="n">
        <f aca="false">CJ$2*'Norm 2018'!CJ24</f>
        <v>50</v>
      </c>
      <c r="CK24" s="56" t="n">
        <f aca="false">CK$2*'Norm 2018'!CK24</f>
        <v>0</v>
      </c>
      <c r="CL24" s="56" t="n">
        <f aca="false">CL$2*'Norm 2018'!CL24</f>
        <v>7.1522470160554</v>
      </c>
      <c r="CM24" s="56" t="n">
        <f aca="false">CM$2*'Norm 2018'!CM24</f>
        <v>5.62834333116819</v>
      </c>
      <c r="CN24" s="56" t="n">
        <f aca="false">CN$2*'Norm 2018'!CN24</f>
        <v>26.8233074654099</v>
      </c>
      <c r="CO24" s="56" t="n">
        <f aca="false">CO$2*'Norm 2018'!CO24</f>
        <v>0.577502543443841</v>
      </c>
      <c r="CP24" s="56" t="n">
        <f aca="false">CP$2*'Norm 2018'!CP24</f>
        <v>38.060003351602</v>
      </c>
      <c r="CQ24" s="56" t="n">
        <f aca="false">CQ$2*'Norm 2018'!CQ24</f>
        <v>3.95465984129548</v>
      </c>
      <c r="CR24" s="56" t="n">
        <f aca="false">CR$2*'Norm 2018'!CR24</f>
        <v>86.4883164159345</v>
      </c>
      <c r="CS24" s="56" t="n">
        <f aca="false">CS$2*'Norm 2018'!CS24</f>
        <v>25.2902451429654</v>
      </c>
      <c r="CT24" s="56" t="n">
        <f aca="false">CT$2*'Norm 2018'!CT24</f>
        <v>65.0015312383885</v>
      </c>
      <c r="CU24" s="56" t="n">
        <f aca="false">CU$2*'Norm 2018'!CU24</f>
        <v>92.1636816043444</v>
      </c>
      <c r="CV24" s="56"/>
      <c r="CW24" s="56" t="n">
        <f aca="false">CW$2*'Norm 2018'!CW24</f>
        <v>8.15814989509348</v>
      </c>
      <c r="CX24" s="56" t="n">
        <f aca="false">CX$2*'Norm 2018'!CX24</f>
        <v>3.99513029491843</v>
      </c>
      <c r="CY24" s="56" t="n">
        <f aca="false">CY$2*'Norm 2018'!CY24</f>
        <v>6.84566491759811</v>
      </c>
      <c r="CZ24" s="56" t="n">
        <f aca="false">CZ$2*'Norm 2018'!CZ24</f>
        <v>10.2594924147523</v>
      </c>
      <c r="DA24" s="56" t="n">
        <f aca="false">DA$2*'Norm 2018'!DA24</f>
        <v>26.7593580952395</v>
      </c>
    </row>
    <row r="25" customFormat="false" ht="15" hidden="false" customHeight="false" outlineLevel="0" collapsed="false">
      <c r="A25" s="80" t="s">
        <v>487</v>
      </c>
      <c r="B25" s="81" t="n">
        <v>40</v>
      </c>
      <c r="C25" s="80" t="s">
        <v>486</v>
      </c>
      <c r="E25" s="56" t="n">
        <f aca="false">E$2*'Norm 2018'!E25</f>
        <v>0</v>
      </c>
      <c r="F25" s="56" t="n">
        <f aca="false">F$2*'Norm 2018'!F25</f>
        <v>10.9766443461898</v>
      </c>
      <c r="G25" s="56" t="n">
        <f aca="false">G$2*'Norm 2018'!G25</f>
        <v>0</v>
      </c>
      <c r="H25" s="56" t="n">
        <f aca="false">H$2*'Norm 2018'!H25</f>
        <v>0</v>
      </c>
      <c r="I25" s="56" t="n">
        <f aca="false">I$2*'Norm 2018'!I25</f>
        <v>25.3670561630692</v>
      </c>
      <c r="J25" s="56" t="n">
        <f aca="false">J$2*'Norm 2018'!J25</f>
        <v>29.6322286138478</v>
      </c>
      <c r="K25" s="56" t="n">
        <f aca="false">K$2*'Norm 2018'!K25</f>
        <v>0</v>
      </c>
      <c r="L25" s="56" t="n">
        <f aca="false">L$2*'Norm 2018'!L25</f>
        <v>50</v>
      </c>
      <c r="M25" s="56" t="n">
        <f aca="false">M$2*'Norm 2018'!M25</f>
        <v>79.7738444172154</v>
      </c>
      <c r="N25" s="56" t="n">
        <f aca="false">N$2*'Norm 2018'!N25</f>
        <v>4.49043014050156</v>
      </c>
      <c r="O25" s="56" t="n">
        <f aca="false">O$2*'Norm 2018'!O25</f>
        <v>14.9056396355122</v>
      </c>
      <c r="P25" s="56" t="n">
        <f aca="false">P$2*'Norm 2018'!P25</f>
        <v>65.1522255419598</v>
      </c>
      <c r="Q25" s="56" t="n">
        <f aca="false">Q$2*'Norm 2018'!Q25</f>
        <v>33.2457586959839</v>
      </c>
      <c r="R25" s="56" t="n">
        <f aca="false">R$2*'Norm 2018'!R25</f>
        <v>41.3989355902075</v>
      </c>
      <c r="S25" s="56" t="n">
        <f aca="false">S$2*'Norm 2018'!S25</f>
        <v>22.1583246868364</v>
      </c>
      <c r="T25" s="56" t="n">
        <f aca="false">T$2*'Norm 2018'!T25</f>
        <v>31.3314266619865</v>
      </c>
      <c r="U25" s="56" t="n">
        <f aca="false">U$2*'Norm 2018'!U25</f>
        <v>32.9005391416342</v>
      </c>
      <c r="V25" s="56" t="n">
        <f aca="false">V$2*'Norm 2018'!V25</f>
        <v>21.724183038224</v>
      </c>
      <c r="W25" s="56" t="n">
        <f aca="false">W$2*'Norm 2018'!W25</f>
        <v>2.06954129093839</v>
      </c>
      <c r="X25" s="56" t="n">
        <f aca="false">X$2*'Norm 2018'!X25</f>
        <v>10</v>
      </c>
      <c r="Y25" s="56" t="n">
        <f aca="false">Y$2*'Norm 2018'!Y25</f>
        <v>5.7558075871487</v>
      </c>
      <c r="Z25" s="56" t="n">
        <f aca="false">Z$2*'Norm 2018'!Z25</f>
        <v>32.0523365407514</v>
      </c>
      <c r="AA25" s="56" t="n">
        <f aca="false">AA$2*'Norm 2018'!AA25</f>
        <v>29.9349706565056</v>
      </c>
      <c r="AB25" s="56" t="n">
        <f aca="false">AB$2*'Norm 2018'!AB25</f>
        <v>18.0147647652302</v>
      </c>
      <c r="AC25" s="56" t="n">
        <f aca="false">AC$2*'Norm 2018'!AC25</f>
        <v>38.7165423682863</v>
      </c>
      <c r="AD25" s="56" t="n">
        <f aca="false">AD$2*'Norm 2018'!AD25</f>
        <v>5.81215277861146</v>
      </c>
      <c r="AE25" s="56" t="n">
        <f aca="false">AE$2*'Norm 2018'!AE25</f>
        <v>0</v>
      </c>
      <c r="AF25" s="56" t="n">
        <f aca="false">AF$2*'Norm 2018'!AF25</f>
        <v>3.3752830427314</v>
      </c>
      <c r="AG25" s="56" t="n">
        <f aca="false">AG$2*'Norm 2018'!AG25</f>
        <v>0</v>
      </c>
      <c r="AH25" s="56" t="n">
        <f aca="false">AH$2*'Norm 2018'!AH25</f>
        <v>2.03389830508474</v>
      </c>
      <c r="AI25" s="56" t="n">
        <f aca="false">AI$2*'Norm 2018'!AI25</f>
        <v>33.0752724149373</v>
      </c>
      <c r="AJ25" s="56" t="n">
        <f aca="false">AJ$2*'Norm 2018'!AJ25</f>
        <v>87.6556251946902</v>
      </c>
      <c r="AK25" s="56" t="n">
        <f aca="false">AK$2*'Norm 2018'!AK25</f>
        <v>78.1245737542323</v>
      </c>
      <c r="AL25" s="56" t="n">
        <f aca="false">AL$2*'Norm 2018'!AL25</f>
        <v>49.4335538695858</v>
      </c>
      <c r="AM25" s="56" t="n">
        <f aca="false">AM$2*'Norm 2018'!AM25</f>
        <v>12.4324244240328</v>
      </c>
      <c r="AN25" s="56" t="n">
        <f aca="false">AN$2*'Norm 2018'!AN25</f>
        <v>65.9139758413146</v>
      </c>
      <c r="AO25" s="56" t="n">
        <f aca="false">AO$2*'Norm 2018'!AO25</f>
        <v>37.5</v>
      </c>
      <c r="AP25" s="56" t="n">
        <f aca="false">AP$2*'Norm 2018'!AP25</f>
        <v>76.7848712889662</v>
      </c>
      <c r="AQ25" s="56" t="n">
        <f aca="false">AQ$2*'Norm 2018'!AQ25</f>
        <v>83.5866421855019</v>
      </c>
      <c r="AR25" s="56" t="n">
        <f aca="false">AR$2*'Norm 2018'!AR25</f>
        <v>43.8561965064804</v>
      </c>
      <c r="AS25" s="56" t="n">
        <f aca="false">AS$2*'Norm 2018'!AS25</f>
        <v>23.2919716746817</v>
      </c>
      <c r="AT25" s="56" t="n">
        <f aca="false">AT$2*'Norm 2018'!AT25</f>
        <v>23.3329852350335</v>
      </c>
      <c r="AU25" s="56" t="n">
        <f aca="false">AU$2*'Norm 2018'!AU25</f>
        <v>46.8555254022952</v>
      </c>
      <c r="AV25" s="56" t="n">
        <f aca="false">AV$2*'Norm 2018'!AV25</f>
        <v>45.6393506632835</v>
      </c>
      <c r="AW25" s="56" t="n">
        <f aca="false">AW$2*'Norm 2018'!AW25</f>
        <v>0</v>
      </c>
      <c r="AX25" s="56" t="n">
        <f aca="false">AX$2*'Norm 2018'!AX25</f>
        <v>41.8372359587359</v>
      </c>
      <c r="AY25" s="56" t="n">
        <f aca="false">AY$2*'Norm 2018'!AY25</f>
        <v>0</v>
      </c>
      <c r="AZ25" s="56" t="n">
        <f aca="false">AZ$2*'Norm 2018'!AZ25</f>
        <v>0</v>
      </c>
      <c r="BA25" s="56" t="n">
        <f aca="false">BA$2*'Norm 2018'!BA25</f>
        <v>0</v>
      </c>
      <c r="BB25" s="56" t="n">
        <f aca="false">BB$2*'Norm 2018'!BB25</f>
        <v>0</v>
      </c>
      <c r="BC25" s="56" t="n">
        <f aca="false">BC$2*'Norm 2018'!BC25</f>
        <v>76.635090746203</v>
      </c>
      <c r="BD25" s="56" t="n">
        <f aca="false">BD$2*'Norm 2018'!BD25</f>
        <v>75.4650756019623</v>
      </c>
      <c r="BE25" s="56" t="n">
        <f aca="false">BE$2*'Norm 2018'!BE25</f>
        <v>88.4846693647503</v>
      </c>
      <c r="BF25" s="56" t="n">
        <f aca="false">BF$2*'Norm 2018'!BF25</f>
        <v>22.8664954153022</v>
      </c>
      <c r="BG25" s="56" t="n">
        <f aca="false">BG$2*'Norm 2018'!BG25</f>
        <v>54.943931670711</v>
      </c>
      <c r="BH25" s="56" t="n">
        <f aca="false">BH$2*'Norm 2018'!BH25</f>
        <v>16.6630557134901</v>
      </c>
      <c r="BI25" s="56" t="n">
        <f aca="false">BI$2*'Norm 2018'!BI25</f>
        <v>27.7034835638435</v>
      </c>
      <c r="BJ25" s="56" t="n">
        <f aca="false">BJ$2*'Norm 2018'!BJ25</f>
        <v>20.5854759060672</v>
      </c>
      <c r="BK25" s="56" t="n">
        <f aca="false">BK$2*'Norm 2018'!BK25</f>
        <v>0</v>
      </c>
      <c r="BL25" s="56" t="n">
        <f aca="false">BL$2*'Norm 2018'!BL25</f>
        <v>24.2186076409267</v>
      </c>
      <c r="BM25" s="56" t="n">
        <f aca="false">BM$2*'Norm 2018'!BM25</f>
        <v>6.6931954639658</v>
      </c>
      <c r="BN25" s="56" t="n">
        <f aca="false">BN$2*'Norm 2018'!BN25</f>
        <v>0</v>
      </c>
      <c r="BO25" s="56" t="n">
        <f aca="false">BO$2*'Norm 2018'!BO25</f>
        <v>7.62999041549236</v>
      </c>
      <c r="BP25" s="56" t="n">
        <f aca="false">BP$2*'Norm 2018'!BP25</f>
        <v>10</v>
      </c>
      <c r="BQ25" s="56" t="n">
        <f aca="false">BQ$2*'Norm 2018'!BQ25</f>
        <v>11.2498365799451</v>
      </c>
      <c r="BR25" s="56" t="n">
        <f aca="false">BR$2*'Norm 2018'!BR25</f>
        <v>0</v>
      </c>
      <c r="BS25" s="56" t="n">
        <f aca="false">BS$2*'Norm 2018'!BS25</f>
        <v>10</v>
      </c>
      <c r="BT25" s="56" t="n">
        <f aca="false">BT$2*'Norm 2018'!BT25</f>
        <v>0</v>
      </c>
      <c r="BU25" s="56" t="n">
        <f aca="false">BU$2*'Norm 2018'!BU25</f>
        <v>0</v>
      </c>
      <c r="BV25" s="56" t="n">
        <f aca="false">BV$2*'Norm 2018'!BV25</f>
        <v>0</v>
      </c>
      <c r="BW25" s="56" t="n">
        <f aca="false">BW$2*'Norm 2018'!BW25</f>
        <v>0</v>
      </c>
      <c r="BX25" s="56" t="n">
        <f aca="false">BX$2*'Norm 2018'!BX25</f>
        <v>0</v>
      </c>
      <c r="BY25" s="56" t="n">
        <f aca="false">BY$2*'Norm 2018'!BY25</f>
        <v>0</v>
      </c>
      <c r="BZ25" s="56" t="n">
        <f aca="false">BZ$2*'Norm 2018'!BZ25</f>
        <v>0</v>
      </c>
      <c r="CA25" s="56" t="n">
        <f aca="false">CA$2*'Norm 2018'!CA25</f>
        <v>100</v>
      </c>
      <c r="CB25" s="56" t="n">
        <f aca="false">CB$2*'Norm 2018'!CB25</f>
        <v>0</v>
      </c>
      <c r="CC25" s="56" t="n">
        <f aca="false">CC$2*'Norm 2018'!CC25</f>
        <v>0</v>
      </c>
      <c r="CD25" s="56" t="n">
        <f aca="false">CD$2*'Norm 2018'!CD25</f>
        <v>0</v>
      </c>
      <c r="CE25" s="56" t="n">
        <f aca="false">CE$2*'Norm 2018'!CE25</f>
        <v>10</v>
      </c>
      <c r="CF25" s="56" t="n">
        <f aca="false">CF$2*'Norm 2018'!CF25</f>
        <v>5</v>
      </c>
      <c r="CG25" s="56" t="n">
        <f aca="false">CG$2*'Norm 2018'!CG25</f>
        <v>0</v>
      </c>
      <c r="CH25" s="56" t="n">
        <f aca="false">CH$2*'Norm 2018'!CH25</f>
        <v>50</v>
      </c>
      <c r="CI25" s="56" t="n">
        <f aca="false">CI$2*'Norm 2018'!CI25</f>
        <v>0</v>
      </c>
      <c r="CJ25" s="56" t="n">
        <f aca="false">CJ$2*'Norm 2018'!CJ25</f>
        <v>50</v>
      </c>
      <c r="CK25" s="56" t="n">
        <f aca="false">CK$2*'Norm 2018'!CK25</f>
        <v>0</v>
      </c>
      <c r="CL25" s="56" t="n">
        <f aca="false">CL$2*'Norm 2018'!CL25</f>
        <v>10.9721425426829</v>
      </c>
      <c r="CM25" s="56" t="n">
        <f aca="false">CM$2*'Norm 2018'!CM25</f>
        <v>6.06715168182141</v>
      </c>
      <c r="CN25" s="56" t="n">
        <f aca="false">CN$2*'Norm 2018'!CN25</f>
        <v>6.89566577752284</v>
      </c>
      <c r="CO25" s="56" t="n">
        <f aca="false">CO$2*'Norm 2018'!CO25</f>
        <v>1.15251033667896</v>
      </c>
      <c r="CP25" s="56" t="n">
        <f aca="false">CP$2*'Norm 2018'!CP25</f>
        <v>15.084862806881</v>
      </c>
      <c r="CQ25" s="56" t="n">
        <f aca="false">CQ$2*'Norm 2018'!CQ25</f>
        <v>6.69953430085276</v>
      </c>
      <c r="CR25" s="56" t="n">
        <f aca="false">CR$2*'Norm 2018'!CR25</f>
        <v>41.3670768653844</v>
      </c>
      <c r="CS25" s="56" t="n">
        <f aca="false">CS$2*'Norm 2018'!CS25</f>
        <v>42.0014474123335</v>
      </c>
      <c r="CT25" s="56" t="n">
        <f aca="false">CT$2*'Norm 2018'!CT25</f>
        <v>0</v>
      </c>
      <c r="CU25" s="56" t="n">
        <f aca="false">CU$2*'Norm 2018'!CU25</f>
        <v>35.319139022819</v>
      </c>
      <c r="CV25" s="56"/>
      <c r="CW25" s="56" t="n">
        <f aca="false">CW$2*'Norm 2018'!CW25</f>
        <v>3.90494220314845</v>
      </c>
      <c r="CX25" s="56" t="n">
        <f aca="false">CX$2*'Norm 2018'!CX25</f>
        <v>3.40518469887669</v>
      </c>
      <c r="CY25" s="56" t="n">
        <f aca="false">CY$2*'Norm 2018'!CY25</f>
        <v>3.28997733428239</v>
      </c>
      <c r="CZ25" s="56" t="n">
        <f aca="false">CZ$2*'Norm 2018'!CZ25</f>
        <v>17.7833029897835</v>
      </c>
      <c r="DA25" s="56" t="n">
        <f aca="false">DA$2*'Norm 2018'!DA25</f>
        <v>37.5</v>
      </c>
    </row>
    <row r="26" customFormat="false" ht="15" hidden="false" customHeight="false" outlineLevel="0" collapsed="false">
      <c r="A26" s="80" t="s">
        <v>491</v>
      </c>
      <c r="B26" s="81" t="n">
        <v>41</v>
      </c>
      <c r="C26" s="80" t="s">
        <v>490</v>
      </c>
      <c r="E26" s="56" t="n">
        <f aca="false">E$2*'Norm 2018'!E26</f>
        <v>17.7517949554088</v>
      </c>
      <c r="F26" s="56" t="n">
        <f aca="false">F$2*'Norm 2018'!F26</f>
        <v>30.7731290007558</v>
      </c>
      <c r="G26" s="56" t="n">
        <f aca="false">G$2*'Norm 2018'!G26</f>
        <v>40.6439275162034</v>
      </c>
      <c r="H26" s="56" t="n">
        <f aca="false">H$2*'Norm 2018'!H26</f>
        <v>4.61186689213661</v>
      </c>
      <c r="I26" s="56" t="n">
        <f aca="false">I$2*'Norm 2018'!I26</f>
        <v>66.5163916782683</v>
      </c>
      <c r="J26" s="56" t="n">
        <f aca="false">J$2*'Norm 2018'!J26</f>
        <v>4.25378428486111</v>
      </c>
      <c r="K26" s="56" t="n">
        <f aca="false">K$2*'Norm 2018'!K26</f>
        <v>92.3708252665993</v>
      </c>
      <c r="L26" s="56" t="n">
        <f aca="false">L$2*'Norm 2018'!L26</f>
        <v>4.57683158340757</v>
      </c>
      <c r="M26" s="56" t="n">
        <f aca="false">M$2*'Norm 2018'!M26</f>
        <v>65.454145894132</v>
      </c>
      <c r="N26" s="56" t="n">
        <f aca="false">N$2*'Norm 2018'!N26</f>
        <v>8.47347801354187</v>
      </c>
      <c r="O26" s="56" t="n">
        <f aca="false">O$2*'Norm 2018'!O26</f>
        <v>14.8302366659484</v>
      </c>
      <c r="P26" s="56" t="n">
        <f aca="false">P$2*'Norm 2018'!P26</f>
        <v>100</v>
      </c>
      <c r="Q26" s="56" t="n">
        <f aca="false">Q$2*'Norm 2018'!Q26</f>
        <v>27.7771283939705</v>
      </c>
      <c r="R26" s="56" t="n">
        <f aca="false">R$2*'Norm 2018'!R26</f>
        <v>30.0311311993393</v>
      </c>
      <c r="S26" s="56" t="n">
        <f aca="false">S$2*'Norm 2018'!S26</f>
        <v>14.8918624742748</v>
      </c>
      <c r="T26" s="56" t="n">
        <f aca="false">T$2*'Norm 2018'!T26</f>
        <v>49.3939886672659</v>
      </c>
      <c r="U26" s="56" t="n">
        <f aca="false">U$2*'Norm 2018'!U26</f>
        <v>48.8372245419216</v>
      </c>
      <c r="V26" s="56" t="n">
        <f aca="false">V$2*'Norm 2018'!V26</f>
        <v>26.9434870644547</v>
      </c>
      <c r="W26" s="56" t="n">
        <f aca="false">W$2*'Norm 2018'!W26</f>
        <v>28.8010452067212</v>
      </c>
      <c r="X26" s="56" t="n">
        <f aca="false">X$2*'Norm 2018'!X26</f>
        <v>9.84972233823689</v>
      </c>
      <c r="Y26" s="56" t="n">
        <f aca="false">Y$2*'Norm 2018'!Y26</f>
        <v>1.11129703651713</v>
      </c>
      <c r="Z26" s="56" t="n">
        <f aca="false">Z$2*'Norm 2018'!Z26</f>
        <v>37.0345160422887</v>
      </c>
      <c r="AA26" s="56" t="n">
        <f aca="false">AA$2*'Norm 2018'!AA26</f>
        <v>31.7080863065454</v>
      </c>
      <c r="AB26" s="56" t="n">
        <f aca="false">AB$2*'Norm 2018'!AB26</f>
        <v>4.2823196073245</v>
      </c>
      <c r="AC26" s="56" t="n">
        <f aca="false">AC$2*'Norm 2018'!AC26</f>
        <v>46.2546836632483</v>
      </c>
      <c r="AD26" s="56" t="n">
        <f aca="false">AD$2*'Norm 2018'!AD26</f>
        <v>9.13775362089162</v>
      </c>
      <c r="AE26" s="56" t="n">
        <f aca="false">AE$2*'Norm 2018'!AE26</f>
        <v>0</v>
      </c>
      <c r="AF26" s="56" t="n">
        <f aca="false">AF$2*'Norm 2018'!AF26</f>
        <v>4.65889857245751</v>
      </c>
      <c r="AG26" s="56" t="n">
        <f aca="false">AG$2*'Norm 2018'!AG26</f>
        <v>0</v>
      </c>
      <c r="AH26" s="56" t="n">
        <f aca="false">AH$2*'Norm 2018'!AH26</f>
        <v>3.05084745762712</v>
      </c>
      <c r="AI26" s="56" t="n">
        <f aca="false">AI$2*'Norm 2018'!AI26</f>
        <v>12.0620718531632</v>
      </c>
      <c r="AJ26" s="56" t="n">
        <f aca="false">AJ$2*'Norm 2018'!AJ26</f>
        <v>96.8222178844717</v>
      </c>
      <c r="AK26" s="56" t="n">
        <f aca="false">AK$2*'Norm 2018'!AK26</f>
        <v>32.9590794550693</v>
      </c>
      <c r="AL26" s="56" t="n">
        <f aca="false">AL$2*'Norm 2018'!AL26</f>
        <v>36.6876004808607</v>
      </c>
      <c r="AM26" s="56" t="n">
        <f aca="false">AM$2*'Norm 2018'!AM26</f>
        <v>22.6646388466347</v>
      </c>
      <c r="AN26" s="56" t="n">
        <f aca="false">AN$2*'Norm 2018'!AN26</f>
        <v>67.1685547174255</v>
      </c>
      <c r="AO26" s="56" t="n">
        <f aca="false">AO$2*'Norm 2018'!AO26</f>
        <v>37.5</v>
      </c>
      <c r="AP26" s="56" t="n">
        <f aca="false">AP$2*'Norm 2018'!AP26</f>
        <v>81.0203010373058</v>
      </c>
      <c r="AQ26" s="56" t="n">
        <f aca="false">AQ$2*'Norm 2018'!AQ26</f>
        <v>88.8790500611012</v>
      </c>
      <c r="AR26" s="56" t="n">
        <f aca="false">AR$2*'Norm 2018'!AR26</f>
        <v>29.6117687741773</v>
      </c>
      <c r="AS26" s="56" t="n">
        <f aca="false">AS$2*'Norm 2018'!AS26</f>
        <v>29.4419836601446</v>
      </c>
      <c r="AT26" s="56" t="n">
        <f aca="false">AT$2*'Norm 2018'!AT26</f>
        <v>26.6987115339035</v>
      </c>
      <c r="AU26" s="56" t="n">
        <f aca="false">AU$2*'Norm 2018'!AU26</f>
        <v>29.4655175829623</v>
      </c>
      <c r="AV26" s="56" t="n">
        <f aca="false">AV$2*'Norm 2018'!AV26</f>
        <v>50</v>
      </c>
      <c r="AW26" s="56" t="n">
        <f aca="false">AW$2*'Norm 2018'!AW26</f>
        <v>0</v>
      </c>
      <c r="AX26" s="56" t="n">
        <f aca="false">AX$2*'Norm 2018'!AX26</f>
        <v>6.07472746941832</v>
      </c>
      <c r="AY26" s="56" t="n">
        <f aca="false">AY$2*'Norm 2018'!AY26</f>
        <v>0</v>
      </c>
      <c r="AZ26" s="56" t="n">
        <f aca="false">AZ$2*'Norm 2018'!AZ26</f>
        <v>0</v>
      </c>
      <c r="BA26" s="56" t="n">
        <f aca="false">BA$2*'Norm 2018'!BA26</f>
        <v>0</v>
      </c>
      <c r="BB26" s="56" t="n">
        <f aca="false">BB$2*'Norm 2018'!BB26</f>
        <v>0</v>
      </c>
      <c r="BC26" s="56" t="n">
        <f aca="false">BC$2*'Norm 2018'!BC26</f>
        <v>85.4120887483007</v>
      </c>
      <c r="BD26" s="56" t="n">
        <f aca="false">BD$2*'Norm 2018'!BD26</f>
        <v>84.7268935466333</v>
      </c>
      <c r="BE26" s="56" t="n">
        <f aca="false">BE$2*'Norm 2018'!BE26</f>
        <v>91.4816351239642</v>
      </c>
      <c r="BF26" s="56" t="n">
        <f aca="false">BF$2*'Norm 2018'!BF26</f>
        <v>57.6389107142717</v>
      </c>
      <c r="BG26" s="56" t="n">
        <f aca="false">BG$2*'Norm 2018'!BG26</f>
        <v>83.7985042197479</v>
      </c>
      <c r="BH26" s="56" t="n">
        <f aca="false">BH$2*'Norm 2018'!BH26</f>
        <v>48.1359158640449</v>
      </c>
      <c r="BI26" s="56" t="n">
        <f aca="false">BI$2*'Norm 2018'!BI26</f>
        <v>31.5961951754138</v>
      </c>
      <c r="BJ26" s="56" t="n">
        <f aca="false">BJ$2*'Norm 2018'!BJ26</f>
        <v>27.5242461872235</v>
      </c>
      <c r="BK26" s="56" t="n">
        <f aca="false">BK$2*'Norm 2018'!BK26</f>
        <v>0</v>
      </c>
      <c r="BL26" s="56" t="n">
        <f aca="false">BL$2*'Norm 2018'!BL26</f>
        <v>0</v>
      </c>
      <c r="BM26" s="56" t="n">
        <f aca="false">BM$2*'Norm 2018'!BM26</f>
        <v>31.4951406607801</v>
      </c>
      <c r="BN26" s="56" t="n">
        <f aca="false">BN$2*'Norm 2018'!BN26</f>
        <v>5.88645255983218</v>
      </c>
      <c r="BO26" s="56" t="n">
        <f aca="false">BO$2*'Norm 2018'!BO26</f>
        <v>6.2363768100686</v>
      </c>
      <c r="BP26" s="56" t="n">
        <f aca="false">BP$2*'Norm 2018'!BP26</f>
        <v>7.27034895804652</v>
      </c>
      <c r="BQ26" s="56" t="n">
        <f aca="false">BQ$2*'Norm 2018'!BQ26</f>
        <v>11.5479147600994</v>
      </c>
      <c r="BR26" s="56" t="n">
        <f aca="false">BR$2*'Norm 2018'!BR26</f>
        <v>0</v>
      </c>
      <c r="BS26" s="56" t="n">
        <f aca="false">BS$2*'Norm 2018'!BS26</f>
        <v>0</v>
      </c>
      <c r="BT26" s="56" t="n">
        <f aca="false">BT$2*'Norm 2018'!BT26</f>
        <v>0</v>
      </c>
      <c r="BU26" s="56" t="n">
        <f aca="false">BU$2*'Norm 2018'!BU26</f>
        <v>0</v>
      </c>
      <c r="BV26" s="56" t="n">
        <f aca="false">BV$2*'Norm 2018'!BV26</f>
        <v>0</v>
      </c>
      <c r="BW26" s="56" t="n">
        <f aca="false">BW$2*'Norm 2018'!BW26</f>
        <v>0</v>
      </c>
      <c r="BX26" s="56" t="n">
        <f aca="false">BX$2*'Norm 2018'!BX26</f>
        <v>0</v>
      </c>
      <c r="BY26" s="56" t="n">
        <f aca="false">BY$2*'Norm 2018'!BY26</f>
        <v>0</v>
      </c>
      <c r="BZ26" s="56" t="n">
        <f aca="false">BZ$2*'Norm 2018'!BZ26</f>
        <v>0</v>
      </c>
      <c r="CA26" s="56" t="n">
        <f aca="false">CA$2*'Norm 2018'!CA26</f>
        <v>100</v>
      </c>
      <c r="CB26" s="56" t="n">
        <f aca="false">CB$2*'Norm 2018'!CB26</f>
        <v>0</v>
      </c>
      <c r="CC26" s="56" t="n">
        <f aca="false">CC$2*'Norm 2018'!CC26</f>
        <v>0</v>
      </c>
      <c r="CD26" s="56" t="n">
        <f aca="false">CD$2*'Norm 2018'!CD26</f>
        <v>0</v>
      </c>
      <c r="CE26" s="56" t="n">
        <f aca="false">CE$2*'Norm 2018'!CE26</f>
        <v>0</v>
      </c>
      <c r="CF26" s="56" t="n">
        <f aca="false">CF$2*'Norm 2018'!CF26</f>
        <v>0</v>
      </c>
      <c r="CG26" s="56" t="n">
        <f aca="false">CG$2*'Norm 2018'!CG26</f>
        <v>0</v>
      </c>
      <c r="CH26" s="56" t="n">
        <f aca="false">CH$2*'Norm 2018'!CH26</f>
        <v>50</v>
      </c>
      <c r="CI26" s="56" t="n">
        <f aca="false">CI$2*'Norm 2018'!CI26</f>
        <v>0</v>
      </c>
      <c r="CJ26" s="56" t="n">
        <f aca="false">CJ$2*'Norm 2018'!CJ26</f>
        <v>0</v>
      </c>
      <c r="CK26" s="56" t="n">
        <f aca="false">CK$2*'Norm 2018'!CK26</f>
        <v>0</v>
      </c>
      <c r="CL26" s="56" t="n">
        <f aca="false">CL$2*'Norm 2018'!CL26</f>
        <v>6.31837517641442</v>
      </c>
      <c r="CM26" s="56" t="n">
        <f aca="false">CM$2*'Norm 2018'!CM26</f>
        <v>5.47088674047627</v>
      </c>
      <c r="CN26" s="56" t="n">
        <f aca="false">CN$2*'Norm 2018'!CN26</f>
        <v>7.11217179300082</v>
      </c>
      <c r="CO26" s="56" t="n">
        <f aca="false">CO$2*'Norm 2018'!CO26</f>
        <v>1.10768132111155</v>
      </c>
      <c r="CP26" s="56" t="n">
        <f aca="false">CP$2*'Norm 2018'!CP26</f>
        <v>32.9348591760427</v>
      </c>
      <c r="CQ26" s="56" t="n">
        <f aca="false">CQ$2*'Norm 2018'!CQ26</f>
        <v>4.81600061548093</v>
      </c>
      <c r="CR26" s="56" t="n">
        <f aca="false">CR$2*'Norm 2018'!CR26</f>
        <v>71.2372584092347</v>
      </c>
      <c r="CS26" s="56" t="n">
        <f aca="false">CS$2*'Norm 2018'!CS26</f>
        <v>35.5199394336948</v>
      </c>
      <c r="CT26" s="56" t="n">
        <f aca="false">CT$2*'Norm 2018'!CT26</f>
        <v>7.31210884462697</v>
      </c>
      <c r="CU26" s="56" t="n">
        <f aca="false">CU$2*'Norm 2018'!CU26</f>
        <v>48.5126364677034</v>
      </c>
      <c r="CV26" s="56"/>
      <c r="CW26" s="56" t="n">
        <f aca="false">CW$2*'Norm 2018'!CW26</f>
        <v>1.43959524782919</v>
      </c>
      <c r="CX26" s="56" t="n">
        <f aca="false">CX$2*'Norm 2018'!CX26</f>
        <v>3.05713393949974</v>
      </c>
      <c r="CY26" s="56" t="n">
        <f aca="false">CY$2*'Norm 2018'!CY26</f>
        <v>0.784420780183286</v>
      </c>
      <c r="CZ26" s="56" t="n">
        <f aca="false">CZ$2*'Norm 2018'!CZ26</f>
        <v>33.4872598470007</v>
      </c>
      <c r="DA26" s="56" t="n">
        <f aca="false">DA$2*'Norm 2018'!DA26</f>
        <v>11.0018166558663</v>
      </c>
    </row>
    <row r="27" customFormat="false" ht="15" hidden="false" customHeight="false" outlineLevel="0" collapsed="false">
      <c r="A27" s="80" t="s">
        <v>516</v>
      </c>
      <c r="B27" s="81" t="n">
        <v>46</v>
      </c>
      <c r="C27" s="80" t="s">
        <v>516</v>
      </c>
      <c r="E27" s="56" t="n">
        <f aca="false">E$2*'Norm 2018'!E27</f>
        <v>8.42905045236613</v>
      </c>
      <c r="F27" s="56" t="n">
        <f aca="false">F$2*'Norm 2018'!F27</f>
        <v>29.2782258777439</v>
      </c>
      <c r="G27" s="56" t="n">
        <f aca="false">G$2*'Norm 2018'!G27</f>
        <v>29.190510123053</v>
      </c>
      <c r="H27" s="56" t="n">
        <f aca="false">H$2*'Norm 2018'!H27</f>
        <v>2.30258504812326</v>
      </c>
      <c r="I27" s="56" t="n">
        <f aca="false">I$2*'Norm 2018'!I27</f>
        <v>92.7680247014585</v>
      </c>
      <c r="J27" s="56" t="n">
        <f aca="false">J$2*'Norm 2018'!J27</f>
        <v>38.9834371047374</v>
      </c>
      <c r="K27" s="56" t="n">
        <f aca="false">K$2*'Norm 2018'!K27</f>
        <v>94.8660709691947</v>
      </c>
      <c r="L27" s="56" t="n">
        <f aca="false">L$2*'Norm 2018'!L27</f>
        <v>0</v>
      </c>
      <c r="M27" s="56" t="n">
        <f aca="false">M$2*'Norm 2018'!M27</f>
        <v>72.3685880597166</v>
      </c>
      <c r="N27" s="56" t="n">
        <f aca="false">N$2*'Norm 2018'!N27</f>
        <v>28.7643770029559</v>
      </c>
      <c r="O27" s="56" t="n">
        <f aca="false">O$2*'Norm 2018'!O27</f>
        <v>29.9561031031101</v>
      </c>
      <c r="P27" s="56" t="n">
        <f aca="false">P$2*'Norm 2018'!P27</f>
        <v>77.4639646338828</v>
      </c>
      <c r="Q27" s="56" t="n">
        <f aca="false">Q$2*'Norm 2018'!Q27</f>
        <v>24.7150561631128</v>
      </c>
      <c r="R27" s="56" t="n">
        <f aca="false">R$2*'Norm 2018'!R27</f>
        <v>9.83572460799238</v>
      </c>
      <c r="S27" s="56" t="n">
        <f aca="false">S$2*'Norm 2018'!S27</f>
        <v>11.3325289859705</v>
      </c>
      <c r="T27" s="56" t="n">
        <f aca="false">T$2*'Norm 2018'!T27</f>
        <v>50</v>
      </c>
      <c r="U27" s="56" t="n">
        <f aca="false">U$2*'Norm 2018'!U27</f>
        <v>40.3013379098426</v>
      </c>
      <c r="V27" s="56" t="n">
        <f aca="false">V$2*'Norm 2018'!V27</f>
        <v>20.2443025114879</v>
      </c>
      <c r="W27" s="56" t="n">
        <f aca="false">W$2*'Norm 2018'!W27</f>
        <v>24.0254772321857</v>
      </c>
      <c r="X27" s="56" t="n">
        <f aca="false">X$2*'Norm 2018'!X27</f>
        <v>10</v>
      </c>
      <c r="Y27" s="56" t="n">
        <f aca="false">Y$2*'Norm 2018'!Y27</f>
        <v>4.34278424812256</v>
      </c>
      <c r="Z27" s="56" t="n">
        <f aca="false">Z$2*'Norm 2018'!Z27</f>
        <v>39.1991132795636</v>
      </c>
      <c r="AA27" s="56" t="n">
        <f aca="false">AA$2*'Norm 2018'!AA27</f>
        <v>28.839690031254</v>
      </c>
      <c r="AB27" s="56" t="n">
        <f aca="false">AB$2*'Norm 2018'!AB27</f>
        <v>18.405295719856</v>
      </c>
      <c r="AC27" s="56" t="n">
        <f aca="false">AC$2*'Norm 2018'!AC27</f>
        <v>47.5291828223372</v>
      </c>
      <c r="AD27" s="56" t="n">
        <f aca="false">AD$2*'Norm 2018'!AD27</f>
        <v>8.31978379525885</v>
      </c>
      <c r="AE27" s="56" t="n">
        <f aca="false">AE$2*'Norm 2018'!AE27</f>
        <v>0</v>
      </c>
      <c r="AF27" s="56" t="n">
        <f aca="false">AF$2*'Norm 2018'!AF27</f>
        <v>8.1342306232119</v>
      </c>
      <c r="AG27" s="56" t="n">
        <f aca="false">AG$2*'Norm 2018'!AG27</f>
        <v>0</v>
      </c>
      <c r="AH27" s="56" t="n">
        <f aca="false">AH$2*'Norm 2018'!AH27</f>
        <v>0</v>
      </c>
      <c r="AI27" s="56" t="n">
        <f aca="false">AI$2*'Norm 2018'!AI27</f>
        <v>37.0582745763936</v>
      </c>
      <c r="AJ27" s="56" t="n">
        <f aca="false">AJ$2*'Norm 2018'!AJ27</f>
        <v>0</v>
      </c>
      <c r="AK27" s="56" t="n">
        <f aca="false">AK$2*'Norm 2018'!AK27</f>
        <v>62.504434126735</v>
      </c>
      <c r="AL27" s="56" t="n">
        <f aca="false">AL$2*'Norm 2018'!AL27</f>
        <v>49.0694983694886</v>
      </c>
      <c r="AM27" s="56" t="n">
        <f aca="false">AM$2*'Norm 2018'!AM27</f>
        <v>15.7250198094853</v>
      </c>
      <c r="AN27" s="56" t="n">
        <f aca="false">AN$2*'Norm 2018'!AN27</f>
        <v>68.5352242298761</v>
      </c>
      <c r="AO27" s="56" t="n">
        <f aca="false">AO$2*'Norm 2018'!AO27</f>
        <v>50</v>
      </c>
      <c r="AP27" s="56" t="n">
        <f aca="false">AP$2*'Norm 2018'!AP27</f>
        <v>72.7163899716861</v>
      </c>
      <c r="AQ27" s="56" t="n">
        <f aca="false">AQ$2*'Norm 2018'!AQ27</f>
        <v>88.5523052285013</v>
      </c>
      <c r="AR27" s="56" t="n">
        <f aca="false">AR$2*'Norm 2018'!AR27</f>
        <v>29.4462269165988</v>
      </c>
      <c r="AS27" s="56" t="n">
        <f aca="false">AS$2*'Norm 2018'!AS27</f>
        <v>24.7354614337</v>
      </c>
      <c r="AT27" s="56" t="n">
        <f aca="false">AT$2*'Norm 2018'!AT27</f>
        <v>24.9439389888062</v>
      </c>
      <c r="AU27" s="56" t="n">
        <f aca="false">AU$2*'Norm 2018'!AU27</f>
        <v>38.7085771329565</v>
      </c>
      <c r="AV27" s="56" t="n">
        <f aca="false">AV$2*'Norm 2018'!AV27</f>
        <v>29.6902711333255</v>
      </c>
      <c r="AW27" s="56" t="n">
        <f aca="false">AW$2*'Norm 2018'!AW27</f>
        <v>0</v>
      </c>
      <c r="AX27" s="56" t="n">
        <f aca="false">AX$2*'Norm 2018'!AX27</f>
        <v>0</v>
      </c>
      <c r="AY27" s="56" t="n">
        <f aca="false">AY$2*'Norm 2018'!AY27</f>
        <v>0</v>
      </c>
      <c r="AZ27" s="56" t="n">
        <f aca="false">AZ$2*'Norm 2018'!AZ27</f>
        <v>0</v>
      </c>
      <c r="BA27" s="56" t="n">
        <f aca="false">BA$2*'Norm 2018'!BA27</f>
        <v>0</v>
      </c>
      <c r="BB27" s="56" t="n">
        <f aca="false">BB$2*'Norm 2018'!BB27</f>
        <v>0</v>
      </c>
      <c r="BC27" s="56" t="n">
        <f aca="false">BC$2*'Norm 2018'!BC27</f>
        <v>81.4680823042443</v>
      </c>
      <c r="BD27" s="56" t="n">
        <f aca="false">BD$2*'Norm 2018'!BD27</f>
        <v>80.6209289741182</v>
      </c>
      <c r="BE27" s="56" t="n">
        <f aca="false">BE$2*'Norm 2018'!BE27</f>
        <v>89.3529912121591</v>
      </c>
      <c r="BF27" s="56" t="n">
        <f aca="false">BF$2*'Norm 2018'!BF27</f>
        <v>39.3630975995843</v>
      </c>
      <c r="BG27" s="56" t="n">
        <f aca="false">BG$2*'Norm 2018'!BG27</f>
        <v>58.2645339220638</v>
      </c>
      <c r="BH27" s="56" t="n">
        <f aca="false">BH$2*'Norm 2018'!BH27</f>
        <v>34.1891536927922</v>
      </c>
      <c r="BI27" s="56" t="n">
        <f aca="false">BI$2*'Norm 2018'!BI27</f>
        <v>10.7147089817238</v>
      </c>
      <c r="BJ27" s="56" t="n">
        <f aca="false">BJ$2*'Norm 2018'!BJ27</f>
        <v>24.9475947719911</v>
      </c>
      <c r="BK27" s="56" t="n">
        <f aca="false">BK$2*'Norm 2018'!BK27</f>
        <v>35.7142857142857</v>
      </c>
      <c r="BL27" s="56" t="n">
        <f aca="false">BL$2*'Norm 2018'!BL27</f>
        <v>34.3028510503414</v>
      </c>
      <c r="BM27" s="56" t="n">
        <f aca="false">BM$2*'Norm 2018'!BM27</f>
        <v>57.0808000729998</v>
      </c>
      <c r="BN27" s="56" t="n">
        <f aca="false">BN$2*'Norm 2018'!BN27</f>
        <v>0</v>
      </c>
      <c r="BO27" s="56" t="n">
        <f aca="false">BO$2*'Norm 2018'!BO27</f>
        <v>8.36932357452686</v>
      </c>
      <c r="BP27" s="56" t="n">
        <f aca="false">BP$2*'Norm 2018'!BP27</f>
        <v>9.29081138647037</v>
      </c>
      <c r="BQ27" s="56" t="n">
        <f aca="false">BQ$2*'Norm 2018'!BQ27</f>
        <v>1.86037390508563</v>
      </c>
      <c r="BR27" s="56" t="n">
        <f aca="false">BR$2*'Norm 2018'!BR27</f>
        <v>0</v>
      </c>
      <c r="BS27" s="56" t="n">
        <f aca="false">BS$2*'Norm 2018'!BS27</f>
        <v>0</v>
      </c>
      <c r="BT27" s="56" t="n">
        <f aca="false">BT$2*'Norm 2018'!BT27</f>
        <v>0</v>
      </c>
      <c r="BU27" s="56" t="n">
        <f aca="false">BU$2*'Norm 2018'!BU27</f>
        <v>0</v>
      </c>
      <c r="BV27" s="56" t="n">
        <f aca="false">BV$2*'Norm 2018'!BV27</f>
        <v>0</v>
      </c>
      <c r="BW27" s="56" t="n">
        <f aca="false">BW$2*'Norm 2018'!BW27</f>
        <v>25</v>
      </c>
      <c r="BX27" s="56" t="n">
        <f aca="false">BX$2*'Norm 2018'!BX27</f>
        <v>50</v>
      </c>
      <c r="BY27" s="56" t="n">
        <f aca="false">BY$2*'Norm 2018'!BY27</f>
        <v>0</v>
      </c>
      <c r="BZ27" s="56" t="n">
        <f aca="false">BZ$2*'Norm 2018'!BZ27</f>
        <v>0</v>
      </c>
      <c r="CA27" s="56" t="n">
        <f aca="false">CA$2*'Norm 2018'!CA27</f>
        <v>0</v>
      </c>
      <c r="CB27" s="56" t="n">
        <f aca="false">CB$2*'Norm 2018'!CB27</f>
        <v>0</v>
      </c>
      <c r="CC27" s="56" t="n">
        <f aca="false">CC$2*'Norm 2018'!CC27</f>
        <v>0</v>
      </c>
      <c r="CD27" s="56" t="n">
        <f aca="false">CD$2*'Norm 2018'!CD27</f>
        <v>100</v>
      </c>
      <c r="CE27" s="56" t="n">
        <f aca="false">CE$2*'Norm 2018'!CE27</f>
        <v>0</v>
      </c>
      <c r="CF27" s="56" t="n">
        <f aca="false">CF$2*'Norm 2018'!CF27</f>
        <v>0</v>
      </c>
      <c r="CG27" s="56" t="n">
        <f aca="false">CG$2*'Norm 2018'!CG27</f>
        <v>0</v>
      </c>
      <c r="CH27" s="56" t="n">
        <f aca="false">CH$2*'Norm 2018'!CH27</f>
        <v>0</v>
      </c>
      <c r="CI27" s="56" t="n">
        <f aca="false">CI$2*'Norm 2018'!CI27</f>
        <v>0</v>
      </c>
      <c r="CJ27" s="56" t="n">
        <f aca="false">CJ$2*'Norm 2018'!CJ27</f>
        <v>0</v>
      </c>
      <c r="CK27" s="56" t="n">
        <f aca="false">CK$2*'Norm 2018'!CK27</f>
        <v>50</v>
      </c>
      <c r="CL27" s="56" t="n">
        <f aca="false">CL$2*'Norm 2018'!CL27</f>
        <v>19.2000400542021</v>
      </c>
      <c r="CM27" s="56" t="n">
        <f aca="false">CM$2*'Norm 2018'!CM27</f>
        <v>6.6583850400917</v>
      </c>
      <c r="CN27" s="56" t="n">
        <f aca="false">CN$2*'Norm 2018'!CN27</f>
        <v>35.7918386613301</v>
      </c>
      <c r="CO27" s="56" t="n">
        <f aca="false">CO$2*'Norm 2018'!CO27</f>
        <v>2.73411800337051</v>
      </c>
      <c r="CP27" s="56" t="n">
        <f aca="false">CP$2*'Norm 2018'!CP27</f>
        <v>27.6581099396051</v>
      </c>
      <c r="CQ27" s="56" t="n">
        <f aca="false">CQ$2*'Norm 2018'!CQ27</f>
        <v>4.75929983215359</v>
      </c>
      <c r="CR27" s="56" t="n">
        <f aca="false">CR$2*'Norm 2018'!CR27</f>
        <v>36.3398451828614</v>
      </c>
      <c r="CS27" s="56" t="n">
        <f aca="false">CS$2*'Norm 2018'!CS27</f>
        <v>22.8510535770961</v>
      </c>
      <c r="CT27" s="56" t="n">
        <f aca="false">CT$2*'Norm 2018'!CT27</f>
        <v>31.2839729640564</v>
      </c>
      <c r="CU27" s="56" t="n">
        <f aca="false">CU$2*'Norm 2018'!CU27</f>
        <v>34.3261474365381</v>
      </c>
      <c r="CV27" s="56"/>
      <c r="CW27" s="56" t="n">
        <f aca="false">CW$2*'Norm 2018'!CW27</f>
        <v>2.05255796985428</v>
      </c>
      <c r="CX27" s="56" t="n">
        <f aca="false">CX$2*'Norm 2018'!CX27</f>
        <v>0.16261675861845</v>
      </c>
      <c r="CY27" s="56" t="n">
        <f aca="false">CY$2*'Norm 2018'!CY27</f>
        <v>2.21958643576674</v>
      </c>
      <c r="CZ27" s="56" t="n">
        <f aca="false">CZ$2*'Norm 2018'!CZ27</f>
        <v>30.8607201897043</v>
      </c>
      <c r="DA27" s="56" t="n">
        <f aca="false">DA$2*'Norm 2018'!DA27</f>
        <v>0</v>
      </c>
    </row>
    <row r="28" customFormat="false" ht="15" hidden="false" customHeight="false" outlineLevel="0" collapsed="false">
      <c r="A28" s="80" t="s">
        <v>524</v>
      </c>
      <c r="B28" s="81" t="n">
        <v>53</v>
      </c>
      <c r="C28" s="80" t="s">
        <v>523</v>
      </c>
      <c r="E28" s="56" t="n">
        <f aca="false">E$2*'Norm 2018'!E28</f>
        <v>50</v>
      </c>
      <c r="F28" s="56" t="n">
        <f aca="false">F$2*'Norm 2018'!F28</f>
        <v>50</v>
      </c>
      <c r="G28" s="56" t="n">
        <f aca="false">G$2*'Norm 2018'!G28</f>
        <v>50</v>
      </c>
      <c r="H28" s="56" t="n">
        <f aca="false">H$2*'Norm 2018'!H28</f>
        <v>9.72860282598574</v>
      </c>
      <c r="I28" s="56" t="n">
        <f aca="false">I$2*'Norm 2018'!I28</f>
        <v>100</v>
      </c>
      <c r="J28" s="56" t="n">
        <f aca="false">J$2*'Norm 2018'!J28</f>
        <v>50</v>
      </c>
      <c r="K28" s="56" t="n">
        <f aca="false">K$2*'Norm 2018'!K28</f>
        <v>97.5872017446034</v>
      </c>
      <c r="L28" s="56" t="n">
        <f aca="false">L$2*'Norm 2018'!L28</f>
        <v>28.5508547221434</v>
      </c>
      <c r="M28" s="56" t="n">
        <f aca="false">M$2*'Norm 2018'!M28</f>
        <v>85.614401874161</v>
      </c>
      <c r="N28" s="56" t="n">
        <f aca="false">N$2*'Norm 2018'!N28</f>
        <v>18.0953713422863</v>
      </c>
      <c r="O28" s="56" t="n">
        <f aca="false">O$2*'Norm 2018'!O28</f>
        <v>28.5025578522039</v>
      </c>
      <c r="P28" s="56" t="n">
        <f aca="false">P$2*'Norm 2018'!P28</f>
        <v>78.0721976880124</v>
      </c>
      <c r="Q28" s="56" t="n">
        <f aca="false">Q$2*'Norm 2018'!Q28</f>
        <v>20.7020407359183</v>
      </c>
      <c r="R28" s="56" t="n">
        <f aca="false">R$2*'Norm 2018'!R28</f>
        <v>32.5869511100144</v>
      </c>
      <c r="S28" s="56" t="n">
        <f aca="false">S$2*'Norm 2018'!S28</f>
        <v>19.1944256360974</v>
      </c>
      <c r="T28" s="56" t="n">
        <f aca="false">T$2*'Norm 2018'!T28</f>
        <v>46.7807875708827</v>
      </c>
      <c r="U28" s="56" t="n">
        <f aca="false">U$2*'Norm 2018'!U28</f>
        <v>22.3988080226333</v>
      </c>
      <c r="V28" s="56" t="n">
        <f aca="false">V$2*'Norm 2018'!V28</f>
        <v>20.525995291663</v>
      </c>
      <c r="W28" s="56" t="n">
        <f aca="false">W$2*'Norm 2018'!W28</f>
        <v>50</v>
      </c>
      <c r="X28" s="56" t="n">
        <f aca="false">X$2*'Norm 2018'!X28</f>
        <v>9.46343753451894</v>
      </c>
      <c r="Y28" s="56" t="n">
        <f aca="false">Y$2*'Norm 2018'!Y28</f>
        <v>7.88780446043693</v>
      </c>
      <c r="Z28" s="56" t="n">
        <f aca="false">Z$2*'Norm 2018'!Z28</f>
        <v>41.0606314557678</v>
      </c>
      <c r="AA28" s="56" t="n">
        <f aca="false">AA$2*'Norm 2018'!AA28</f>
        <v>43.6108257079173</v>
      </c>
      <c r="AB28" s="56" t="n">
        <f aca="false">AB$2*'Norm 2018'!AB28</f>
        <v>33.4766367215946</v>
      </c>
      <c r="AC28" s="56" t="n">
        <f aca="false">AC$2*'Norm 2018'!AC28</f>
        <v>50</v>
      </c>
      <c r="AD28" s="56" t="n">
        <f aca="false">AD$2*'Norm 2018'!AD28</f>
        <v>10</v>
      </c>
      <c r="AE28" s="56" t="n">
        <f aca="false">AE$2*'Norm 2018'!AE28</f>
        <v>34.289496771407</v>
      </c>
      <c r="AF28" s="56" t="n">
        <f aca="false">AF$2*'Norm 2018'!AF28</f>
        <v>5.46131199006921</v>
      </c>
      <c r="AG28" s="56" t="n">
        <f aca="false">AG$2*'Norm 2018'!AG28</f>
        <v>0</v>
      </c>
      <c r="AH28" s="56" t="n">
        <f aca="false">AH$2*'Norm 2018'!AH28</f>
        <v>3.05084745762712</v>
      </c>
      <c r="AI28" s="56" t="n">
        <f aca="false">AI$2*'Norm 2018'!AI28</f>
        <v>4.64867821588705</v>
      </c>
      <c r="AJ28" s="56" t="n">
        <f aca="false">AJ$2*'Norm 2018'!AJ28</f>
        <v>35.747865578318</v>
      </c>
      <c r="AK28" s="56" t="n">
        <f aca="false">AK$2*'Norm 2018'!AK28</f>
        <v>24.0174233093769</v>
      </c>
      <c r="AL28" s="56" t="n">
        <f aca="false">AL$2*'Norm 2018'!AL28</f>
        <v>31.8597528845301</v>
      </c>
      <c r="AM28" s="56" t="n">
        <f aca="false">AM$2*'Norm 2018'!AM28</f>
        <v>8.31839866950297</v>
      </c>
      <c r="AN28" s="56" t="n">
        <f aca="false">AN$2*'Norm 2018'!AN28</f>
        <v>35.2924536098618</v>
      </c>
      <c r="AO28" s="56" t="n">
        <f aca="false">AO$2*'Norm 2018'!AO28</f>
        <v>37.5</v>
      </c>
      <c r="AP28" s="56" t="n">
        <f aca="false">AP$2*'Norm 2018'!AP28</f>
        <v>80.4872810097245</v>
      </c>
      <c r="AQ28" s="56" t="n">
        <f aca="false">AQ$2*'Norm 2018'!AQ28</f>
        <v>89.4545983290581</v>
      </c>
      <c r="AR28" s="56" t="n">
        <f aca="false">AR$2*'Norm 2018'!AR28</f>
        <v>19.5194919361202</v>
      </c>
      <c r="AS28" s="56" t="n">
        <f aca="false">AS$2*'Norm 2018'!AS28</f>
        <v>7.09406891463523</v>
      </c>
      <c r="AT28" s="56" t="n">
        <f aca="false">AT$2*'Norm 2018'!AT28</f>
        <v>20.0256838555149</v>
      </c>
      <c r="AU28" s="56" t="n">
        <f aca="false">AU$2*'Norm 2018'!AU28</f>
        <v>27.850373861736</v>
      </c>
      <c r="AV28" s="56" t="n">
        <f aca="false">AV$2*'Norm 2018'!AV28</f>
        <v>0</v>
      </c>
      <c r="AW28" s="56" t="n">
        <f aca="false">AW$2*'Norm 2018'!AW28</f>
        <v>100</v>
      </c>
      <c r="AX28" s="56" t="n">
        <f aca="false">AX$2*'Norm 2018'!AX28</f>
        <v>0</v>
      </c>
      <c r="AY28" s="56" t="n">
        <f aca="false">AY$2*'Norm 2018'!AY28</f>
        <v>100</v>
      </c>
      <c r="AZ28" s="56" t="n">
        <f aca="false">AZ$2*'Norm 2018'!AZ28</f>
        <v>0</v>
      </c>
      <c r="BA28" s="56" t="n">
        <f aca="false">BA$2*'Norm 2018'!BA28</f>
        <v>0</v>
      </c>
      <c r="BB28" s="56" t="n">
        <f aca="false">BB$2*'Norm 2018'!BB28</f>
        <v>0</v>
      </c>
      <c r="BC28" s="56" t="n">
        <f aca="false">BC$2*'Norm 2018'!BC28</f>
        <v>78.0835060183047</v>
      </c>
      <c r="BD28" s="56" t="n">
        <f aca="false">BD$2*'Norm 2018'!BD28</f>
        <v>77.33095836136</v>
      </c>
      <c r="BE28" s="56" t="n">
        <f aca="false">BE$2*'Norm 2018'!BE28</f>
        <v>96.8318137531328</v>
      </c>
      <c r="BF28" s="56" t="n">
        <f aca="false">BF$2*'Norm 2018'!BF28</f>
        <v>57.5545376662322</v>
      </c>
      <c r="BG28" s="56" t="n">
        <f aca="false">BG$2*'Norm 2018'!BG28</f>
        <v>72.4661209577032</v>
      </c>
      <c r="BH28" s="56" t="n">
        <f aca="false">BH$2*'Norm 2018'!BH28</f>
        <v>53.4031123813125</v>
      </c>
      <c r="BI28" s="56" t="n">
        <f aca="false">BI$2*'Norm 2018'!BI28</f>
        <v>9.69007992157316</v>
      </c>
      <c r="BJ28" s="56" t="n">
        <f aca="false">BJ$2*'Norm 2018'!BJ28</f>
        <v>50</v>
      </c>
      <c r="BK28" s="56" t="n">
        <f aca="false">BK$2*'Norm 2018'!BK28</f>
        <v>15.3061224489796</v>
      </c>
      <c r="BL28" s="56" t="n">
        <f aca="false">BL$2*'Norm 2018'!BL28</f>
        <v>49.3546761361738</v>
      </c>
      <c r="BM28" s="56" t="n">
        <f aca="false">BM$2*'Norm 2018'!BM28</f>
        <v>60.6446306993858</v>
      </c>
      <c r="BN28" s="56" t="n">
        <f aca="false">BN$2*'Norm 2018'!BN28</f>
        <v>0</v>
      </c>
      <c r="BO28" s="56" t="n">
        <f aca="false">BO$2*'Norm 2018'!BO28</f>
        <v>7.78131407112279</v>
      </c>
      <c r="BP28" s="56" t="n">
        <f aca="false">BP$2*'Norm 2018'!BP28</f>
        <v>8.42039175904718</v>
      </c>
      <c r="BQ28" s="56" t="n">
        <f aca="false">BQ$2*'Norm 2018'!BQ28</f>
        <v>10.057523859328</v>
      </c>
      <c r="BR28" s="56" t="n">
        <f aca="false">BR$2*'Norm 2018'!BR28</f>
        <v>0</v>
      </c>
      <c r="BS28" s="56" t="n">
        <f aca="false">BS$2*'Norm 2018'!BS28</f>
        <v>5</v>
      </c>
      <c r="BT28" s="56" t="n">
        <f aca="false">BT$2*'Norm 2018'!BT28</f>
        <v>0</v>
      </c>
      <c r="BU28" s="56" t="n">
        <f aca="false">BU$2*'Norm 2018'!BU28</f>
        <v>0</v>
      </c>
      <c r="BV28" s="56" t="n">
        <f aca="false">BV$2*'Norm 2018'!BV28</f>
        <v>0</v>
      </c>
      <c r="BW28" s="56" t="n">
        <f aca="false">BW$2*'Norm 2018'!BW28</f>
        <v>0</v>
      </c>
      <c r="BX28" s="56" t="n">
        <f aca="false">BX$2*'Norm 2018'!BX28</f>
        <v>0</v>
      </c>
      <c r="BY28" s="56" t="n">
        <f aca="false">BY$2*'Norm 2018'!BY28</f>
        <v>0</v>
      </c>
      <c r="BZ28" s="56" t="n">
        <f aca="false">BZ$2*'Norm 2018'!BZ28</f>
        <v>0</v>
      </c>
      <c r="CA28" s="56" t="n">
        <f aca="false">CA$2*'Norm 2018'!CA28</f>
        <v>0</v>
      </c>
      <c r="CB28" s="56" t="n">
        <f aca="false">CB$2*'Norm 2018'!CB28</f>
        <v>0</v>
      </c>
      <c r="CC28" s="56" t="n">
        <f aca="false">CC$2*'Norm 2018'!CC28</f>
        <v>0</v>
      </c>
      <c r="CD28" s="56" t="n">
        <f aca="false">CD$2*'Norm 2018'!CD28</f>
        <v>0</v>
      </c>
      <c r="CE28" s="56" t="n">
        <f aca="false">CE$2*'Norm 2018'!CE28</f>
        <v>0</v>
      </c>
      <c r="CF28" s="56" t="n">
        <f aca="false">CF$2*'Norm 2018'!CF28</f>
        <v>0</v>
      </c>
      <c r="CG28" s="56" t="n">
        <f aca="false">CG$2*'Norm 2018'!CG28</f>
        <v>0</v>
      </c>
      <c r="CH28" s="56" t="n">
        <f aca="false">CH$2*'Norm 2018'!CH28</f>
        <v>0</v>
      </c>
      <c r="CI28" s="56" t="n">
        <f aca="false">CI$2*'Norm 2018'!CI28</f>
        <v>0</v>
      </c>
      <c r="CJ28" s="56" t="n">
        <f aca="false">CJ$2*'Norm 2018'!CJ28</f>
        <v>50</v>
      </c>
      <c r="CK28" s="56" t="n">
        <f aca="false">CK$2*'Norm 2018'!CK28</f>
        <v>50</v>
      </c>
      <c r="CL28" s="56" t="n">
        <f aca="false">CL$2*'Norm 2018'!CL28</f>
        <v>9.04355005213488</v>
      </c>
      <c r="CM28" s="56" t="n">
        <f aca="false">CM$2*'Norm 2018'!CM28</f>
        <v>7.38189899196836</v>
      </c>
      <c r="CN28" s="56" t="n">
        <f aca="false">CN$2*'Norm 2018'!CN28</f>
        <v>23.8006435174552</v>
      </c>
      <c r="CO28" s="56" t="n">
        <f aca="false">CO$2*'Norm 2018'!CO28</f>
        <v>2.50843449726644</v>
      </c>
      <c r="CP28" s="56" t="n">
        <f aca="false">CP$2*'Norm 2018'!CP28</f>
        <v>25.7269025045542</v>
      </c>
      <c r="CQ28" s="56" t="n">
        <f aca="false">CQ$2*'Norm 2018'!CQ28</f>
        <v>6.10459959254113</v>
      </c>
      <c r="CR28" s="56" t="n">
        <f aca="false">CR$2*'Norm 2018'!CR28</f>
        <v>61.6993071015841</v>
      </c>
      <c r="CS28" s="56" t="n">
        <f aca="false">CS$2*'Norm 2018'!CS28</f>
        <v>43.7223924963028</v>
      </c>
      <c r="CT28" s="56" t="n">
        <f aca="false">CT$2*'Norm 2018'!CT28</f>
        <v>94.3347219337795</v>
      </c>
      <c r="CU28" s="56" t="n">
        <f aca="false">CU$2*'Norm 2018'!CU28</f>
        <v>51.0103928592205</v>
      </c>
      <c r="CV28" s="56"/>
      <c r="CW28" s="56" t="n">
        <f aca="false">CW$2*'Norm 2018'!CW28</f>
        <v>4.76516455547857</v>
      </c>
      <c r="CX28" s="56" t="n">
        <f aca="false">CX$2*'Norm 2018'!CX28</f>
        <v>0.317132878895816</v>
      </c>
      <c r="CY28" s="56" t="n">
        <f aca="false">CY$2*'Norm 2018'!CY28</f>
        <v>5.2404330814383</v>
      </c>
      <c r="CZ28" s="56" t="n">
        <f aca="false">CZ$2*'Norm 2018'!CZ28</f>
        <v>30.8716731484784</v>
      </c>
      <c r="DA28" s="56" t="n">
        <f aca="false">DA$2*'Norm 2018'!DA28</f>
        <v>32.8860232847912</v>
      </c>
    </row>
  </sheetData>
  <mergeCells count="14">
    <mergeCell ref="A1:A7"/>
    <mergeCell ref="B1:B7"/>
    <mergeCell ref="C1:C7"/>
    <mergeCell ref="E3:M3"/>
    <mergeCell ref="N3:AH3"/>
    <mergeCell ref="AI3:AV3"/>
    <mergeCell ref="AW3:BI3"/>
    <mergeCell ref="BJ3:BQ3"/>
    <mergeCell ref="BR3:CK3"/>
    <mergeCell ref="CL3:CU3"/>
    <mergeCell ref="CW3:CY3"/>
    <mergeCell ref="CZ3:DA3"/>
    <mergeCell ref="CW6:DA6"/>
    <mergeCell ref="CW7:DA7"/>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B2:Y25"/>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2" activeCellId="0" sqref="B2"/>
    </sheetView>
  </sheetViews>
  <sheetFormatPr defaultRowHeight="15" zeroHeight="false" outlineLevelRow="0" outlineLevelCol="0"/>
  <cols>
    <col collapsed="false" customWidth="false" hidden="false" outlineLevel="0" max="1" min="1" style="9" width="11.43"/>
    <col collapsed="false" customWidth="true" hidden="false" outlineLevel="0" max="2" min="2" style="9" width="19.43"/>
    <col collapsed="false" customWidth="false" hidden="false" outlineLevel="0" max="3" min="3" style="9" width="11.43"/>
    <col collapsed="false" customWidth="true" hidden="false" outlineLevel="0" max="4" min="4" style="9" width="14.43"/>
    <col collapsed="false" customWidth="true" hidden="false" outlineLevel="0" max="5" min="5" style="9" width="16.14"/>
    <col collapsed="false" customWidth="true" hidden="false" outlineLevel="0" max="6" min="6" style="9" width="19.43"/>
    <col collapsed="false" customWidth="false" hidden="false" outlineLevel="0" max="8" min="7" style="9" width="11.43"/>
    <col collapsed="false" customWidth="true" hidden="false" outlineLevel="0" max="9" min="9" style="9" width="17.85"/>
    <col collapsed="false" customWidth="false" hidden="false" outlineLevel="0" max="10" min="10" style="9" width="11.43"/>
    <col collapsed="false" customWidth="true" hidden="false" outlineLevel="0" max="11" min="11" style="9" width="16.85"/>
    <col collapsed="false" customWidth="false" hidden="false" outlineLevel="0" max="13" min="12" style="9" width="11.43"/>
    <col collapsed="false" customWidth="true" hidden="true" outlineLevel="0" max="14" min="14" style="9" width="19.14"/>
    <col collapsed="false" customWidth="true" hidden="true" outlineLevel="0" max="15" min="15" style="9" width="15.43"/>
    <col collapsed="false" customWidth="false" hidden="true" outlineLevel="0" max="17" min="16" style="9" width="11.43"/>
    <col collapsed="false" customWidth="false" hidden="false" outlineLevel="0" max="1025" min="18" style="9" width="11.43"/>
  </cols>
  <sheetData>
    <row r="2" customFormat="false" ht="56.25" hidden="false" customHeight="false" outlineLevel="0" collapsed="false">
      <c r="B2" s="97" t="s">
        <v>28</v>
      </c>
      <c r="C2" s="98" t="s">
        <v>576</v>
      </c>
      <c r="D2" s="98" t="s">
        <v>26</v>
      </c>
      <c r="E2" s="99" t="str">
        <f aca="false">'Munis 2018'!H2</f>
        <v>Transporte seguro</v>
      </c>
      <c r="F2" s="99" t="str">
        <f aca="false">'Munis 2018'!Q2</f>
        <v>Accesibilidad y funcionamiento de la infraestructura urbana</v>
      </c>
      <c r="G2" s="99" t="str">
        <f aca="false">'Munis 2018'!BA2</f>
        <v>Contexto urbano</v>
      </c>
      <c r="H2" s="99" t="str">
        <f aca="false">'Munis 2018'!BV2</f>
        <v>Aire limpio</v>
      </c>
      <c r="I2" s="99" t="str">
        <f aca="false">'Munis 2018'!CM2</f>
        <v>Eficiencia y transparencia gubernamental</v>
      </c>
      <c r="J2" s="99" t="str">
        <f aca="false">'Munis 2018'!CV2</f>
        <v>Regulación y políticas públicas en favor de la movilidad</v>
      </c>
      <c r="K2" s="99" t="str">
        <f aca="false">'Munis 2018'!DR2</f>
        <v>Economía dinámica y competitiva</v>
      </c>
      <c r="L2" s="99" t="s">
        <v>577</v>
      </c>
      <c r="M2" s="99" t="s">
        <v>578</v>
      </c>
      <c r="N2" s="100" t="s">
        <v>28</v>
      </c>
      <c r="O2" s="99" t="s">
        <v>579</v>
      </c>
      <c r="P2" s="101"/>
      <c r="Q2" s="98" t="s">
        <v>17</v>
      </c>
    </row>
    <row r="3" customFormat="false" ht="15.75" hidden="false" customHeight="false" outlineLevel="0" collapsed="false">
      <c r="B3" s="102" t="s">
        <v>270</v>
      </c>
      <c r="C3" s="103" t="n">
        <v>1</v>
      </c>
      <c r="D3" s="102" t="s">
        <v>270</v>
      </c>
      <c r="E3" s="104" t="n">
        <f aca="false">0.00000001*(1/R3)+SUM('NXP 2018'!$E9:$M9)/SUM('NXP 2018'!$E$2:$M$2)</f>
        <v>65.7741162922238</v>
      </c>
      <c r="F3" s="104" t="n">
        <f aca="false">0.00000001*(1/R3)+SUM('NXP 2018'!$N9:$AH9)/SUM('NXP 2018'!$N$2:$AH$2)</f>
        <v>59.2694956399924</v>
      </c>
      <c r="G3" s="104" t="n">
        <f aca="false">0.00000001*(1/R3)+SUM('NXP 2018'!$AI9:$AV9)/SUM('NXP 2018'!$AI$2:$AV$2)</f>
        <v>62.0005793224405</v>
      </c>
      <c r="H3" s="104" t="n">
        <f aca="false">0.00000001*(1/R3)+SUM('NXP 2018'!$AW9:$BI9)/SUM('NXP 2018'!$AW$2:$BI$2)</f>
        <v>9.90586962254078</v>
      </c>
      <c r="I3" s="104" t="n">
        <f aca="false">0.00000001*(1/R3)+SUM('NXP 2018'!$BJ9:$BQ9)/SUM('NXP 2018'!$BJ$2:$BQ$2)</f>
        <v>33.497506647166</v>
      </c>
      <c r="J3" s="104" t="n">
        <f aca="false">0.00000001*(1/R3)+SUM('NXP 2018'!$BR9:$CK9)/SUM('NXP 2018'!$BR$2:$CK$2)</f>
        <v>30.4347826136957</v>
      </c>
      <c r="K3" s="104" t="n">
        <f aca="false">0.00000001*(1/R3)+SUM('NXP 2018'!$CL9:$CU9)/SUM('NXP 2018'!$CL$2:$CU$2)</f>
        <v>45.6111439964496</v>
      </c>
      <c r="L3" s="104" t="n">
        <f aca="false">SUMPRODUCT($E3:$K3,$E$25:$K$25)</f>
        <v>44.2664953856984</v>
      </c>
      <c r="M3" s="104" t="n">
        <f aca="false">'NXP 2018'!CW9+'NXP 2018'!CX9+'NXP 2018'!CY9+'NXP 2018'!CZ9+'NXP 2018'!DA9</f>
        <v>83.6049691725158</v>
      </c>
      <c r="N3" s="102" t="s">
        <v>270</v>
      </c>
      <c r="O3" s="104" t="s">
        <v>271</v>
      </c>
      <c r="Q3" s="105" t="n">
        <f aca="false">RANK(L3,$L$3:$L$22,0)</f>
        <v>9</v>
      </c>
      <c r="R3" s="106" t="n">
        <f aca="false">COUNTIF(N3:N22,"&lt;="&amp;N3)</f>
        <v>2</v>
      </c>
      <c r="T3" s="107"/>
      <c r="X3" s="108"/>
      <c r="Y3" s="108"/>
    </row>
    <row r="4" customFormat="false" ht="15.75" hidden="false" customHeight="false" outlineLevel="0" collapsed="false">
      <c r="B4" s="109" t="s">
        <v>280</v>
      </c>
      <c r="C4" s="110" t="n">
        <v>2</v>
      </c>
      <c r="D4" s="109" t="s">
        <v>279</v>
      </c>
      <c r="E4" s="104" t="n">
        <f aca="false">0.00000001*(1/R4)+SUM('NXP 2018'!$E10:$M10)/SUM('NXP 2018'!$E$2:$M$2)</f>
        <v>58.516017214766</v>
      </c>
      <c r="F4" s="104" t="n">
        <f aca="false">0.00000001*(1/R4)+SUM('NXP 2018'!$N10:$AH10)/SUM('NXP 2018'!$N$2:$AH$2)</f>
        <v>39.8316256665999</v>
      </c>
      <c r="G4" s="104" t="n">
        <f aca="false">0.00000001*(1/R4)+SUM('NXP 2018'!$AI10:$AV10)/SUM('NXP 2018'!$AI$2:$AV$2)</f>
        <v>48.7108002909796</v>
      </c>
      <c r="H4" s="104" t="n">
        <f aca="false">0.00000001*(1/R4)+SUM('NXP 2018'!$AW10:$BI10)/SUM('NXP 2018'!$AW$2:$BI$2)</f>
        <v>50.3218138048136</v>
      </c>
      <c r="I4" s="104" t="n">
        <f aca="false">0.00000001*(1/R4)+SUM('NXP 2018'!$BJ10:$BQ10)/SUM('NXP 2018'!$BJ$2:$BQ$2)</f>
        <v>37.8052974300467</v>
      </c>
      <c r="J4" s="104" t="n">
        <f aca="false">0.00000001*(1/R4)+SUM('NXP 2018'!$BR10:$CK10)/SUM('NXP 2018'!$BR$2:$CK$2)</f>
        <v>9.13043478327536</v>
      </c>
      <c r="K4" s="104" t="n">
        <f aca="false">0.00000001*(1/R4)+SUM('NXP 2018'!$CL10:$CU10)/SUM('NXP 2018'!$CL$2:$CU$2)</f>
        <v>50.2547598664034</v>
      </c>
      <c r="L4" s="104" t="n">
        <f aca="false">SUMPRODUCT($E4:$K4,$E$25:$K$25)</f>
        <v>37.3748222051804</v>
      </c>
      <c r="M4" s="104" t="n">
        <f aca="false">'NXP 2018'!CW10+'NXP 2018'!CX10+'NXP 2018'!CY10+'NXP 2018'!CZ10+'NXP 2018'!DA10</f>
        <v>46.1043916113938</v>
      </c>
      <c r="N4" s="109" t="s">
        <v>280</v>
      </c>
      <c r="O4" s="111" t="s">
        <v>271</v>
      </c>
      <c r="Q4" s="105" t="n">
        <f aca="false">RANK(L4,$L$3:$L$22,0)</f>
        <v>16</v>
      </c>
      <c r="R4" s="106" t="n">
        <f aca="false">COUNTIF(N4:N23,"&lt;="&amp;N4)</f>
        <v>15</v>
      </c>
      <c r="T4" s="107"/>
      <c r="X4" s="108"/>
      <c r="Y4" s="108"/>
    </row>
    <row r="5" customFormat="false" ht="15.75" hidden="false" customHeight="false" outlineLevel="0" collapsed="false">
      <c r="B5" s="102" t="s">
        <v>288</v>
      </c>
      <c r="C5" s="103" t="n">
        <v>5</v>
      </c>
      <c r="D5" s="102" t="s">
        <v>287</v>
      </c>
      <c r="E5" s="104" t="n">
        <f aca="false">0.00000001*(1/R5)+SUM('NXP 2018'!$E11:$M11)/SUM('NXP 2018'!$E$2:$M$2)</f>
        <v>80.9326351671577</v>
      </c>
      <c r="F5" s="104" t="n">
        <f aca="false">0.00000001*(1/R5)+SUM('NXP 2018'!$N11:$AH11)/SUM('NXP 2018'!$N$2:$AH$2)</f>
        <v>53.0359588027858</v>
      </c>
      <c r="G5" s="104" t="n">
        <f aca="false">0.00000001*(1/R5)+SUM('NXP 2018'!$AI11:$AV11)/SUM('NXP 2018'!$AI$2:$AV$2)</f>
        <v>44.8692061232012</v>
      </c>
      <c r="H5" s="104" t="n">
        <f aca="false">0.00000001*(1/R5)+SUM('NXP 2018'!$AW11:$BI11)/SUM('NXP 2018'!$AW$2:$BI$2)</f>
        <v>33.3067953546092</v>
      </c>
      <c r="I5" s="104" t="n">
        <f aca="false">0.00000001*(1/R5)+SUM('NXP 2018'!$BJ11:$BQ11)/SUM('NXP 2018'!$BJ$2:$BQ$2)</f>
        <v>41.4065218706125</v>
      </c>
      <c r="J5" s="104" t="n">
        <f aca="false">0.00000001*(1/R5)+SUM('NXP 2018'!$BR11:$CK11)/SUM('NXP 2018'!$BR$2:$CK$2)</f>
        <v>82.7536231892391</v>
      </c>
      <c r="K5" s="104" t="n">
        <f aca="false">0.00000001*(1/R5)+SUM('NXP 2018'!$CL11:$CU11)/SUM('NXP 2018'!$CL$2:$CU$2)</f>
        <v>58.1111675398467</v>
      </c>
      <c r="L5" s="104" t="n">
        <f aca="false">SUMPRODUCT($E5:$K5,$E$25:$K$25)</f>
        <v>60.3997411795016</v>
      </c>
      <c r="M5" s="104" t="n">
        <f aca="false">'NXP 2018'!CW11+'NXP 2018'!CX11+'NXP 2018'!CY11+'NXP 2018'!CZ11+'NXP 2018'!DA11</f>
        <v>79.3643690235358</v>
      </c>
      <c r="N5" s="102" t="s">
        <v>288</v>
      </c>
      <c r="O5" s="104" t="s">
        <v>289</v>
      </c>
      <c r="Q5" s="105" t="n">
        <f aca="false">RANK(L5,$L$3:$L$22,0)</f>
        <v>2</v>
      </c>
      <c r="R5" s="106" t="n">
        <f aca="false">COUNTIF(N5:N24,"&lt;="&amp;N5)</f>
        <v>12</v>
      </c>
      <c r="T5" s="107"/>
      <c r="X5" s="108"/>
      <c r="Y5" s="108"/>
    </row>
    <row r="6" customFormat="false" ht="15.75" hidden="false" customHeight="false" outlineLevel="0" collapsed="false">
      <c r="B6" s="109" t="s">
        <v>296</v>
      </c>
      <c r="C6" s="110" t="n">
        <v>12</v>
      </c>
      <c r="D6" s="109" t="s">
        <v>296</v>
      </c>
      <c r="E6" s="104" t="n">
        <f aca="false">0.00000001*(1/R6)+SUM('NXP 2018'!$E12:$M12)/SUM('NXP 2018'!$E$2:$M$2)</f>
        <v>65.2837283331204</v>
      </c>
      <c r="F6" s="104" t="n">
        <f aca="false">0.00000001*(1/R6)+SUM('NXP 2018'!$N12:$AH12)/SUM('NXP 2018'!$N$2:$AH$2)</f>
        <v>68.9291334716242</v>
      </c>
      <c r="G6" s="104" t="n">
        <f aca="false">0.00000001*(1/R6)+SUM('NXP 2018'!$AI12:$AV12)/SUM('NXP 2018'!$AI$2:$AV$2)</f>
        <v>25.1414165137372</v>
      </c>
      <c r="H6" s="104" t="n">
        <f aca="false">0.00000001*(1/R6)+SUM('NXP 2018'!$AW12:$BI12)/SUM('NXP 2018'!$AW$2:$BI$2)</f>
        <v>60.283799538877</v>
      </c>
      <c r="I6" s="104" t="n">
        <f aca="false">0.00000001*(1/R6)+SUM('NXP 2018'!$BJ12:$BQ12)/SUM('NXP 2018'!$BJ$2:$BQ$2)</f>
        <v>26.0076845269728</v>
      </c>
      <c r="J6" s="104" t="n">
        <f aca="false">0.00000001*(1/R6)+SUM('NXP 2018'!$BR12:$CK12)/SUM('NXP 2018'!$BR$2:$CK$2)</f>
        <v>23.4782608728986</v>
      </c>
      <c r="K6" s="104" t="n">
        <f aca="false">0.00000001*(1/R6)+SUM('NXP 2018'!$CL12:$CU12)/SUM('NXP 2018'!$CL$2:$CU$2)</f>
        <v>58.3029666634608</v>
      </c>
      <c r="L6" s="104" t="n">
        <f aca="false">SUMPRODUCT($E6:$K6,$E$25:$K$25)</f>
        <v>43.0834273615047</v>
      </c>
      <c r="M6" s="104" t="n">
        <f aca="false">'NXP 2018'!CW12+'NXP 2018'!CX12+'NXP 2018'!CY12+'NXP 2018'!CZ12+'NXP 2018'!DA12</f>
        <v>66.8327660084583</v>
      </c>
      <c r="N6" s="109" t="s">
        <v>296</v>
      </c>
      <c r="O6" s="111" t="s">
        <v>289</v>
      </c>
      <c r="Q6" s="105" t="n">
        <f aca="false">RANK(L6,$L$3:$L$22,0)</f>
        <v>11</v>
      </c>
      <c r="R6" s="106" t="n">
        <f aca="false">COUNTIF(N6:N25,"&lt;="&amp;N6)</f>
        <v>3</v>
      </c>
      <c r="T6" s="107"/>
      <c r="X6" s="108"/>
      <c r="Y6" s="108"/>
    </row>
    <row r="7" customFormat="false" ht="15.75" hidden="false" customHeight="false" outlineLevel="0" collapsed="false">
      <c r="B7" s="102" t="s">
        <v>303</v>
      </c>
      <c r="C7" s="103" t="n">
        <v>13</v>
      </c>
      <c r="D7" s="102" t="s">
        <v>302</v>
      </c>
      <c r="E7" s="104" t="n">
        <f aca="false">0.00000001*(1/R7)+SUM('NXP 2018'!$E13:$M13)/SUM('NXP 2018'!$E$2:$M$2)</f>
        <v>47.4780719633215</v>
      </c>
      <c r="F7" s="104" t="n">
        <f aca="false">0.00000001*(1/R7)+SUM('NXP 2018'!$N13:$AH13)/SUM('NXP 2018'!$N$2:$AH$2)</f>
        <v>53.4481964295024</v>
      </c>
      <c r="G7" s="104" t="n">
        <f aca="false">0.00000001*(1/R7)+SUM('NXP 2018'!$AI13:$AV13)/SUM('NXP 2018'!$AI$2:$AV$2)</f>
        <v>64.1564676353231</v>
      </c>
      <c r="H7" s="104" t="n">
        <f aca="false">0.00000001*(1/R7)+SUM('NXP 2018'!$AW13:$BI13)/SUM('NXP 2018'!$AW$2:$BI$2)</f>
        <v>55.6405456832489</v>
      </c>
      <c r="I7" s="104" t="n">
        <f aca="false">0.00000001*(1/R7)+SUM('NXP 2018'!$BJ13:$BQ13)/SUM('NXP 2018'!$BJ$2:$BQ$2)</f>
        <v>50.0078868474276</v>
      </c>
      <c r="J7" s="104" t="n">
        <f aca="false">0.00000001*(1/R7)+SUM('NXP 2018'!$BR13:$CK13)/SUM('NXP 2018'!$BR$2:$CK$2)</f>
        <v>98.2407176876078</v>
      </c>
      <c r="K7" s="104" t="n">
        <f aca="false">0.00000001*(1/R7)+SUM('NXP 2018'!$CL13:$CU13)/SUM('NXP 2018'!$CL$2:$CU$2)</f>
        <v>53.6856851820906</v>
      </c>
      <c r="L7" s="104" t="n">
        <f aca="false">SUMPRODUCT($E7:$K7,$E$25:$K$25)</f>
        <v>62.6420761676886</v>
      </c>
      <c r="M7" s="104" t="n">
        <f aca="false">'NXP 2018'!CW13+'NXP 2018'!CX13+'NXP 2018'!CY13+'NXP 2018'!CZ13+'NXP 2018'!DA13</f>
        <v>70.4827161418172</v>
      </c>
      <c r="N7" s="102" t="s">
        <v>303</v>
      </c>
      <c r="O7" s="104" t="s">
        <v>271</v>
      </c>
      <c r="Q7" s="105" t="n">
        <f aca="false">RANK(L7,$L$3:$L$22,0)</f>
        <v>1</v>
      </c>
      <c r="R7" s="106" t="n">
        <f aca="false">COUNTIF(N7:N26,"&lt;="&amp;N7)</f>
        <v>14</v>
      </c>
      <c r="T7" s="107"/>
      <c r="X7" s="108"/>
      <c r="Y7" s="108"/>
    </row>
    <row r="8" customFormat="false" ht="15.75" hidden="false" customHeight="false" outlineLevel="0" collapsed="false">
      <c r="B8" s="109" t="s">
        <v>335</v>
      </c>
      <c r="C8" s="110" t="n">
        <v>14</v>
      </c>
      <c r="D8" s="109" t="s">
        <v>336</v>
      </c>
      <c r="E8" s="104" t="n">
        <f aca="false">0.00000001*(1/R8)+SUM('NXP 2018'!$E14:$M14)/SUM('NXP 2018'!$E$2:$M$2)</f>
        <v>52.473661727646</v>
      </c>
      <c r="F8" s="104" t="n">
        <f aca="false">0.00000001*(1/R8)+SUM('NXP 2018'!$N14:$AH14)/SUM('NXP 2018'!$N$2:$AH$2)</f>
        <v>69.2919310621219</v>
      </c>
      <c r="G8" s="104" t="n">
        <f aca="false">0.00000001*(1/R8)+SUM('NXP 2018'!$AI14:$AV14)/SUM('NXP 2018'!$AI$2:$AV$2)</f>
        <v>67.5486906142206</v>
      </c>
      <c r="H8" s="104" t="n">
        <f aca="false">0.00000001*(1/R8)+SUM('NXP 2018'!$AW14:$BI14)/SUM('NXP 2018'!$AW$2:$BI$2)</f>
        <v>47.6937218160758</v>
      </c>
      <c r="I8" s="104" t="n">
        <f aca="false">0.00000001*(1/R8)+SUM('NXP 2018'!$BJ14:$BQ14)/SUM('NXP 2018'!$BJ$2:$BQ$2)</f>
        <v>26.1040862274156</v>
      </c>
      <c r="J8" s="104" t="n">
        <f aca="false">0.00000001*(1/R8)+SUM('NXP 2018'!$BR14:$CK14)/SUM('NXP 2018'!$BR$2:$CK$2)</f>
        <v>70.1449275382319</v>
      </c>
      <c r="K8" s="104" t="n">
        <f aca="false">0.00000001*(1/R8)+SUM('NXP 2018'!$CL14:$CU14)/SUM('NXP 2018'!$CL$2:$CU$2)</f>
        <v>46.0421363574176</v>
      </c>
      <c r="L8" s="104" t="n">
        <f aca="false">SUMPRODUCT($E8:$K8,$E$25:$K$25)</f>
        <v>52.7201319957247</v>
      </c>
      <c r="M8" s="104" t="n">
        <f aca="false">'NXP 2018'!CW14+'NXP 2018'!CX14+'NXP 2018'!CY14+'NXP 2018'!CZ14+'NXP 2018'!DA14</f>
        <v>68.0687170775236</v>
      </c>
      <c r="N8" s="109" t="s">
        <v>335</v>
      </c>
      <c r="O8" s="111" t="s">
        <v>271</v>
      </c>
      <c r="Q8" s="105" t="n">
        <f aca="false">RANK(L8,$L$3:$L$22,0)</f>
        <v>4</v>
      </c>
      <c r="R8" s="106" t="n">
        <f aca="false">COUNTIF(N8:N27,"&lt;="&amp;N8)</f>
        <v>5</v>
      </c>
      <c r="T8" s="107"/>
      <c r="X8" s="108"/>
      <c r="Y8" s="108"/>
    </row>
    <row r="9" customFormat="false" ht="15.75" hidden="false" customHeight="false" outlineLevel="0" collapsed="false">
      <c r="B9" s="102" t="s">
        <v>340</v>
      </c>
      <c r="C9" s="103" t="n">
        <v>16</v>
      </c>
      <c r="D9" s="102" t="s">
        <v>339</v>
      </c>
      <c r="E9" s="104" t="n">
        <f aca="false">0.00000001*(1/R9)+SUM('NXP 2018'!$E15:$M15)/SUM('NXP 2018'!$E$2:$M$2)</f>
        <v>52.2320113920761</v>
      </c>
      <c r="F9" s="104" t="n">
        <f aca="false">0.00000001*(1/R9)+SUM('NXP 2018'!$N15:$AH15)/SUM('NXP 2018'!$N$2:$AH$2)</f>
        <v>38.7591587517379</v>
      </c>
      <c r="G9" s="104" t="n">
        <f aca="false">0.00000001*(1/R9)+SUM('NXP 2018'!$AI15:$AV15)/SUM('NXP 2018'!$AI$2:$AV$2)</f>
        <v>62.2773228919363</v>
      </c>
      <c r="H9" s="104" t="n">
        <f aca="false">0.00000001*(1/R9)+SUM('NXP 2018'!$AW15:$BI15)/SUM('NXP 2018'!$AW$2:$BI$2)</f>
        <v>59.685465027375</v>
      </c>
      <c r="I9" s="104" t="n">
        <f aca="false">0.00000001*(1/R9)+SUM('NXP 2018'!$BJ15:$BQ15)/SUM('NXP 2018'!$BJ$2:$BQ$2)</f>
        <v>8.21609333886345</v>
      </c>
      <c r="J9" s="104" t="n">
        <f aca="false">0.00000001*(1/R9)+SUM('NXP 2018'!$BR15:$CK15)/SUM('NXP 2018'!$BR$2:$CK$2)</f>
        <v>0.869565227391304</v>
      </c>
      <c r="K9" s="104" t="n">
        <f aca="false">0.00000001*(1/R9)+SUM('NXP 2018'!$CL15:$CU15)/SUM('NXP 2018'!$CL$2:$CU$2)</f>
        <v>40.0453494478199</v>
      </c>
      <c r="L9" s="104" t="n">
        <f aca="false">SUMPRODUCT($E9:$K9,$E$25:$K$25)</f>
        <v>27.112491554258</v>
      </c>
      <c r="M9" s="104" t="n">
        <f aca="false">'NXP 2018'!CW15+'NXP 2018'!CX15+'NXP 2018'!CY15+'NXP 2018'!CZ15+'NXP 2018'!DA15</f>
        <v>35.1174808184528</v>
      </c>
      <c r="N9" s="102" t="s">
        <v>340</v>
      </c>
      <c r="O9" s="104" t="s">
        <v>289</v>
      </c>
      <c r="Q9" s="105" t="n">
        <f aca="false">RANK(L9,$L$3:$L$22,0)</f>
        <v>20</v>
      </c>
      <c r="R9" s="106" t="n">
        <f aca="false">COUNTIF(N9:N28,"&lt;="&amp;N9)</f>
        <v>1</v>
      </c>
      <c r="T9" s="107"/>
      <c r="X9" s="108"/>
      <c r="Y9" s="108"/>
    </row>
    <row r="10" customFormat="false" ht="15.75" hidden="false" customHeight="false" outlineLevel="0" collapsed="false">
      <c r="B10" s="109" t="s">
        <v>345</v>
      </c>
      <c r="C10" s="110" t="n">
        <v>20</v>
      </c>
      <c r="D10" s="109" t="s">
        <v>346</v>
      </c>
      <c r="E10" s="104" t="n">
        <f aca="false">0.00000001*(1/R10)+SUM('NXP 2018'!$E16:$M16)/SUM('NXP 2018'!$E$2:$M$2)</f>
        <v>63.5005447189729</v>
      </c>
      <c r="F10" s="104" t="n">
        <f aca="false">0.00000001*(1/R10)+SUM('NXP 2018'!$N16:$AH16)/SUM('NXP 2018'!$N$2:$AH$2)</f>
        <v>68.5631499000793</v>
      </c>
      <c r="G10" s="104" t="n">
        <f aca="false">0.00000001*(1/R10)+SUM('NXP 2018'!$AI16:$AV16)/SUM('NXP 2018'!$AI$2:$AV$2)</f>
        <v>56.708104493845</v>
      </c>
      <c r="H10" s="104" t="n">
        <f aca="false">0.00000001*(1/R10)+SUM('NXP 2018'!$AW16:$BI16)/SUM('NXP 2018'!$AW$2:$BI$2)</f>
        <v>52.9439958529098</v>
      </c>
      <c r="I10" s="104" t="n">
        <f aca="false">0.00000001*(1/R10)+SUM('NXP 2018'!$BJ16:$BQ16)/SUM('NXP 2018'!$BJ$2:$BQ$2)</f>
        <v>37.6871005994179</v>
      </c>
      <c r="J10" s="104" t="n">
        <f aca="false">0.00000001*(1/R10)+SUM('NXP 2018'!$BR16:$CK16)/SUM('NXP 2018'!$BR$2:$CK$2)</f>
        <v>80.2898550757971</v>
      </c>
      <c r="K10" s="104" t="n">
        <f aca="false">0.00000001*(1/R10)+SUM('NXP 2018'!$CL16:$CU16)/SUM('NXP 2018'!$CL$2:$CU$2)</f>
        <v>53.2670678784874</v>
      </c>
      <c r="L10" s="104" t="n">
        <f aca="false">SUMPRODUCT($E10:$K10,$E$25:$K$25)</f>
        <v>59.6919183417324</v>
      </c>
      <c r="M10" s="104" t="n">
        <f aca="false">'NXP 2018'!CW16+'NXP 2018'!CX16+'NXP 2018'!CY16+'NXP 2018'!CZ16+'NXP 2018'!DA16</f>
        <v>74.9517880474324</v>
      </c>
      <c r="N10" s="109" t="s">
        <v>345</v>
      </c>
      <c r="O10" s="111" t="s">
        <v>271</v>
      </c>
      <c r="Q10" s="105" t="n">
        <f aca="false">RANK(L10,$L$3:$L$22,0)</f>
        <v>3</v>
      </c>
      <c r="R10" s="106" t="n">
        <f aca="false">COUNTIF(N10:N29,"&lt;="&amp;N10)</f>
        <v>3</v>
      </c>
      <c r="T10" s="107"/>
      <c r="X10" s="108"/>
      <c r="Y10" s="108"/>
    </row>
    <row r="11" customFormat="false" ht="15.75" hidden="false" customHeight="false" outlineLevel="0" collapsed="false">
      <c r="B11" s="102" t="s">
        <v>357</v>
      </c>
      <c r="C11" s="103" t="n">
        <v>23</v>
      </c>
      <c r="D11" s="102" t="s">
        <v>355</v>
      </c>
      <c r="E11" s="104" t="n">
        <f aca="false">0.00000001*(1/R11)+SUM('NXP 2018'!$E17:$M17)/SUM('NXP 2018'!$E$2:$M$2)</f>
        <v>46.0948433011206</v>
      </c>
      <c r="F11" s="104" t="n">
        <f aca="false">0.00000001*(1/R11)+SUM('NXP 2018'!$N17:$AH17)/SUM('NXP 2018'!$N$2:$AH$2)</f>
        <v>38.2535268854679</v>
      </c>
      <c r="G11" s="104" t="n">
        <f aca="false">0.00000001*(1/R11)+SUM('NXP 2018'!$AI17:$AV17)/SUM('NXP 2018'!$AI$2:$AV$2)</f>
        <v>54.4323554661256</v>
      </c>
      <c r="H11" s="104" t="n">
        <f aca="false">0.00000001*(1/R11)+SUM('NXP 2018'!$AW17:$BI17)/SUM('NXP 2018'!$AW$2:$BI$2)</f>
        <v>26.1308000436061</v>
      </c>
      <c r="I11" s="104" t="n">
        <f aca="false">0.00000001*(1/R11)+SUM('NXP 2018'!$BJ17:$BQ17)/SUM('NXP 2018'!$BJ$2:$BQ$2)</f>
        <v>34.2218890971633</v>
      </c>
      <c r="J11" s="104" t="n">
        <f aca="false">0.00000001*(1/R11)+SUM('NXP 2018'!$BR17:$CK17)/SUM('NXP 2018'!$BR$2:$CK$2)</f>
        <v>93.4782608705652</v>
      </c>
      <c r="K11" s="104" t="n">
        <f aca="false">0.00000001*(1/R11)+SUM('NXP 2018'!$CL17:$CU17)/SUM('NXP 2018'!$CL$2:$CU$2)</f>
        <v>32.7487540290425</v>
      </c>
      <c r="L11" s="104" t="n">
        <f aca="false">SUMPRODUCT($E11:$K11,$E$25:$K$25)</f>
        <v>50.8712850830091</v>
      </c>
      <c r="M11" s="104" t="n">
        <f aca="false">'NXP 2018'!CW17+'NXP 2018'!CX17+'NXP 2018'!CY17+'NXP 2018'!CZ17+'NXP 2018'!DA17</f>
        <v>73.8734175641984</v>
      </c>
      <c r="N11" s="102" t="s">
        <v>357</v>
      </c>
      <c r="O11" s="104" t="s">
        <v>271</v>
      </c>
      <c r="Q11" s="105" t="n">
        <f aca="false">RANK(L11,$L$3:$L$22,0)</f>
        <v>5</v>
      </c>
      <c r="R11" s="106" t="n">
        <f aca="false">COUNTIF(N11:N30,"&lt;="&amp;N11)</f>
        <v>10</v>
      </c>
      <c r="T11" s="107"/>
      <c r="X11" s="108"/>
      <c r="Y11" s="108"/>
    </row>
    <row r="12" customFormat="false" ht="15.75" hidden="false" customHeight="false" outlineLevel="0" collapsed="false">
      <c r="B12" s="109" t="s">
        <v>431</v>
      </c>
      <c r="C12" s="110" t="n">
        <v>24</v>
      </c>
      <c r="D12" s="109" t="s">
        <v>430</v>
      </c>
      <c r="E12" s="104" t="n">
        <f aca="false">0.00000001*(1/R12)+SUM('NXP 2018'!$E18:$M18)/SUM('NXP 2018'!$E$2:$M$2)</f>
        <v>63.8977917825439</v>
      </c>
      <c r="F12" s="104" t="n">
        <f aca="false">0.00000001*(1/R12)+SUM('NXP 2018'!$N18:$AH18)/SUM('NXP 2018'!$N$2:$AH$2)</f>
        <v>39.3511464559163</v>
      </c>
      <c r="G12" s="104" t="n">
        <f aca="false">0.00000001*(1/R12)+SUM('NXP 2018'!$AI18:$AV18)/SUM('NXP 2018'!$AI$2:$AV$2)</f>
        <v>70.0305528100997</v>
      </c>
      <c r="H12" s="104" t="n">
        <f aca="false">0.00000001*(1/R12)+SUM('NXP 2018'!$AW18:$BI18)/SUM('NXP 2018'!$AW$2:$BI$2)</f>
        <v>78.356574852126</v>
      </c>
      <c r="I12" s="104" t="n">
        <f aca="false">0.00000001*(1/R12)+SUM('NXP 2018'!$BJ18:$BQ18)/SUM('NXP 2018'!$BJ$2:$BQ$2)</f>
        <v>49.4064368953719</v>
      </c>
      <c r="J12" s="104" t="n">
        <f aca="false">0.00000001*(1/R12)+SUM('NXP 2018'!$BR18:$CK18)/SUM('NXP 2018'!$BR$2:$CK$2)</f>
        <v>11.7391304367826</v>
      </c>
      <c r="K12" s="104" t="n">
        <f aca="false">0.00000001*(1/R12)+SUM('NXP 2018'!$CL18:$CU18)/SUM('NXP 2018'!$CL$2:$CU$2)</f>
        <v>63.0755967953366</v>
      </c>
      <c r="L12" s="104" t="n">
        <f aca="false">SUMPRODUCT($E12:$K12,$E$25:$K$25)</f>
        <v>45.4518936877479</v>
      </c>
      <c r="M12" s="104" t="n">
        <f aca="false">'NXP 2018'!CW18+'NXP 2018'!CX18+'NXP 2018'!CY18+'NXP 2018'!CZ18+'NXP 2018'!DA18</f>
        <v>75.8788820943629</v>
      </c>
      <c r="N12" s="109" t="s">
        <v>431</v>
      </c>
      <c r="O12" s="111" t="s">
        <v>289</v>
      </c>
      <c r="Q12" s="105" t="n">
        <f aca="false">RANK(L12,$L$3:$L$22,0)</f>
        <v>7</v>
      </c>
      <c r="R12" s="106" t="n">
        <f aca="false">COUNTIF(N12:N31,"&lt;="&amp;N12)</f>
        <v>5</v>
      </c>
      <c r="T12" s="107"/>
      <c r="X12" s="108"/>
      <c r="Y12" s="108"/>
    </row>
    <row r="13" customFormat="false" ht="15.75" hidden="false" customHeight="false" outlineLevel="0" collapsed="false">
      <c r="B13" s="102" t="s">
        <v>433</v>
      </c>
      <c r="C13" s="103" t="n">
        <v>27</v>
      </c>
      <c r="D13" s="102" t="s">
        <v>434</v>
      </c>
      <c r="E13" s="104" t="n">
        <f aca="false">0.00000001*(1/R13)+SUM('NXP 2018'!$E19:$M19)/SUM('NXP 2018'!$E$2:$M$2)</f>
        <v>39.8174440823097</v>
      </c>
      <c r="F13" s="104" t="n">
        <f aca="false">0.00000001*(1/R13)+SUM('NXP 2018'!$N19:$AH19)/SUM('NXP 2018'!$N$2:$AH$2)</f>
        <v>36.6334168166167</v>
      </c>
      <c r="G13" s="104" t="n">
        <f aca="false">0.00000001*(1/R13)+SUM('NXP 2018'!$AI19:$AV19)/SUM('NXP 2018'!$AI$2:$AV$2)</f>
        <v>65.2630040439</v>
      </c>
      <c r="H13" s="104" t="n">
        <f aca="false">0.00000001*(1/R13)+SUM('NXP 2018'!$AW19:$BI19)/SUM('NXP 2018'!$AW$2:$BI$2)</f>
        <v>58.0094909657929</v>
      </c>
      <c r="I13" s="104" t="n">
        <f aca="false">0.00000001*(1/R13)+SUM('NXP 2018'!$BJ19:$BQ19)/SUM('NXP 2018'!$BJ$2:$BQ$2)</f>
        <v>33.315645094598</v>
      </c>
      <c r="J13" s="104" t="n">
        <f aca="false">0.00000001*(1/R13)+SUM('NXP 2018'!$BR19:$CK19)/SUM('NXP 2018'!$BR$2:$CK$2)</f>
        <v>28.695652178913</v>
      </c>
      <c r="K13" s="104" t="n">
        <f aca="false">0.00000001*(1/R13)+SUM('NXP 2018'!$CL19:$CU19)/SUM('NXP 2018'!$CL$2:$CU$2)</f>
        <v>37.0832435781107</v>
      </c>
      <c r="L13" s="104" t="n">
        <f aca="false">SUMPRODUCT($E13:$K13,$E$25:$K$25)</f>
        <v>37.1724018469981</v>
      </c>
      <c r="M13" s="104" t="n">
        <f aca="false">'NXP 2018'!CW19+'NXP 2018'!CX19+'NXP 2018'!CY19+'NXP 2018'!CZ19+'NXP 2018'!DA19</f>
        <v>65.7211660067759</v>
      </c>
      <c r="N13" s="102" t="s">
        <v>433</v>
      </c>
      <c r="O13" s="104" t="s">
        <v>271</v>
      </c>
      <c r="Q13" s="105" t="n">
        <f aca="false">RANK(L13,$L$3:$L$22,0)</f>
        <v>17</v>
      </c>
      <c r="R13" s="106" t="n">
        <f aca="false">COUNTIF(N13:N32,"&lt;="&amp;N13)</f>
        <v>2</v>
      </c>
      <c r="T13" s="107"/>
      <c r="X13" s="108"/>
      <c r="Y13" s="108"/>
    </row>
    <row r="14" customFormat="false" ht="15.75" hidden="false" customHeight="false" outlineLevel="0" collapsed="false">
      <c r="B14" s="109" t="s">
        <v>444</v>
      </c>
      <c r="C14" s="110" t="n">
        <v>30</v>
      </c>
      <c r="D14" s="109" t="s">
        <v>443</v>
      </c>
      <c r="E14" s="104" t="n">
        <f aca="false">0.00000001*(1/R14)+SUM('NXP 2018'!$E20:$M20)/SUM('NXP 2018'!$E$2:$M$2)</f>
        <v>50.0525750590252</v>
      </c>
      <c r="F14" s="104" t="n">
        <f aca="false">0.00000001*(1/R14)+SUM('NXP 2018'!$N20:$AH20)/SUM('NXP 2018'!$N$2:$AH$2)</f>
        <v>65.9111445691334</v>
      </c>
      <c r="G14" s="104" t="n">
        <f aca="false">0.00000001*(1/R14)+SUM('NXP 2018'!$AI20:$AV20)/SUM('NXP 2018'!$AI$2:$AV$2)</f>
        <v>38.8742453252524</v>
      </c>
      <c r="H14" s="104" t="n">
        <f aca="false">0.00000001*(1/R14)+SUM('NXP 2018'!$AW20:$BI20)/SUM('NXP 2018'!$AW$2:$BI$2)</f>
        <v>62.4979464799007</v>
      </c>
      <c r="I14" s="104" t="n">
        <f aca="false">0.00000001*(1/R14)+SUM('NXP 2018'!$BJ20:$BQ20)/SUM('NXP 2018'!$BJ$2:$BQ$2)</f>
        <v>17.0327765730432</v>
      </c>
      <c r="J14" s="104" t="n">
        <f aca="false">0.00000001*(1/R14)+SUM('NXP 2018'!$BR20:$CK20)/SUM('NXP 2018'!$BR$2:$CK$2)</f>
        <v>45.7971014526087</v>
      </c>
      <c r="K14" s="104" t="n">
        <f aca="false">0.00000001*(1/R14)+SUM('NXP 2018'!$CL20:$CU20)/SUM('NXP 2018'!$CL$2:$CU$2)</f>
        <v>58.0625167358861</v>
      </c>
      <c r="L14" s="104" t="n">
        <f aca="false">SUMPRODUCT($E14:$K14,$E$25:$K$25)</f>
        <v>44.1532709656325</v>
      </c>
      <c r="M14" s="104" t="n">
        <f aca="false">'NXP 2018'!CW20+'NXP 2018'!CX20+'NXP 2018'!CY20+'NXP 2018'!CZ20+'NXP 2018'!DA20</f>
        <v>76.9052725084504</v>
      </c>
      <c r="N14" s="109" t="s">
        <v>444</v>
      </c>
      <c r="O14" s="111" t="s">
        <v>271</v>
      </c>
      <c r="Q14" s="105" t="n">
        <f aca="false">RANK(L14,$L$3:$L$22,0)</f>
        <v>10</v>
      </c>
      <c r="R14" s="106" t="n">
        <f aca="false">COUNTIF(N14:N33,"&lt;="&amp;N14)</f>
        <v>3</v>
      </c>
      <c r="T14" s="107"/>
      <c r="X14" s="108"/>
      <c r="Y14" s="108"/>
    </row>
    <row r="15" customFormat="false" ht="15.75" hidden="false" customHeight="false" outlineLevel="0" collapsed="false">
      <c r="B15" s="102" t="s">
        <v>458</v>
      </c>
      <c r="C15" s="103" t="n">
        <v>33</v>
      </c>
      <c r="D15" s="102" t="s">
        <v>457</v>
      </c>
      <c r="E15" s="104" t="n">
        <f aca="false">0.00000001*(1/R15)+SUM('NXP 2018'!$E21:$M21)/SUM('NXP 2018'!$E$2:$M$2)</f>
        <v>54.8347825180132</v>
      </c>
      <c r="F15" s="104" t="n">
        <f aca="false">0.00000001*(1/R15)+SUM('NXP 2018'!$N21:$AH21)/SUM('NXP 2018'!$N$2:$AH$2)</f>
        <v>52.727240026941</v>
      </c>
      <c r="G15" s="104" t="n">
        <f aca="false">0.00000001*(1/R15)+SUM('NXP 2018'!$AI21:$AV21)/SUM('NXP 2018'!$AI$2:$AV$2)</f>
        <v>69.6953533247469</v>
      </c>
      <c r="H15" s="104" t="n">
        <f aca="false">0.00000001*(1/R15)+SUM('NXP 2018'!$AW21:$BI21)/SUM('NXP 2018'!$AW$2:$BI$2)</f>
        <v>72.284120351669</v>
      </c>
      <c r="I15" s="104" t="n">
        <f aca="false">0.00000001*(1/R15)+SUM('NXP 2018'!$BJ21:$BQ21)/SUM('NXP 2018'!$BJ$2:$BQ$2)</f>
        <v>30.9786196232747</v>
      </c>
      <c r="J15" s="104" t="n">
        <f aca="false">0.00000001*(1/R15)+SUM('NXP 2018'!$BR21:$CK21)/SUM('NXP 2018'!$BR$2:$CK$2)</f>
        <v>11.4264781075162</v>
      </c>
      <c r="K15" s="104" t="n">
        <f aca="false">0.00000001*(1/R15)+SUM('NXP 2018'!$CL21:$CU21)/SUM('NXP 2018'!$CL$2:$CU$2)</f>
        <v>49.0183335675456</v>
      </c>
      <c r="L15" s="104" t="n">
        <f aca="false">SUMPRODUCT($E15:$K15,$E$25:$K$25)</f>
        <v>39.7075840185647</v>
      </c>
      <c r="M15" s="104" t="n">
        <f aca="false">'NXP 2018'!CW21+'NXP 2018'!CX21+'NXP 2018'!CY21+'NXP 2018'!CZ21+'NXP 2018'!DA21</f>
        <v>77.0020393303703</v>
      </c>
      <c r="N15" s="102" t="s">
        <v>458</v>
      </c>
      <c r="O15" s="104" t="s">
        <v>271</v>
      </c>
      <c r="Q15" s="105" t="n">
        <f aca="false">RANK(L15,$L$3:$L$22,0)</f>
        <v>15</v>
      </c>
      <c r="R15" s="106" t="n">
        <f aca="false">COUNTIF(N15:N34,"&lt;="&amp;N15)</f>
        <v>3</v>
      </c>
      <c r="T15" s="107"/>
      <c r="X15" s="108"/>
      <c r="Y15" s="108"/>
    </row>
    <row r="16" customFormat="false" ht="15.75" hidden="false" customHeight="false" outlineLevel="0" collapsed="false">
      <c r="B16" s="109" t="s">
        <v>477</v>
      </c>
      <c r="C16" s="110" t="n">
        <v>35</v>
      </c>
      <c r="D16" s="109" t="s">
        <v>477</v>
      </c>
      <c r="E16" s="104" t="n">
        <f aca="false">0.00000001*(1/R16)+SUM('NXP 2018'!$E22:$M22)/SUM('NXP 2018'!$E$2:$M$2)</f>
        <v>65.2047934181581</v>
      </c>
      <c r="F16" s="104" t="n">
        <f aca="false">0.00000001*(1/R16)+SUM('NXP 2018'!$N22:$AH22)/SUM('NXP 2018'!$N$2:$AH$2)</f>
        <v>34.5769621559306</v>
      </c>
      <c r="G16" s="104" t="n">
        <f aca="false">0.00000001*(1/R16)+SUM('NXP 2018'!$AI22:$AV22)/SUM('NXP 2018'!$AI$2:$AV$2)</f>
        <v>59.8992606944048</v>
      </c>
      <c r="H16" s="104" t="n">
        <f aca="false">0.00000001*(1/R16)+SUM('NXP 2018'!$AW22:$BI22)/SUM('NXP 2018'!$AW$2:$BI$2)</f>
        <v>77.4259135970865</v>
      </c>
      <c r="I16" s="104" t="n">
        <f aca="false">0.00000001*(1/R16)+SUM('NXP 2018'!$BJ22:$BQ22)/SUM('NXP 2018'!$BJ$2:$BQ$2)</f>
        <v>42.9173897938694</v>
      </c>
      <c r="J16" s="104" t="n">
        <f aca="false">0.00000001*(1/R16)+SUM('NXP 2018'!$BR22:$CK22)/SUM('NXP 2018'!$BR$2:$CK$2)</f>
        <v>27.6811594236232</v>
      </c>
      <c r="K16" s="104" t="n">
        <f aca="false">0.00000001*(1/R16)+SUM('NXP 2018'!$CL22:$CU22)/SUM('NXP 2018'!$CL$2:$CU$2)</f>
        <v>55.4896370601618</v>
      </c>
      <c r="L16" s="104" t="n">
        <f aca="false">SUMPRODUCT($E16:$K16,$E$25:$K$25)</f>
        <v>45.2445667495202</v>
      </c>
      <c r="M16" s="104" t="n">
        <f aca="false">'NXP 2018'!CW22+'NXP 2018'!CX22+'NXP 2018'!CY22+'NXP 2018'!CZ22+'NXP 2018'!DA22</f>
        <v>70.8459615339636</v>
      </c>
      <c r="N16" s="109" t="s">
        <v>477</v>
      </c>
      <c r="O16" s="111" t="s">
        <v>271</v>
      </c>
      <c r="Q16" s="105" t="n">
        <f aca="false">RANK(L16,$L$3:$L$22,0)</f>
        <v>8</v>
      </c>
      <c r="R16" s="106" t="n">
        <f aca="false">COUNTIF(N16:N35,"&lt;="&amp;N16)</f>
        <v>3</v>
      </c>
      <c r="T16" s="107"/>
      <c r="X16" s="108"/>
      <c r="Y16" s="108"/>
    </row>
    <row r="17" customFormat="false" ht="15.75" hidden="false" customHeight="false" outlineLevel="0" collapsed="false">
      <c r="B17" s="102" t="s">
        <v>482</v>
      </c>
      <c r="C17" s="103" t="n">
        <v>36</v>
      </c>
      <c r="D17" s="102" t="s">
        <v>481</v>
      </c>
      <c r="E17" s="104" t="n">
        <f aca="false">0.00000001*(1/R17)+SUM('NXP 2018'!$E23:$M23)/SUM('NXP 2018'!$E$2:$M$2)</f>
        <v>55.4668683885673</v>
      </c>
      <c r="F17" s="104" t="n">
        <f aca="false">0.00000001*(1/R17)+SUM('NXP 2018'!$N23:$AH23)/SUM('NXP 2018'!$N$2:$AH$2)</f>
        <v>39.75808870256</v>
      </c>
      <c r="G17" s="104" t="n">
        <f aca="false">0.00000001*(1/R17)+SUM('NXP 2018'!$AI23:$AV23)/SUM('NXP 2018'!$AI$2:$AV$2)</f>
        <v>51.1694206480176</v>
      </c>
      <c r="H17" s="104" t="n">
        <f aca="false">0.00000001*(1/R17)+SUM('NXP 2018'!$AW23:$BI23)/SUM('NXP 2018'!$AW$2:$BI$2)</f>
        <v>30.1251182193619</v>
      </c>
      <c r="I17" s="104" t="n">
        <f aca="false">0.00000001*(1/R17)+SUM('NXP 2018'!$BJ23:$BQ23)/SUM('NXP 2018'!$BJ$2:$BQ$2)</f>
        <v>38.2429069405935</v>
      </c>
      <c r="J17" s="104" t="n">
        <f aca="false">0.00000001*(1/R17)+SUM('NXP 2018'!$BR23:$CK23)/SUM('NXP 2018'!$BR$2:$CK$2)</f>
        <v>26.9565217491304</v>
      </c>
      <c r="K17" s="104" t="n">
        <f aca="false">0.00000001*(1/R17)+SUM('NXP 2018'!$CL23:$CU23)/SUM('NXP 2018'!$CL$2:$CU$2)</f>
        <v>56.5559480663387</v>
      </c>
      <c r="L17" s="104" t="n">
        <f aca="false">SUMPRODUCT($E17:$K17,$E$25:$K$25)</f>
        <v>41.3104130675933</v>
      </c>
      <c r="M17" s="104" t="n">
        <f aca="false">'NXP 2018'!CW23+'NXP 2018'!CX23+'NXP 2018'!CY23+'NXP 2018'!CZ23+'NXP 2018'!DA23</f>
        <v>62.9958806246635</v>
      </c>
      <c r="N17" s="102" t="s">
        <v>482</v>
      </c>
      <c r="O17" s="104" t="s">
        <v>289</v>
      </c>
      <c r="Q17" s="105" t="n">
        <f aca="false">RANK(L17,$L$3:$L$22,0)</f>
        <v>14</v>
      </c>
      <c r="R17" s="106" t="n">
        <f aca="false">COUNTIF(N17:N36,"&lt;="&amp;N17)</f>
        <v>1</v>
      </c>
      <c r="T17" s="107"/>
      <c r="X17" s="108"/>
      <c r="Y17" s="108"/>
    </row>
    <row r="18" customFormat="false" ht="15.75" hidden="false" customHeight="false" outlineLevel="0" collapsed="false">
      <c r="B18" s="109" t="s">
        <v>484</v>
      </c>
      <c r="C18" s="110" t="n">
        <v>37</v>
      </c>
      <c r="D18" s="109" t="s">
        <v>483</v>
      </c>
      <c r="E18" s="104" t="n">
        <f aca="false">0.00000001*(1/R18)+SUM('NXP 2018'!$E24:$M24)/SUM('NXP 2018'!$E$2:$M$2)</f>
        <v>60.958153623726</v>
      </c>
      <c r="F18" s="104" t="n">
        <f aca="false">0.00000001*(1/R18)+SUM('NXP 2018'!$N24:$AH24)/SUM('NXP 2018'!$N$2:$AH$2)</f>
        <v>55.4755742504972</v>
      </c>
      <c r="G18" s="104" t="n">
        <f aca="false">0.00000001*(1/R18)+SUM('NXP 2018'!$AI24:$AV24)/SUM('NXP 2018'!$AI$2:$AV$2)</f>
        <v>55.1366499459436</v>
      </c>
      <c r="H18" s="104" t="n">
        <f aca="false">0.00000001*(1/R18)+SUM('NXP 2018'!$AW24:$BI24)/SUM('NXP 2018'!$AW$2:$BI$2)</f>
        <v>49.3279882373775</v>
      </c>
      <c r="I18" s="104" t="n">
        <f aca="false">0.00000001*(1/R18)+SUM('NXP 2018'!$BJ24:$BQ24)/SUM('NXP 2018'!$BJ$2:$BQ$2)</f>
        <v>9.34950457403574</v>
      </c>
      <c r="J18" s="104" t="n">
        <f aca="false">0.00000001*(1/R18)+SUM('NXP 2018'!$BR24:$CK24)/SUM('NXP 2018'!$BR$2:$CK$2)</f>
        <v>38.695652178913</v>
      </c>
      <c r="K18" s="104" t="n">
        <f aca="false">0.00000001*(1/R18)+SUM('NXP 2018'!$CL24:$CU24)/SUM('NXP 2018'!$CL$2:$CU$2)</f>
        <v>61.6034803472119</v>
      </c>
      <c r="L18" s="104" t="n">
        <f aca="false">SUMPRODUCT($E18:$K18,$E$25:$K$25)</f>
        <v>41.6882601545517</v>
      </c>
      <c r="M18" s="104" t="n">
        <f aca="false">'NXP 2018'!CW24+'NXP 2018'!CX24+'NXP 2018'!CY24+'NXP 2018'!CZ24+'NXP 2018'!DA24</f>
        <v>56.0177956176018</v>
      </c>
      <c r="N18" s="109" t="s">
        <v>484</v>
      </c>
      <c r="O18" s="111" t="s">
        <v>271</v>
      </c>
      <c r="Q18" s="105" t="n">
        <f aca="false">RANK(L18,$L$3:$L$22,0)</f>
        <v>13</v>
      </c>
      <c r="R18" s="106" t="n">
        <f aca="false">COUNTIF(N18:N37,"&lt;="&amp;N18)</f>
        <v>2</v>
      </c>
      <c r="T18" s="107"/>
      <c r="X18" s="108"/>
      <c r="Y18" s="108"/>
    </row>
    <row r="19" customFormat="false" ht="15.75" hidden="false" customHeight="false" outlineLevel="0" collapsed="false">
      <c r="B19" s="102" t="s">
        <v>487</v>
      </c>
      <c r="C19" s="103" t="n">
        <v>40</v>
      </c>
      <c r="D19" s="102" t="s">
        <v>486</v>
      </c>
      <c r="E19" s="104" t="n">
        <f aca="false">0.00000001*(1/R19)+SUM('NXP 2018'!$E25:$M25)/SUM('NXP 2018'!$E$2:$M$2)</f>
        <v>34.9553167061289</v>
      </c>
      <c r="F19" s="104" t="n">
        <f aca="false">0.00000001*(1/R19)+SUM('NXP 2018'!$N25:$AH25)/SUM('NXP 2018'!$N$2:$AH$2)</f>
        <v>41.5072760493135</v>
      </c>
      <c r="G19" s="104" t="n">
        <f aca="false">0.00000001*(1/R19)+SUM('NXP 2018'!$AI25:$AV25)/SUM('NXP 2018'!$AI$2:$AV$2)</f>
        <v>74.4718914188195</v>
      </c>
      <c r="H19" s="104" t="n">
        <f aca="false">0.00000001*(1/R19)+SUM('NXP 2018'!$AW25:$BI25)/SUM('NXP 2018'!$AW$2:$BI$2)</f>
        <v>41.2856161285202</v>
      </c>
      <c r="I19" s="104" t="n">
        <f aca="false">0.00000001*(1/R19)+SUM('NXP 2018'!$BJ25:$BQ25)/SUM('NXP 2018'!$BJ$2:$BQ$2)</f>
        <v>19.1374061944993</v>
      </c>
      <c r="J19" s="104" t="n">
        <f aca="false">0.00000001*(1/R19)+SUM('NXP 2018'!$BR25:$CK25)/SUM('NXP 2018'!$BR$2:$CK$2)</f>
        <v>19.5652173938043</v>
      </c>
      <c r="K19" s="104" t="n">
        <f aca="false">0.00000001*(1/R19)+SUM('NXP 2018'!$CL25:$CU25)/SUM('NXP 2018'!$CL$2:$CU$2)</f>
        <v>29.0455317124959</v>
      </c>
      <c r="L19" s="104" t="n">
        <f aca="false">SUMPRODUCT($E19:$K19,$E$25:$K$25)</f>
        <v>30.7696976575951</v>
      </c>
      <c r="M19" s="104" t="n">
        <f aca="false">'NXP 2018'!CW25+'NXP 2018'!CX25+'NXP 2018'!CY25+'NXP 2018'!CZ25+'NXP 2018'!DA25</f>
        <v>65.883407226091</v>
      </c>
      <c r="N19" s="102" t="s">
        <v>487</v>
      </c>
      <c r="O19" s="104" t="s">
        <v>289</v>
      </c>
      <c r="Q19" s="105" t="n">
        <f aca="false">RANK(L19,$L$3:$L$22,0)</f>
        <v>19</v>
      </c>
      <c r="R19" s="106" t="n">
        <f aca="false">COUNTIF(N19:N38,"&lt;="&amp;N19)</f>
        <v>4</v>
      </c>
      <c r="T19" s="107"/>
      <c r="X19" s="108"/>
      <c r="Y19" s="108"/>
    </row>
    <row r="20" customFormat="false" ht="15.75" hidden="false" customHeight="false" outlineLevel="0" collapsed="false">
      <c r="B20" s="109" t="s">
        <v>491</v>
      </c>
      <c r="C20" s="110" t="n">
        <v>41</v>
      </c>
      <c r="D20" s="109" t="s">
        <v>490</v>
      </c>
      <c r="E20" s="104" t="n">
        <f aca="false">0.00000001*(1/R20)+SUM('NXP 2018'!$E26:$M26)/SUM('NXP 2018'!$E$2:$M$2)</f>
        <v>58.384410196388</v>
      </c>
      <c r="F20" s="104" t="n">
        <f aca="false">0.00000001*(1/R20)+SUM('NXP 2018'!$N26:$AH26)/SUM('NXP 2018'!$N$2:$AH$2)</f>
        <v>49.7067706922575</v>
      </c>
      <c r="G20" s="104" t="n">
        <f aca="false">0.00000001*(1/R20)+SUM('NXP 2018'!$AI26:$AV26)/SUM('NXP 2018'!$AI$2:$AV$2)</f>
        <v>67.471736414181</v>
      </c>
      <c r="H20" s="104" t="n">
        <f aca="false">0.00000001*(1/R20)+SUM('NXP 2018'!$AW26:$BI26)/SUM('NXP 2018'!$AW$2:$BI$2)</f>
        <v>49.8841705011015</v>
      </c>
      <c r="I20" s="104" t="n">
        <f aca="false">0.00000001*(1/R20)+SUM('NXP 2018'!$BJ26:$BQ26)/SUM('NXP 2018'!$BJ$2:$BQ$2)</f>
        <v>21.4191618945358</v>
      </c>
      <c r="J20" s="104" t="n">
        <f aca="false">0.00000001*(1/R20)+SUM('NXP 2018'!$BR26:$CK26)/SUM('NXP 2018'!$BR$2:$CK$2)</f>
        <v>13.0434782658696</v>
      </c>
      <c r="K20" s="104" t="n">
        <f aca="false">0.00000001*(1/R20)+SUM('NXP 2018'!$CL26:$CU26)/SUM('NXP 2018'!$CL$2:$CU$2)</f>
        <v>38.6564768432081</v>
      </c>
      <c r="L20" s="104" t="n">
        <f aca="false">SUMPRODUCT($E20:$K20,$E$25:$K$25)</f>
        <v>35.6032784511329</v>
      </c>
      <c r="M20" s="104" t="n">
        <f aca="false">'NXP 2018'!CW26+'NXP 2018'!CX26+'NXP 2018'!CY26+'NXP 2018'!CZ26+'NXP 2018'!DA26</f>
        <v>49.7702264703793</v>
      </c>
      <c r="N20" s="109" t="s">
        <v>491</v>
      </c>
      <c r="O20" s="111" t="s">
        <v>289</v>
      </c>
      <c r="Q20" s="105" t="n">
        <f aca="false">RANK(L20,$L$3:$L$22,0)</f>
        <v>18</v>
      </c>
      <c r="R20" s="106" t="n">
        <f aca="false">COUNTIF(N20:N39,"&lt;="&amp;N20)</f>
        <v>2</v>
      </c>
      <c r="T20" s="107"/>
      <c r="X20" s="108"/>
      <c r="Y20" s="108"/>
    </row>
    <row r="21" customFormat="false" ht="15.75" hidden="false" customHeight="false" outlineLevel="0" collapsed="false">
      <c r="B21" s="102" t="s">
        <v>516</v>
      </c>
      <c r="C21" s="103" t="n">
        <v>46</v>
      </c>
      <c r="D21" s="102" t="s">
        <v>516</v>
      </c>
      <c r="E21" s="104" t="n">
        <f aca="false">0.00000001*(1/R21)+SUM('NXP 2018'!$E27:$M27)/SUM('NXP 2018'!$E$2:$M$2)</f>
        <v>65.7475879222132</v>
      </c>
      <c r="F21" s="104" t="n">
        <f aca="false">0.00000001*(1/R21)+SUM('NXP 2018'!$N27:$AH27)/SUM('NXP 2018'!$N$2:$AH$2)</f>
        <v>48.1408952720145</v>
      </c>
      <c r="G21" s="104" t="n">
        <f aca="false">0.00000001*(1/R21)+SUM('NXP 2018'!$AI27:$AV27)/SUM('NXP 2018'!$AI$2:$AV$2)</f>
        <v>62.282697048953</v>
      </c>
      <c r="H21" s="104" t="n">
        <f aca="false">0.00000001*(1/R21)+SUM('NXP 2018'!$AW27:$BI27)/SUM('NXP 2018'!$AW$2:$BI$2)</f>
        <v>40.2013772179271</v>
      </c>
      <c r="I21" s="104" t="n">
        <f aca="false">0.00000001*(1/R21)+SUM('NXP 2018'!$BJ27:$BQ27)/SUM('NXP 2018'!$BJ$2:$BQ$2)</f>
        <v>40.8490572611193</v>
      </c>
      <c r="J21" s="104" t="n">
        <f aca="false">0.00000001*(1/R21)+SUM('NXP 2018'!$BR27:$CK27)/SUM('NXP 2018'!$BR$2:$CK$2)</f>
        <v>19.5652173963043</v>
      </c>
      <c r="K21" s="104" t="n">
        <f aca="false">0.00000001*(1/R21)+SUM('NXP 2018'!$CL27:$CU27)/SUM('NXP 2018'!$CL$2:$CU$2)</f>
        <v>38.8776860911939</v>
      </c>
      <c r="L21" s="104" t="n">
        <f aca="false">SUMPRODUCT($E21:$K21,$E$25:$K$25)</f>
        <v>42.0401534508075</v>
      </c>
      <c r="M21" s="104" t="n">
        <f aca="false">'NXP 2018'!CW27+'NXP 2018'!CX27+'NXP 2018'!CY27+'NXP 2018'!CZ27+'NXP 2018'!DA27</f>
        <v>35.2954813539438</v>
      </c>
      <c r="N21" s="102" t="s">
        <v>516</v>
      </c>
      <c r="O21" s="104" t="s">
        <v>289</v>
      </c>
      <c r="Q21" s="105" t="n">
        <f aca="false">RANK(L21,$L$3:$L$22,0)</f>
        <v>12</v>
      </c>
      <c r="R21" s="106" t="n">
        <f aca="false">COUNTIF(N21:N40,"&lt;="&amp;N21)</f>
        <v>2</v>
      </c>
      <c r="T21" s="107"/>
      <c r="X21" s="108"/>
      <c r="Y21" s="108"/>
    </row>
    <row r="22" customFormat="false" ht="15.75" hidden="false" customHeight="false" outlineLevel="0" collapsed="false">
      <c r="B22" s="109" t="s">
        <v>524</v>
      </c>
      <c r="C22" s="110" t="n">
        <v>53</v>
      </c>
      <c r="D22" s="109" t="s">
        <v>523</v>
      </c>
      <c r="E22" s="104" t="n">
        <f aca="false">0.00000001*(1/R22)+SUM('NXP 2018'!$E28:$M28)/SUM('NXP 2018'!$E$2:$M$2)</f>
        <v>93.1216180755167</v>
      </c>
      <c r="F22" s="104" t="n">
        <f aca="false">0.00000001*(1/R22)+SUM('NXP 2018'!$N28:$AH28)/SUM('NXP 2018'!$N$2:$AH$2)</f>
        <v>57.5160127449051</v>
      </c>
      <c r="G22" s="104" t="n">
        <f aca="false">0.00000001*(1/R22)+SUM('NXP 2018'!$AI28:$AV28)/SUM('NXP 2018'!$AI$2:$AV$2)</f>
        <v>44.4016916072911</v>
      </c>
      <c r="H22" s="104" t="n">
        <f aca="false">0.00000001*(1/R22)+SUM('NXP 2018'!$AW28:$BI28)/SUM('NXP 2018'!$AW$2:$BI$2)</f>
        <v>65.8530744038386</v>
      </c>
      <c r="I22" s="104" t="n">
        <f aca="false">0.00000001*(1/R22)+SUM('NXP 2018'!$BJ28:$BQ28)/SUM('NXP 2018'!$BJ$2:$BQ$2)</f>
        <v>47.9915854800088</v>
      </c>
      <c r="J22" s="104" t="n">
        <f aca="false">0.00000001*(1/R22)+SUM('NXP 2018'!$BR28:$CK28)/SUM('NXP 2018'!$BR$2:$CK$2)</f>
        <v>9.1304347926087</v>
      </c>
      <c r="K22" s="104" t="n">
        <f aca="false">0.00000001*(1/R22)+SUM('NXP 2018'!$CL28:$CU28)/SUM('NXP 2018'!$CL$2:$CU$2)</f>
        <v>57.0759374743521</v>
      </c>
      <c r="L22" s="104" t="n">
        <f aca="false">SUMPRODUCT($E22:$K22,$E$25:$K$25)</f>
        <v>48.8421664199756</v>
      </c>
      <c r="M22" s="104" t="n">
        <f aca="false">'NXP 2018'!CW28+'NXP 2018'!CX28+'NXP 2018'!CY28+'NXP 2018'!CZ28+'NXP 2018'!DA28</f>
        <v>74.0804269490823</v>
      </c>
      <c r="N22" s="109" t="s">
        <v>524</v>
      </c>
      <c r="O22" s="111" t="s">
        <v>271</v>
      </c>
      <c r="Q22" s="105" t="n">
        <f aca="false">RANK(L22,$L$3:$L$22,0)</f>
        <v>6</v>
      </c>
      <c r="R22" s="106" t="n">
        <f aca="false">COUNTIF(N22:N41,"&lt;="&amp;N22)</f>
        <v>1</v>
      </c>
      <c r="T22" s="107"/>
      <c r="X22" s="108"/>
      <c r="Y22" s="108"/>
    </row>
    <row r="24" customFormat="false" ht="56.25" hidden="false" customHeight="false" outlineLevel="0" collapsed="false">
      <c r="B24" s="112"/>
      <c r="E24" s="99" t="str">
        <f aca="false">E2</f>
        <v>Transporte seguro</v>
      </c>
      <c r="F24" s="99" t="str">
        <f aca="false">F2</f>
        <v>Accesibilidad y funcionamiento de la infraestructura urbana</v>
      </c>
      <c r="G24" s="99" t="str">
        <f aca="false">G2</f>
        <v>Contexto urbano</v>
      </c>
      <c r="H24" s="99" t="str">
        <f aca="false">H2</f>
        <v>Aire limpio</v>
      </c>
      <c r="I24" s="99" t="str">
        <f aca="false">I2</f>
        <v>Eficiencia y transparencia gubernamental</v>
      </c>
      <c r="J24" s="99" t="str">
        <f aca="false">J2</f>
        <v>Regulación y políticas públicas en favor de la movilidad</v>
      </c>
      <c r="K24" s="99" t="str">
        <f aca="false">K2</f>
        <v>Economía dinámica y competitiva</v>
      </c>
    </row>
    <row r="25" customFormat="false" ht="15" hidden="false" customHeight="false" outlineLevel="0" collapsed="false">
      <c r="B25" s="112" t="s">
        <v>580</v>
      </c>
      <c r="E25" s="52" t="n">
        <v>0.14689679</v>
      </c>
      <c r="F25" s="52" t="n">
        <v>0.15940512</v>
      </c>
      <c r="G25" s="52" t="n">
        <v>0.06685191</v>
      </c>
      <c r="H25" s="52" t="n">
        <v>0.0330784</v>
      </c>
      <c r="I25" s="52" t="n">
        <v>0.24573268</v>
      </c>
      <c r="J25" s="52" t="n">
        <v>0.2254566</v>
      </c>
      <c r="K25" s="52" t="n">
        <v>0.1225785</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2:R29"/>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D2" activeCellId="0" sqref="D2"/>
    </sheetView>
  </sheetViews>
  <sheetFormatPr defaultRowHeight="15" zeroHeight="false" outlineLevelRow="0" outlineLevelCol="0"/>
  <cols>
    <col collapsed="false" customWidth="false" hidden="false" outlineLevel="0" max="2" min="1" style="9" width="11.43"/>
    <col collapsed="false" customWidth="true" hidden="false" outlineLevel="0" max="3" min="3" style="9" width="17.85"/>
    <col collapsed="false" customWidth="true" hidden="false" outlineLevel="0" max="4" min="4" style="9" width="35.14"/>
    <col collapsed="false" customWidth="true" hidden="true" outlineLevel="0" max="5" min="5" style="9" width="15.57"/>
    <col collapsed="false" customWidth="false" hidden="false" outlineLevel="0" max="6" min="6" style="9" width="11.43"/>
    <col collapsed="false" customWidth="true" hidden="false" outlineLevel="0" max="7" min="7" style="43" width="11.85"/>
    <col collapsed="false" customWidth="true" hidden="false" outlineLevel="0" max="9" min="8" style="9" width="11.85"/>
    <col collapsed="false" customWidth="false" hidden="false" outlineLevel="0" max="16" min="10" style="9" width="11.43"/>
    <col collapsed="false" customWidth="true" hidden="false" outlineLevel="0" max="17" min="17" style="9" width="15.71"/>
    <col collapsed="false" customWidth="false" hidden="false" outlineLevel="0" max="1025" min="18" style="9" width="11.43"/>
  </cols>
  <sheetData>
    <row r="2" customFormat="false" ht="22.5" hidden="false" customHeight="true" outlineLevel="0" collapsed="false">
      <c r="C2" s="97" t="s">
        <v>581</v>
      </c>
      <c r="D2" s="113" t="s">
        <v>577</v>
      </c>
    </row>
    <row r="4" customFormat="false" ht="15" hidden="false" customHeight="false" outlineLevel="0" collapsed="false">
      <c r="B4" s="114" t="s">
        <v>582</v>
      </c>
      <c r="C4" s="98" t="s">
        <v>28</v>
      </c>
      <c r="D4" s="98" t="s">
        <v>583</v>
      </c>
      <c r="E4" s="98" t="s">
        <v>584</v>
      </c>
      <c r="F4" s="98"/>
      <c r="K4" s="98" t="s">
        <v>585</v>
      </c>
      <c r="L4" s="98" t="s">
        <v>586</v>
      </c>
    </row>
    <row r="5" s="9" customFormat="true" ht="15" hidden="false" customHeight="false" outlineLevel="0" collapsed="false">
      <c r="B5" s="103" t="n">
        <v>1</v>
      </c>
      <c r="C5" s="103" t="str">
        <f aca="false">IF($D$2=$Q$19,VLOOKUP(LARGE(Puntajes!$L$3:$L$22,Ranking!$B5),Puntajes!$L$3:$N$22,3,0),IF($D$2=Ranking!$Q$20,VLOOKUP(LARGE(Puntajes!$E$3:$E$22,Ranking!$B5),Puntajes!$E$3:$N$22,10,0),IF($D$2=Ranking!$Q$21,VLOOKUP(LARGE(Puntajes!$F$3:$F$22,Ranking!$B5),Puntajes!$F$3:$N$22,9,0),IF($D$2=Ranking!$Q$22,VLOOKUP(LARGE(Puntajes!$G$3:$G$22,Ranking!$B5),Puntajes!$G$3:$N$22,8,0),IF($D$2=Ranking!$Q$23,VLOOKUP(LARGE(Puntajes!$H$3:$H$22,Ranking!$B5),Puntajes!$H$3:$N$22,7,0),IF($D$2=Ranking!$Q$24,VLOOKUP(LARGE(Puntajes!$I$3:$I$22,Ranking!$B5),Puntajes!$I$3:$N$22,6,0),IF($D$2=Ranking!$Q$25, VLOOKUP(LARGE(Puntajes!$J$3:$J$22,Ranking!$B5),Puntajes!$J$3:$N$22,5,0),IF($D$2=Ranking!$Q$26,VLOOKUP(LARGE(Puntajes!$K$3:$K$22,Ranking!$B5),Puntajes!$K$3:$N$22,4,0),"ERROR"))))))))</f>
        <v>Valle de México</v>
      </c>
      <c r="D5" s="103" t="str">
        <f aca="false">IF(F5&lt;$R$16,"Muy baja",IF(F5&lt;$R$15,"Baja",IF(F5&lt;$R$14,"Media Baja",IF(F5&lt;$R$13,"Media alta",IF(F5&lt;$R$12,"Adecuada","Alta")))))</f>
        <v>Adecuada</v>
      </c>
      <c r="E5" s="103" t="str">
        <f aca="false">VLOOKUP(C5,'Cds 2018'!$A$9:$DH$28,112,0)</f>
        <v>Más de un millón</v>
      </c>
      <c r="F5" s="115" t="n">
        <f aca="false">IF($D$2=$Q$19,LARGE(Puntajes!$L$3:$L$22,Ranking!B5),IF($D$2=$Q$20,LARGE(Puntajes!$E$3:$E$22,Ranking!B5),IF($D$2=$Q$21,LARGE(Puntajes!$F$3:$F$22,Ranking!B5),IF($D$2=$Q$22,LARGE(Puntajes!$G$3:$G$22,Ranking!B5),IF($D$2=$Q$23,LARGE(Puntajes!$H$3:$H$22,Ranking!B5),IF($D$2=$Q$24,LARGE(Puntajes!$I$3:$I$22,Ranking!B5),IF($D$2=$Q$25,LARGE(Puntajes!$J$3:$J$22,Ranking!B5),IF($D$2=$Q$26,LARGE(Puntajes!$K$3:$K$22,Ranking!B5)))))))))</f>
        <v>62.6420761676886</v>
      </c>
      <c r="K5" s="102" t="s">
        <v>587</v>
      </c>
      <c r="L5" s="103" t="n">
        <f aca="false">COUNTIF($D$5:$D$24,K5)</f>
        <v>0</v>
      </c>
    </row>
    <row r="6" s="9" customFormat="true" ht="15" hidden="false" customHeight="false" outlineLevel="0" collapsed="false">
      <c r="B6" s="110" t="n">
        <v>2</v>
      </c>
      <c r="C6" s="103" t="str">
        <f aca="false">IF($D$2=$Q$19,VLOOKUP(LARGE(Puntajes!$L$3:$L$22,Ranking!$B6),Puntajes!$L$3:$N$22,3,0),IF($D$2=Ranking!$Q$20,VLOOKUP(LARGE(Puntajes!$E$3:$E$22,Ranking!$B6),Puntajes!$E$3:$N$22,10,0),IF($D$2=Ranking!$Q$21,VLOOKUP(LARGE(Puntajes!$F$3:$F$22,Ranking!$B6),Puntajes!$F$3:$N$22,9,0),IF($D$2=Ranking!$Q$22,VLOOKUP(LARGE(Puntajes!$G$3:$G$22,Ranking!$B6),Puntajes!$G$3:$N$22,8,0),IF($D$2=Ranking!$Q$23,VLOOKUP(LARGE(Puntajes!$H$3:$H$22,Ranking!$B6),Puntajes!$H$3:$N$22,7,0),IF($D$2=Ranking!$Q$24,VLOOKUP(LARGE(Puntajes!$I$3:$I$22,Ranking!$B6),Puntajes!$I$3:$N$22,6,0),IF($D$2=Ranking!$Q$25, VLOOKUP(LARGE(Puntajes!$J$3:$J$22,Ranking!$B6),Puntajes!$J$3:$N$22,5,0),IF($D$2=Ranking!$Q$26,VLOOKUP(LARGE(Puntajes!$K$3:$K$22,Ranking!$B6),Puntajes!$K$3:$N$22,4,0),"ERROR"))))))))</f>
        <v>Saltillo</v>
      </c>
      <c r="D6" s="110" t="str">
        <f aca="false">IF(F6&lt;$R$16,"Muy baja",IF(F6&lt;$R$15,"Baja",IF(F6&lt;$R$14,"Media Baja",IF(F6&lt;$R$13,"Media alta",IF(F6&lt;$R$12,"Adecuada","Alta")))))</f>
        <v>Adecuada</v>
      </c>
      <c r="E6" s="110" t="str">
        <f aca="false">VLOOKUP(C6,'Cds 2018'!$A$9:$DH$28,112,0)</f>
        <v>De 500 mil a un millón</v>
      </c>
      <c r="F6" s="116" t="n">
        <f aca="false">IF($D$2=$Q$19,LARGE(Puntajes!$L$3:$L$22,Ranking!B6),IF($D$2=$Q$20,LARGE(Puntajes!$E$3:$E$22,Ranking!B6),IF($D$2=$Q$21,LARGE(Puntajes!$F$3:$F$22,Ranking!B6),IF($D$2=$Q$22,LARGE(Puntajes!$G$3:$G$22,Ranking!B6),IF($D$2=$Q$23,LARGE(Puntajes!$H$3:$H$22,Ranking!B6),IF($D$2=$Q$24,LARGE(Puntajes!$I$3:$I$22,Ranking!B6),IF($D$2=$Q$25,LARGE(Puntajes!$J$3:$J$22,Ranking!B6),IF($D$2=$Q$26,LARGE(Puntajes!$K$3:$K$22,Ranking!B6)))))))))</f>
        <v>60.3997411795016</v>
      </c>
      <c r="K6" s="109" t="s">
        <v>588</v>
      </c>
      <c r="L6" s="110" t="n">
        <f aca="false">COUNTIF($D$5:$D$24,K6)</f>
        <v>3</v>
      </c>
    </row>
    <row r="7" s="9" customFormat="true" ht="15" hidden="false" customHeight="false" outlineLevel="0" collapsed="false">
      <c r="B7" s="103" t="n">
        <v>3</v>
      </c>
      <c r="C7" s="103" t="str">
        <f aca="false">IF($D$2=$Q$19,VLOOKUP(LARGE(Puntajes!$L$3:$L$22,Ranking!$B7),Puntajes!$L$3:$N$22,3,0),IF($D$2=Ranking!$Q$20,VLOOKUP(LARGE(Puntajes!$E$3:$E$22,Ranking!$B7),Puntajes!$E$3:$N$22,10,0),IF($D$2=Ranking!$Q$21,VLOOKUP(LARGE(Puntajes!$F$3:$F$22,Ranking!$B7),Puntajes!$F$3:$N$22,9,0),IF($D$2=Ranking!$Q$22,VLOOKUP(LARGE(Puntajes!$G$3:$G$22,Ranking!$B7),Puntajes!$G$3:$N$22,8,0),IF($D$2=Ranking!$Q$23,VLOOKUP(LARGE(Puntajes!$H$3:$H$22,Ranking!$B7),Puntajes!$H$3:$N$22,7,0),IF($D$2=Ranking!$Q$24,VLOOKUP(LARGE(Puntajes!$I$3:$I$22,Ranking!$B7),Puntajes!$I$3:$N$22,6,0),IF($D$2=Ranking!$Q$25, VLOOKUP(LARGE(Puntajes!$J$3:$J$22,Ranking!$B7),Puntajes!$J$3:$N$22,5,0),IF($D$2=Ranking!$Q$26,VLOOKUP(LARGE(Puntajes!$K$3:$K$22,Ranking!$B7),Puntajes!$K$3:$N$22,4,0),"ERROR"))))))))</f>
        <v>Guadalajara</v>
      </c>
      <c r="D7" s="103" t="str">
        <f aca="false">IF(F7&lt;$R$16,"Muy baja",IF(F7&lt;$R$15,"Baja",IF(F7&lt;$R$14,"Media Baja",IF(F7&lt;$R$13,"Media alta",IF(F7&lt;$R$12,"Adecuada","Alta")))))</f>
        <v>Adecuada</v>
      </c>
      <c r="E7" s="103" t="str">
        <f aca="false">VLOOKUP(C7,'Cds 2018'!$A$9:$DH$28,112,0)</f>
        <v>Más de un millón</v>
      </c>
      <c r="F7" s="117" t="n">
        <f aca="false">IF($D$2=$Q$19,LARGE(Puntajes!$L$3:$L$22,Ranking!B7),IF($D$2=$Q$20,LARGE(Puntajes!$E$3:$E$22,Ranking!B7),IF($D$2=$Q$21,LARGE(Puntajes!$F$3:$F$22,Ranking!B7),IF($D$2=$Q$22,LARGE(Puntajes!$G$3:$G$22,Ranking!B7),IF($D$2=$Q$23,LARGE(Puntajes!$H$3:$H$22,Ranking!B7),IF($D$2=$Q$24,LARGE(Puntajes!$I$3:$I$22,Ranking!B7),IF($D$2=$Q$25,LARGE(Puntajes!$J$3:$J$22,Ranking!B7),IF($D$2=$Q$26,LARGE(Puntajes!$K$3:$K$22,Ranking!B7)))))))))</f>
        <v>59.6919183417324</v>
      </c>
      <c r="K7" s="102" t="s">
        <v>589</v>
      </c>
      <c r="L7" s="103" t="n">
        <f aca="false">COUNTIF($D$5:$D$24,K7)</f>
        <v>5</v>
      </c>
    </row>
    <row r="8" s="9" customFormat="true" ht="15" hidden="false" customHeight="false" outlineLevel="0" collapsed="false">
      <c r="B8" s="110" t="n">
        <v>4</v>
      </c>
      <c r="C8" s="103" t="str">
        <f aca="false">IF($D$2=$Q$19,VLOOKUP(LARGE(Puntajes!$L$3:$L$22,Ranking!$B8),Puntajes!$L$3:$N$22,3,0),IF($D$2=Ranking!$Q$20,VLOOKUP(LARGE(Puntajes!$E$3:$E$22,Ranking!$B8),Puntajes!$E$3:$N$22,10,0),IF($D$2=Ranking!$Q$21,VLOOKUP(LARGE(Puntajes!$F$3:$F$22,Ranking!$B8),Puntajes!$F$3:$N$22,9,0),IF($D$2=Ranking!$Q$22,VLOOKUP(LARGE(Puntajes!$G$3:$G$22,Ranking!$B8),Puntajes!$G$3:$N$22,8,0),IF($D$2=Ranking!$Q$23,VLOOKUP(LARGE(Puntajes!$H$3:$H$22,Ranking!$B8),Puntajes!$H$3:$N$22,7,0),IF($D$2=Ranking!$Q$24,VLOOKUP(LARGE(Puntajes!$I$3:$I$22,Ranking!$B8),Puntajes!$I$3:$N$22,6,0),IF($D$2=Ranking!$Q$25, VLOOKUP(LARGE(Puntajes!$J$3:$J$22,Ranking!$B8),Puntajes!$J$3:$N$22,5,0),IF($D$2=Ranking!$Q$26,VLOOKUP(LARGE(Puntajes!$K$3:$K$22,Ranking!$B8),Puntajes!$K$3:$N$22,4,0),"ERROR"))))))))</f>
        <v>León</v>
      </c>
      <c r="D8" s="110" t="str">
        <f aca="false">IF(F8&lt;$R$16,"Muy baja",IF(F8&lt;$R$15,"Baja",IF(F8&lt;$R$14,"Media Baja",IF(F8&lt;$R$13,"Media alta",IF(F8&lt;$R$12,"Adecuada","Alta")))))</f>
        <v>Media alta</v>
      </c>
      <c r="E8" s="110" t="str">
        <f aca="false">VLOOKUP(C8,'Cds 2018'!$A$9:$DH$28,112,0)</f>
        <v>Más de un millón</v>
      </c>
      <c r="F8" s="116" t="n">
        <f aca="false">IF($D$2=$Q$19,LARGE(Puntajes!$L$3:$L$22,Ranking!B8),IF($D$2=$Q$20,LARGE(Puntajes!$E$3:$E$22,Ranking!B8),IF($D$2=$Q$21,LARGE(Puntajes!$F$3:$F$22,Ranking!B8),IF($D$2=$Q$22,LARGE(Puntajes!$G$3:$G$22,Ranking!B8),IF($D$2=$Q$23,LARGE(Puntajes!$H$3:$H$22,Ranking!B8),IF($D$2=$Q$24,LARGE(Puntajes!$I$3:$I$22,Ranking!B8),IF($D$2=$Q$25,LARGE(Puntajes!$J$3:$J$22,Ranking!B8),IF($D$2=$Q$26,LARGE(Puntajes!$K$3:$K$22,Ranking!B8)))))))))</f>
        <v>52.7201319957247</v>
      </c>
      <c r="K8" s="109" t="s">
        <v>590</v>
      </c>
      <c r="L8" s="110" t="n">
        <f aca="false">COUNTIF($D$5:$D$24,K8)</f>
        <v>10</v>
      </c>
      <c r="Q8" s="118" t="s">
        <v>591</v>
      </c>
      <c r="R8" s="119" t="n">
        <f aca="false">AVERAGE($F$5:$F$24)</f>
        <v>44.5073037872209</v>
      </c>
    </row>
    <row r="9" s="9" customFormat="true" ht="15" hidden="false" customHeight="false" outlineLevel="0" collapsed="false">
      <c r="B9" s="103" t="n">
        <v>5</v>
      </c>
      <c r="C9" s="103" t="str">
        <f aca="false">IF($D$2=$Q$19,VLOOKUP(LARGE(Puntajes!$L$3:$L$22,Ranking!$B9),Puntajes!$L$3:$N$22,3,0),IF($D$2=Ranking!$Q$20,VLOOKUP(LARGE(Puntajes!$E$3:$E$22,Ranking!$B9),Puntajes!$E$3:$N$22,10,0),IF($D$2=Ranking!$Q$21,VLOOKUP(LARGE(Puntajes!$F$3:$F$22,Ranking!$B9),Puntajes!$F$3:$N$22,9,0),IF($D$2=Ranking!$Q$22,VLOOKUP(LARGE(Puntajes!$G$3:$G$22,Ranking!$B9),Puntajes!$G$3:$N$22,8,0),IF($D$2=Ranking!$Q$23,VLOOKUP(LARGE(Puntajes!$H$3:$H$22,Ranking!$B9),Puntajes!$H$3:$N$22,7,0),IF($D$2=Ranking!$Q$24,VLOOKUP(LARGE(Puntajes!$I$3:$I$22,Ranking!$B9),Puntajes!$I$3:$N$22,6,0),IF($D$2=Ranking!$Q$25, VLOOKUP(LARGE(Puntajes!$J$3:$J$22,Ranking!$B9),Puntajes!$J$3:$N$22,5,0),IF($D$2=Ranking!$Q$26,VLOOKUP(LARGE(Puntajes!$K$3:$K$22,Ranking!$B9),Puntajes!$K$3:$N$22,4,0),"ERROR"))))))))</f>
        <v>Toluca</v>
      </c>
      <c r="D9" s="103" t="str">
        <f aca="false">IF(F9&lt;$R$16,"Muy baja",IF(F9&lt;$R$15,"Baja",IF(F9&lt;$R$14,"Media Baja",IF(F9&lt;$R$13,"Media alta",IF(F9&lt;$R$12,"Adecuada","Alta")))))</f>
        <v>Media alta</v>
      </c>
      <c r="E9" s="103" t="str">
        <f aca="false">VLOOKUP(C9,'Cds 2018'!$A$9:$DH$28,112,0)</f>
        <v>Más de un millón</v>
      </c>
      <c r="F9" s="117" t="n">
        <f aca="false">IF($D$2=$Q$19,LARGE(Puntajes!$L$3:$L$22,Ranking!B9),IF($D$2=$Q$20,LARGE(Puntajes!$E$3:$E$22,Ranking!B9),IF($D$2=$Q$21,LARGE(Puntajes!$F$3:$F$22,Ranking!B9),IF($D$2=$Q$22,LARGE(Puntajes!$G$3:$G$22,Ranking!B9),IF($D$2=$Q$23,LARGE(Puntajes!$H$3:$H$22,Ranking!B9),IF($D$2=$Q$24,LARGE(Puntajes!$I$3:$I$22,Ranking!B9),IF($D$2=$Q$25,LARGE(Puntajes!$J$3:$J$22,Ranking!B9),IF($D$2=$Q$26,LARGE(Puntajes!$K$3:$K$22,Ranking!B9)))))))))</f>
        <v>50.8712850830091</v>
      </c>
      <c r="K9" s="102" t="s">
        <v>592</v>
      </c>
      <c r="L9" s="103" t="n">
        <f aca="false">COUNTIF($D$5:$D$24,K9)</f>
        <v>2</v>
      </c>
      <c r="Q9" s="118" t="s">
        <v>593</v>
      </c>
      <c r="R9" s="119" t="n">
        <f aca="false">STDEV($F$5:$F$24)</f>
        <v>9.3610271943403</v>
      </c>
    </row>
    <row r="10" s="9" customFormat="true" ht="15" hidden="false" customHeight="false" outlineLevel="0" collapsed="false">
      <c r="B10" s="110" t="n">
        <v>6</v>
      </c>
      <c r="C10" s="103" t="str">
        <f aca="false">IF($D$2=$Q$19,VLOOKUP(LARGE(Puntajes!$L$3:$L$22,Ranking!$B10),Puntajes!$L$3:$N$22,3,0),IF($D$2=Ranking!$Q$20,VLOOKUP(LARGE(Puntajes!$E$3:$E$22,Ranking!$B10),Puntajes!$E$3:$N$22,10,0),IF($D$2=Ranking!$Q$21,VLOOKUP(LARGE(Puntajes!$F$3:$F$22,Ranking!$B10),Puntajes!$F$3:$N$22,9,0),IF($D$2=Ranking!$Q$22,VLOOKUP(LARGE(Puntajes!$G$3:$G$22,Ranking!$B10),Puntajes!$G$3:$N$22,8,0),IF($D$2=Ranking!$Q$23,VLOOKUP(LARGE(Puntajes!$H$3:$H$22,Ranking!$B10),Puntajes!$H$3:$N$22,7,0),IF($D$2=Ranking!$Q$24,VLOOKUP(LARGE(Puntajes!$I$3:$I$22,Ranking!$B10),Puntajes!$I$3:$N$22,6,0),IF($D$2=Ranking!$Q$25, VLOOKUP(LARGE(Puntajes!$J$3:$J$22,Ranking!$B10),Puntajes!$J$3:$N$22,5,0),IF($D$2=Ranking!$Q$26,VLOOKUP(LARGE(Puntajes!$K$3:$K$22,Ranking!$B10),Puntajes!$K$3:$N$22,4,0),"ERROR"))))))))</f>
        <v>Mérida</v>
      </c>
      <c r="D10" s="110" t="str">
        <f aca="false">IF(F10&lt;$R$16,"Muy baja",IF(F10&lt;$R$15,"Baja",IF(F10&lt;$R$14,"Media Baja",IF(F10&lt;$R$13,"Media alta",IF(F10&lt;$R$12,"Adecuada","Alta")))))</f>
        <v>Media alta</v>
      </c>
      <c r="E10" s="110" t="str">
        <f aca="false">VLOOKUP(C10,'Cds 2018'!$A$9:$DH$28,112,0)</f>
        <v>Más de un millón</v>
      </c>
      <c r="F10" s="116" t="n">
        <f aca="false">IF($D$2=$Q$19,LARGE(Puntajes!$L$3:$L$22,Ranking!B10),IF($D$2=$Q$20,LARGE(Puntajes!$E$3:$E$22,Ranking!B10),IF($D$2=$Q$21,LARGE(Puntajes!$F$3:$F$22,Ranking!B10),IF($D$2=$Q$22,LARGE(Puntajes!$G$3:$G$22,Ranking!B10),IF($D$2=$Q$23,LARGE(Puntajes!$H$3:$H$22,Ranking!B10),IF($D$2=$Q$24,LARGE(Puntajes!$I$3:$I$22,Ranking!B10),IF($D$2=$Q$25,LARGE(Puntajes!$J$3:$J$22,Ranking!B10),IF($D$2=$Q$26,LARGE(Puntajes!$K$3:$K$22,Ranking!B10)))))))))</f>
        <v>48.8421664199756</v>
      </c>
      <c r="K10" s="109" t="s">
        <v>594</v>
      </c>
      <c r="L10" s="110" t="n">
        <f aca="false">COUNTIF($D$5:$D$24,K10)</f>
        <v>0</v>
      </c>
    </row>
    <row r="11" s="9" customFormat="true" ht="15" hidden="false" customHeight="false" outlineLevel="0" collapsed="false">
      <c r="B11" s="103" t="n">
        <v>7</v>
      </c>
      <c r="C11" s="103" t="str">
        <f aca="false">IF($D$2=$Q$19,VLOOKUP(LARGE(Puntajes!$L$3:$L$22,Ranking!$B11),Puntajes!$L$3:$N$22,3,0),IF($D$2=Ranking!$Q$20,VLOOKUP(LARGE(Puntajes!$E$3:$E$22,Ranking!$B11),Puntajes!$E$3:$N$22,10,0),IF($D$2=Ranking!$Q$21,VLOOKUP(LARGE(Puntajes!$F$3:$F$22,Ranking!$B11),Puntajes!$F$3:$N$22,9,0),IF($D$2=Ranking!$Q$22,VLOOKUP(LARGE(Puntajes!$G$3:$G$22,Ranking!$B11),Puntajes!$G$3:$N$22,8,0),IF($D$2=Ranking!$Q$23,VLOOKUP(LARGE(Puntajes!$H$3:$H$22,Ranking!$B11),Puntajes!$H$3:$N$22,7,0),IF($D$2=Ranking!$Q$24,VLOOKUP(LARGE(Puntajes!$I$3:$I$22,Ranking!$B11),Puntajes!$I$3:$N$22,6,0),IF($D$2=Ranking!$Q$25, VLOOKUP(LARGE(Puntajes!$J$3:$J$22,Ranking!$B11),Puntajes!$J$3:$N$22,5,0),IF($D$2=Ranking!$Q$26,VLOOKUP(LARGE(Puntajes!$K$3:$K$22,Ranking!$B11),Puntajes!$K$3:$N$22,4,0),"ERROR"))))))))</f>
        <v>Morelia</v>
      </c>
      <c r="D11" s="103" t="str">
        <f aca="false">IF(F11&lt;$R$16,"Muy baja",IF(F11&lt;$R$15,"Baja",IF(F11&lt;$R$14,"Media Baja",IF(F11&lt;$R$13,"Media alta",IF(F11&lt;$R$12,"Adecuada","Alta")))))</f>
        <v>Media alta</v>
      </c>
      <c r="E11" s="103" t="str">
        <f aca="false">VLOOKUP(C11,'Cds 2018'!$A$9:$DH$28,112,0)</f>
        <v>De 500 mil a un millón</v>
      </c>
      <c r="F11" s="117" t="n">
        <f aca="false">IF($D$2=$Q$19,LARGE(Puntajes!$L$3:$L$22,Ranking!B11),IF($D$2=$Q$20,LARGE(Puntajes!$E$3:$E$22,Ranking!B11),IF($D$2=$Q$21,LARGE(Puntajes!$F$3:$F$22,Ranking!B11),IF($D$2=$Q$22,LARGE(Puntajes!$G$3:$G$22,Ranking!B11),IF($D$2=$Q$23,LARGE(Puntajes!$H$3:$H$22,Ranking!B11),IF($D$2=$Q$24,LARGE(Puntajes!$I$3:$I$22,Ranking!B11),IF($D$2=$Q$25,LARGE(Puntajes!$J$3:$J$22,Ranking!B11),IF($D$2=$Q$26,LARGE(Puntajes!$K$3:$K$22,Ranking!B11)))))))))</f>
        <v>45.4518936877479</v>
      </c>
      <c r="R11" s="119"/>
    </row>
    <row r="12" s="9" customFormat="true" ht="15" hidden="false" customHeight="false" outlineLevel="0" collapsed="false">
      <c r="B12" s="110" t="n">
        <v>8</v>
      </c>
      <c r="C12" s="103" t="str">
        <f aca="false">IF($D$2=$Q$19,VLOOKUP(LARGE(Puntajes!$L$3:$L$22,Ranking!$B12),Puntajes!$L$3:$N$22,3,0),IF($D$2=Ranking!$Q$20,VLOOKUP(LARGE(Puntajes!$E$3:$E$22,Ranking!$B12),Puntajes!$E$3:$N$22,10,0),IF($D$2=Ranking!$Q$21,VLOOKUP(LARGE(Puntajes!$F$3:$F$22,Ranking!$B12),Puntajes!$F$3:$N$22,9,0),IF($D$2=Ranking!$Q$22,VLOOKUP(LARGE(Puntajes!$G$3:$G$22,Ranking!$B12),Puntajes!$G$3:$N$22,8,0),IF($D$2=Ranking!$Q$23,VLOOKUP(LARGE(Puntajes!$H$3:$H$22,Ranking!$B12),Puntajes!$H$3:$N$22,7,0),IF($D$2=Ranking!$Q$24,VLOOKUP(LARGE(Puntajes!$I$3:$I$22,Ranking!$B12),Puntajes!$I$3:$N$22,6,0),IF($D$2=Ranking!$Q$25, VLOOKUP(LARGE(Puntajes!$J$3:$J$22,Ranking!$B12),Puntajes!$J$3:$N$22,5,0),IF($D$2=Ranking!$Q$26,VLOOKUP(LARGE(Puntajes!$K$3:$K$22,Ranking!$B12),Puntajes!$K$3:$N$22,4,0),"ERROR"))))))))</f>
        <v>Querétaro</v>
      </c>
      <c r="D12" s="110" t="str">
        <f aca="false">IF(F12&lt;$R$16,"Muy baja",IF(F12&lt;$R$15,"Baja",IF(F12&lt;$R$14,"Media Baja",IF(F12&lt;$R$13,"Media alta",IF(F12&lt;$R$12,"Adecuada","Alta")))))</f>
        <v>Media alta</v>
      </c>
      <c r="E12" s="110" t="str">
        <f aca="false">VLOOKUP(C12,'Cds 2018'!$A$9:$DH$28,112,0)</f>
        <v>Más de un millón</v>
      </c>
      <c r="F12" s="116" t="n">
        <f aca="false">IF($D$2=$Q$19,LARGE(Puntajes!$L$3:$L$22,Ranking!B12),IF($D$2=$Q$20,LARGE(Puntajes!$E$3:$E$22,Ranking!B12),IF($D$2=$Q$21,LARGE(Puntajes!$F$3:$F$22,Ranking!B12),IF($D$2=$Q$22,LARGE(Puntajes!$G$3:$G$22,Ranking!B12),IF($D$2=$Q$23,LARGE(Puntajes!$H$3:$H$22,Ranking!B12),IF($D$2=$Q$24,LARGE(Puntajes!$I$3:$I$22,Ranking!B12),IF($D$2=$Q$25,LARGE(Puntajes!$J$3:$J$22,Ranking!B12),IF($D$2=$Q$26,LARGE(Puntajes!$K$3:$K$22,Ranking!B12)))))))))</f>
        <v>45.2445667495202</v>
      </c>
      <c r="Q12" s="118" t="s">
        <v>595</v>
      </c>
      <c r="R12" s="119" t="n">
        <f aca="false">+R8+2*R9</f>
        <v>63.2293581759015</v>
      </c>
    </row>
    <row r="13" s="9" customFormat="true" ht="15" hidden="false" customHeight="false" outlineLevel="0" collapsed="false">
      <c r="B13" s="103" t="n">
        <v>9</v>
      </c>
      <c r="C13" s="103" t="str">
        <f aca="false">IF($D$2=$Q$19,VLOOKUP(LARGE(Puntajes!$L$3:$L$22,Ranking!$B13),Puntajes!$L$3:$N$22,3,0),IF($D$2=Ranking!$Q$20,VLOOKUP(LARGE(Puntajes!$E$3:$E$22,Ranking!$B13),Puntajes!$E$3:$N$22,10,0),IF($D$2=Ranking!$Q$21,VLOOKUP(LARGE(Puntajes!$F$3:$F$22,Ranking!$B13),Puntajes!$F$3:$N$22,9,0),IF($D$2=Ranking!$Q$22,VLOOKUP(LARGE(Puntajes!$G$3:$G$22,Ranking!$B13),Puntajes!$G$3:$N$22,8,0),IF($D$2=Ranking!$Q$23,VLOOKUP(LARGE(Puntajes!$H$3:$H$22,Ranking!$B13),Puntajes!$H$3:$N$22,7,0),IF($D$2=Ranking!$Q$24,VLOOKUP(LARGE(Puntajes!$I$3:$I$22,Ranking!$B13),Puntajes!$I$3:$N$22,6,0),IF($D$2=Ranking!$Q$25, VLOOKUP(LARGE(Puntajes!$J$3:$J$22,Ranking!$B13),Puntajes!$J$3:$N$22,5,0),IF($D$2=Ranking!$Q$26,VLOOKUP(LARGE(Puntajes!$K$3:$K$22,Ranking!$B13),Puntajes!$K$3:$N$22,4,0),"ERROR"))))))))</f>
        <v>Aguascalientes</v>
      </c>
      <c r="D13" s="103" t="str">
        <f aca="false">IF(F13&lt;$R$16,"Muy baja",IF(F13&lt;$R$15,"Baja",IF(F13&lt;$R$14,"Media Baja",IF(F13&lt;$R$13,"Media alta",IF(F13&lt;$R$12,"Adecuada","Alta")))))</f>
        <v>Media Baja</v>
      </c>
      <c r="E13" s="103" t="str">
        <f aca="false">VLOOKUP(C13,'Cds 2018'!$A$9:$DH$28,112,0)</f>
        <v>Más de un millón</v>
      </c>
      <c r="F13" s="117" t="n">
        <f aca="false">IF($D$2=$Q$19,LARGE(Puntajes!$L$3:$L$22,Ranking!B13),IF($D$2=$Q$20,LARGE(Puntajes!$E$3:$E$22,Ranking!B13),IF($D$2=$Q$21,LARGE(Puntajes!$F$3:$F$22,Ranking!B13),IF($D$2=$Q$22,LARGE(Puntajes!$G$3:$G$22,Ranking!B13),IF($D$2=$Q$23,LARGE(Puntajes!$H$3:$H$22,Ranking!B13),IF($D$2=$Q$24,LARGE(Puntajes!$I$3:$I$22,Ranking!B13),IF($D$2=$Q$25,LARGE(Puntajes!$J$3:$J$22,Ranking!B13),IF($D$2=$Q$26,LARGE(Puntajes!$K$3:$K$22,Ranking!B13)))))))))</f>
        <v>44.2664953856984</v>
      </c>
      <c r="Q13" s="118" t="s">
        <v>596</v>
      </c>
      <c r="R13" s="119" t="n">
        <f aca="false">+R8+R9</f>
        <v>53.8683309815612</v>
      </c>
    </row>
    <row r="14" s="9" customFormat="true" ht="15" hidden="false" customHeight="false" outlineLevel="0" collapsed="false">
      <c r="B14" s="110" t="n">
        <v>10</v>
      </c>
      <c r="C14" s="103" t="str">
        <f aca="false">IF($D$2=$Q$19,VLOOKUP(LARGE(Puntajes!$L$3:$L$22,Ranking!$B14),Puntajes!$L$3:$N$22,3,0),IF($D$2=Ranking!$Q$20,VLOOKUP(LARGE(Puntajes!$E$3:$E$22,Ranking!$B14),Puntajes!$E$3:$N$22,10,0),IF($D$2=Ranking!$Q$21,VLOOKUP(LARGE(Puntajes!$F$3:$F$22,Ranking!$B14),Puntajes!$F$3:$N$22,9,0),IF($D$2=Ranking!$Q$22,VLOOKUP(LARGE(Puntajes!$G$3:$G$22,Ranking!$B14),Puntajes!$G$3:$N$22,8,0),IF($D$2=Ranking!$Q$23,VLOOKUP(LARGE(Puntajes!$H$3:$H$22,Ranking!$B14),Puntajes!$H$3:$N$22,7,0),IF($D$2=Ranking!$Q$24,VLOOKUP(LARGE(Puntajes!$I$3:$I$22,Ranking!$B14),Puntajes!$I$3:$N$22,6,0),IF($D$2=Ranking!$Q$25, VLOOKUP(LARGE(Puntajes!$J$3:$J$22,Ranking!$B14),Puntajes!$J$3:$N$22,5,0),IF($D$2=Ranking!$Q$26,VLOOKUP(LARGE(Puntajes!$K$3:$K$22,Ranking!$B14),Puntajes!$K$3:$N$22,4,0),"ERROR"))))))))</f>
        <v>Monterrey</v>
      </c>
      <c r="D14" s="110" t="str">
        <f aca="false">IF(F14&lt;$R$16,"Muy baja",IF(F14&lt;$R$15,"Baja",IF(F14&lt;$R$14,"Media Baja",IF(F14&lt;$R$13,"Media alta",IF(F14&lt;$R$12,"Adecuada","Alta")))))</f>
        <v>Media Baja</v>
      </c>
      <c r="E14" s="110" t="str">
        <f aca="false">VLOOKUP(C14,'Cds 2018'!$A$9:$DH$28,112,0)</f>
        <v>Más de un millón</v>
      </c>
      <c r="F14" s="116" t="n">
        <f aca="false">IF($D$2=$Q$19,LARGE(Puntajes!$L$3:$L$22,Ranking!B14),IF($D$2=$Q$20,LARGE(Puntajes!$E$3:$E$22,Ranking!B14),IF($D$2=$Q$21,LARGE(Puntajes!$F$3:$F$22,Ranking!B14),IF($D$2=$Q$22,LARGE(Puntajes!$G$3:$G$22,Ranking!B14),IF($D$2=$Q$23,LARGE(Puntajes!$H$3:$H$22,Ranking!B14),IF($D$2=$Q$24,LARGE(Puntajes!$I$3:$I$22,Ranking!B14),IF($D$2=$Q$25,LARGE(Puntajes!$J$3:$J$22,Ranking!B14),IF($D$2=$Q$26,LARGE(Puntajes!$K$3:$K$22,Ranking!B14)))))))))</f>
        <v>44.1532709656325</v>
      </c>
      <c r="Q14" s="118" t="s">
        <v>591</v>
      </c>
      <c r="R14" s="119" t="n">
        <f aca="false">+R8</f>
        <v>44.5073037872209</v>
      </c>
    </row>
    <row r="15" s="9" customFormat="true" ht="15" hidden="false" customHeight="false" outlineLevel="0" collapsed="false">
      <c r="B15" s="103" t="n">
        <v>11</v>
      </c>
      <c r="C15" s="103" t="str">
        <f aca="false">IF($D$2=$Q$19,VLOOKUP(LARGE(Puntajes!$L$3:$L$22,Ranking!$B15),Puntajes!$L$3:$N$22,3,0),IF($D$2=Ranking!$Q$20,VLOOKUP(LARGE(Puntajes!$E$3:$E$22,Ranking!$B15),Puntajes!$E$3:$N$22,10,0),IF($D$2=Ranking!$Q$21,VLOOKUP(LARGE(Puntajes!$F$3:$F$22,Ranking!$B15),Puntajes!$F$3:$N$22,9,0),IF($D$2=Ranking!$Q$22,VLOOKUP(LARGE(Puntajes!$G$3:$G$22,Ranking!$B15),Puntajes!$G$3:$N$22,8,0),IF($D$2=Ranking!$Q$23,VLOOKUP(LARGE(Puntajes!$H$3:$H$22,Ranking!$B15),Puntajes!$H$3:$N$22,7,0),IF($D$2=Ranking!$Q$24,VLOOKUP(LARGE(Puntajes!$I$3:$I$22,Ranking!$B15),Puntajes!$I$3:$N$22,6,0),IF($D$2=Ranking!$Q$25, VLOOKUP(LARGE(Puntajes!$J$3:$J$22,Ranking!$B15),Puntajes!$J$3:$N$22,5,0),IF($D$2=Ranking!$Q$26,VLOOKUP(LARGE(Puntajes!$K$3:$K$22,Ranking!$B15),Puntajes!$K$3:$N$22,4,0),"ERROR"))))))))</f>
        <v>Chihuahua</v>
      </c>
      <c r="D15" s="103" t="str">
        <f aca="false">IF(F15&lt;$R$16,"Muy baja",IF(F15&lt;$R$15,"Baja",IF(F15&lt;$R$14,"Media Baja",IF(F15&lt;$R$13,"Media alta",IF(F15&lt;$R$12,"Adecuada","Alta")))))</f>
        <v>Media Baja</v>
      </c>
      <c r="E15" s="103" t="str">
        <f aca="false">VLOOKUP(C15,'Cds 2018'!$A$9:$DH$28,112,0)</f>
        <v>De 500 mil a un millón</v>
      </c>
      <c r="F15" s="117" t="n">
        <f aca="false">IF($D$2=$Q$19,LARGE(Puntajes!$L$3:$L$22,Ranking!B15),IF($D$2=$Q$20,LARGE(Puntajes!$E$3:$E$22,Ranking!B15),IF($D$2=$Q$21,LARGE(Puntajes!$F$3:$F$22,Ranking!B15),IF($D$2=$Q$22,LARGE(Puntajes!$G$3:$G$22,Ranking!B15),IF($D$2=$Q$23,LARGE(Puntajes!$H$3:$H$22,Ranking!B15),IF($D$2=$Q$24,LARGE(Puntajes!$I$3:$I$22,Ranking!B15),IF($D$2=$Q$25,LARGE(Puntajes!$J$3:$J$22,Ranking!B15),IF($D$2=$Q$26,LARGE(Puntajes!$K$3:$K$22,Ranking!B15)))))))))</f>
        <v>43.0834273615047</v>
      </c>
      <c r="Q15" s="118" t="s">
        <v>597</v>
      </c>
      <c r="R15" s="119" t="n">
        <f aca="false">+R8-R9</f>
        <v>35.1462765928806</v>
      </c>
    </row>
    <row r="16" s="9" customFormat="true" ht="15" hidden="false" customHeight="false" outlineLevel="0" collapsed="false">
      <c r="B16" s="110" t="n">
        <v>12</v>
      </c>
      <c r="C16" s="103" t="str">
        <f aca="false">IF($D$2=$Q$19,VLOOKUP(LARGE(Puntajes!$L$3:$L$22,Ranking!$B16),Puntajes!$L$3:$N$22,3,0),IF($D$2=Ranking!$Q$20,VLOOKUP(LARGE(Puntajes!$E$3:$E$22,Ranking!$B16),Puntajes!$E$3:$N$22,10,0),IF($D$2=Ranking!$Q$21,VLOOKUP(LARGE(Puntajes!$F$3:$F$22,Ranking!$B16),Puntajes!$F$3:$N$22,9,0),IF($D$2=Ranking!$Q$22,VLOOKUP(LARGE(Puntajes!$G$3:$G$22,Ranking!$B16),Puntajes!$G$3:$N$22,8,0),IF($D$2=Ranking!$Q$23,VLOOKUP(LARGE(Puntajes!$H$3:$H$22,Ranking!$B16),Puntajes!$H$3:$N$22,7,0),IF($D$2=Ranking!$Q$24,VLOOKUP(LARGE(Puntajes!$I$3:$I$22,Ranking!$B16),Puntajes!$I$3:$N$22,6,0),IF($D$2=Ranking!$Q$25, VLOOKUP(LARGE(Puntajes!$J$3:$J$22,Ranking!$B16),Puntajes!$J$3:$N$22,5,0),IF($D$2=Ranking!$Q$26,VLOOKUP(LARGE(Puntajes!$K$3:$K$22,Ranking!$B16),Puntajes!$K$3:$N$22,4,0),"ERROR"))))))))</f>
        <v>Veracruz</v>
      </c>
      <c r="D16" s="110" t="str">
        <f aca="false">IF(F16&lt;$R$16,"Muy baja",IF(F16&lt;$R$15,"Baja",IF(F16&lt;$R$14,"Media Baja",IF(F16&lt;$R$13,"Media alta",IF(F16&lt;$R$12,"Adecuada","Alta")))))</f>
        <v>Media Baja</v>
      </c>
      <c r="E16" s="110" t="str">
        <f aca="false">VLOOKUP(C16,'Cds 2018'!$A$9:$DH$28,112,0)</f>
        <v>De 500 mil a un millón</v>
      </c>
      <c r="F16" s="116" t="n">
        <f aca="false">IF($D$2=$Q$19,LARGE(Puntajes!$L$3:$L$22,Ranking!B16),IF($D$2=$Q$20,LARGE(Puntajes!$E$3:$E$22,Ranking!B16),IF($D$2=$Q$21,LARGE(Puntajes!$F$3:$F$22,Ranking!B16),IF($D$2=$Q$22,LARGE(Puntajes!$G$3:$G$22,Ranking!B16),IF($D$2=$Q$23,LARGE(Puntajes!$H$3:$H$22,Ranking!B16),IF($D$2=$Q$24,LARGE(Puntajes!$I$3:$I$22,Ranking!B16),IF($D$2=$Q$25,LARGE(Puntajes!$J$3:$J$22,Ranking!B16),IF($D$2=$Q$26,LARGE(Puntajes!$K$3:$K$22,Ranking!B16)))))))))</f>
        <v>42.0401534508075</v>
      </c>
      <c r="Q16" s="118" t="s">
        <v>598</v>
      </c>
      <c r="R16" s="119" t="n">
        <f aca="false">+R8-2*R9</f>
        <v>25.7852493985403</v>
      </c>
    </row>
    <row r="17" s="9" customFormat="true" ht="15" hidden="false" customHeight="false" outlineLevel="0" collapsed="false">
      <c r="B17" s="103" t="n">
        <v>13</v>
      </c>
      <c r="C17" s="103" t="str">
        <f aca="false">IF($D$2=$Q$19,VLOOKUP(LARGE(Puntajes!$L$3:$L$22,Ranking!$B17),Puntajes!$L$3:$N$22,3,0),IF($D$2=Ranking!$Q$20,VLOOKUP(LARGE(Puntajes!$E$3:$E$22,Ranking!$B17),Puntajes!$E$3:$N$22,10,0),IF($D$2=Ranking!$Q$21,VLOOKUP(LARGE(Puntajes!$F$3:$F$22,Ranking!$B17),Puntajes!$F$3:$N$22,9,0),IF($D$2=Ranking!$Q$22,VLOOKUP(LARGE(Puntajes!$G$3:$G$22,Ranking!$B17),Puntajes!$G$3:$N$22,8,0),IF($D$2=Ranking!$Q$23,VLOOKUP(LARGE(Puntajes!$H$3:$H$22,Ranking!$B17),Puntajes!$H$3:$N$22,7,0),IF($D$2=Ranking!$Q$24,VLOOKUP(LARGE(Puntajes!$I$3:$I$22,Ranking!$B17),Puntajes!$I$3:$N$22,6,0),IF($D$2=Ranking!$Q$25, VLOOKUP(LARGE(Puntajes!$J$3:$J$22,Ranking!$B17),Puntajes!$J$3:$N$22,5,0),IF($D$2=Ranking!$Q$26,VLOOKUP(LARGE(Puntajes!$K$3:$K$22,Ranking!$B17),Puntajes!$K$3:$N$22,4,0),"ERROR"))))))))</f>
        <v>San Luis Potosí-Soledad</v>
      </c>
      <c r="D17" s="103" t="str">
        <f aca="false">IF(F17&lt;$R$16,"Muy baja",IF(F17&lt;$R$15,"Baja",IF(F17&lt;$R$14,"Media Baja",IF(F17&lt;$R$13,"Media alta",IF(F17&lt;$R$12,"Adecuada","Alta")))))</f>
        <v>Media Baja</v>
      </c>
      <c r="E17" s="103" t="str">
        <f aca="false">VLOOKUP(C17,'Cds 2018'!$A$9:$DH$28,112,0)</f>
        <v>Más de un millón</v>
      </c>
      <c r="F17" s="117" t="n">
        <f aca="false">IF($D$2=$Q$19,LARGE(Puntajes!$L$3:$L$22,Ranking!B17),IF($D$2=$Q$20,LARGE(Puntajes!$E$3:$E$22,Ranking!B17),IF($D$2=$Q$21,LARGE(Puntajes!$F$3:$F$22,Ranking!B17),IF($D$2=$Q$22,LARGE(Puntajes!$G$3:$G$22,Ranking!B17),IF($D$2=$Q$23,LARGE(Puntajes!$H$3:$H$22,Ranking!B17),IF($D$2=$Q$24,LARGE(Puntajes!$I$3:$I$22,Ranking!B17),IF($D$2=$Q$25,LARGE(Puntajes!$J$3:$J$22,Ranking!B17),IF($D$2=$Q$26,LARGE(Puntajes!$K$3:$K$22,Ranking!B17)))))))))</f>
        <v>41.6882601545517</v>
      </c>
      <c r="Q17" s="120"/>
    </row>
    <row r="18" s="9" customFormat="true" ht="15" hidden="false" customHeight="false" outlineLevel="0" collapsed="false">
      <c r="B18" s="110" t="n">
        <v>14</v>
      </c>
      <c r="C18" s="103" t="str">
        <f aca="false">IF($D$2=$Q$19,VLOOKUP(LARGE(Puntajes!$L$3:$L$22,Ranking!$B18),Puntajes!$L$3:$N$22,3,0),IF($D$2=Ranking!$Q$20,VLOOKUP(LARGE(Puntajes!$E$3:$E$22,Ranking!$B18),Puntajes!$E$3:$N$22,10,0),IF($D$2=Ranking!$Q$21,VLOOKUP(LARGE(Puntajes!$F$3:$F$22,Ranking!$B18),Puntajes!$F$3:$N$22,9,0),IF($D$2=Ranking!$Q$22,VLOOKUP(LARGE(Puntajes!$G$3:$G$22,Ranking!$B18),Puntajes!$G$3:$N$22,8,0),IF($D$2=Ranking!$Q$23,VLOOKUP(LARGE(Puntajes!$H$3:$H$22,Ranking!$B18),Puntajes!$H$3:$N$22,7,0),IF($D$2=Ranking!$Q$24,VLOOKUP(LARGE(Puntajes!$I$3:$I$22,Ranking!$B18),Puntajes!$I$3:$N$22,6,0),IF($D$2=Ranking!$Q$25, VLOOKUP(LARGE(Puntajes!$J$3:$J$22,Ranking!$B18),Puntajes!$J$3:$N$22,5,0),IF($D$2=Ranking!$Q$26,VLOOKUP(LARGE(Puntajes!$K$3:$K$22,Ranking!$B18),Puntajes!$K$3:$N$22,4,0),"ERROR"))))))))</f>
        <v>Cancún</v>
      </c>
      <c r="D18" s="110" t="str">
        <f aca="false">IF(F18&lt;$R$16,"Muy baja",IF(F18&lt;$R$15,"Baja",IF(F18&lt;$R$14,"Media Baja",IF(F18&lt;$R$13,"Media alta",IF(F18&lt;$R$12,"Adecuada","Alta")))))</f>
        <v>Media Baja</v>
      </c>
      <c r="E18" s="110" t="str">
        <f aca="false">VLOOKUP(C18,'Cds 2018'!$A$9:$DH$28,112,0)</f>
        <v>De 500 mil a un millón</v>
      </c>
      <c r="F18" s="116" t="n">
        <f aca="false">IF($D$2=$Q$19,LARGE(Puntajes!$L$3:$L$22,Ranking!B18),IF($D$2=$Q$20,LARGE(Puntajes!$E$3:$E$22,Ranking!B18),IF($D$2=$Q$21,LARGE(Puntajes!$F$3:$F$22,Ranking!B18),IF($D$2=$Q$22,LARGE(Puntajes!$G$3:$G$22,Ranking!B18),IF($D$2=$Q$23,LARGE(Puntajes!$H$3:$H$22,Ranking!B18),IF($D$2=$Q$24,LARGE(Puntajes!$I$3:$I$22,Ranking!B18),IF($D$2=$Q$25,LARGE(Puntajes!$J$3:$J$22,Ranking!B18),IF($D$2=$Q$26,LARGE(Puntajes!$K$3:$K$22,Ranking!B18)))))))))</f>
        <v>41.3104130675933</v>
      </c>
      <c r="Q18" s="120"/>
    </row>
    <row r="19" s="9" customFormat="true" ht="15" hidden="false" customHeight="false" outlineLevel="0" collapsed="false">
      <c r="B19" s="103" t="n">
        <v>15</v>
      </c>
      <c r="C19" s="103" t="str">
        <f aca="false">IF($D$2=$Q$19,VLOOKUP(LARGE(Puntajes!$L$3:$L$22,Ranking!$B19),Puntajes!$L$3:$N$22,3,0),IF($D$2=Ranking!$Q$20,VLOOKUP(LARGE(Puntajes!$E$3:$E$22,Ranking!$B19),Puntajes!$E$3:$N$22,10,0),IF($D$2=Ranking!$Q$21,VLOOKUP(LARGE(Puntajes!$F$3:$F$22,Ranking!$B19),Puntajes!$F$3:$N$22,9,0),IF($D$2=Ranking!$Q$22,VLOOKUP(LARGE(Puntajes!$G$3:$G$22,Ranking!$B19),Puntajes!$G$3:$N$22,8,0),IF($D$2=Ranking!$Q$23,VLOOKUP(LARGE(Puntajes!$H$3:$H$22,Ranking!$B19),Puntajes!$H$3:$N$22,7,0),IF($D$2=Ranking!$Q$24,VLOOKUP(LARGE(Puntajes!$I$3:$I$22,Ranking!$B19),Puntajes!$I$3:$N$22,6,0),IF($D$2=Ranking!$Q$25, VLOOKUP(LARGE(Puntajes!$J$3:$J$22,Ranking!$B19),Puntajes!$J$3:$N$22,5,0),IF($D$2=Ranking!$Q$26,VLOOKUP(LARGE(Puntajes!$K$3:$K$22,Ranking!$B19),Puntajes!$K$3:$N$22,4,0),"ERROR"))))))))</f>
        <v>Puebla-Tlaxcala</v>
      </c>
      <c r="D19" s="103" t="str">
        <f aca="false">IF(F19&lt;$R$16,"Muy baja",IF(F19&lt;$R$15,"Baja",IF(F19&lt;$R$14,"Media Baja",IF(F19&lt;$R$13,"Media alta",IF(F19&lt;$R$12,"Adecuada","Alta")))))</f>
        <v>Media Baja</v>
      </c>
      <c r="E19" s="103" t="str">
        <f aca="false">VLOOKUP(C19,'Cds 2018'!$A$9:$DH$28,112,0)</f>
        <v>Más de un millón</v>
      </c>
      <c r="F19" s="117" t="n">
        <f aca="false">IF($D$2=$Q$19,LARGE(Puntajes!$L$3:$L$22,Ranking!B19),IF($D$2=$Q$20,LARGE(Puntajes!$E$3:$E$22,Ranking!B19),IF($D$2=$Q$21,LARGE(Puntajes!$F$3:$F$22,Ranking!B19),IF($D$2=$Q$22,LARGE(Puntajes!$G$3:$G$22,Ranking!B19),IF($D$2=$Q$23,LARGE(Puntajes!$H$3:$H$22,Ranking!B19),IF($D$2=$Q$24,LARGE(Puntajes!$I$3:$I$22,Ranking!B19),IF($D$2=$Q$25,LARGE(Puntajes!$J$3:$J$22,Ranking!B19),IF($D$2=$Q$26,LARGE(Puntajes!$K$3:$K$22,Ranking!B19)))))))))</f>
        <v>39.7075840185647</v>
      </c>
      <c r="Q19" s="121" t="s">
        <v>577</v>
      </c>
    </row>
    <row r="20" s="9" customFormat="true" ht="15" hidden="false" customHeight="false" outlineLevel="0" collapsed="false">
      <c r="B20" s="110" t="n">
        <v>16</v>
      </c>
      <c r="C20" s="103" t="str">
        <f aca="false">IF($D$2=$Q$19,VLOOKUP(LARGE(Puntajes!$L$3:$L$22,Ranking!$B20),Puntajes!$L$3:$N$22,3,0),IF($D$2=Ranking!$Q$20,VLOOKUP(LARGE(Puntajes!$E$3:$E$22,Ranking!$B20),Puntajes!$E$3:$N$22,10,0),IF($D$2=Ranking!$Q$21,VLOOKUP(LARGE(Puntajes!$F$3:$F$22,Ranking!$B20),Puntajes!$F$3:$N$22,9,0),IF($D$2=Ranking!$Q$22,VLOOKUP(LARGE(Puntajes!$G$3:$G$22,Ranking!$B20),Puntajes!$G$3:$N$22,8,0),IF($D$2=Ranking!$Q$23,VLOOKUP(LARGE(Puntajes!$H$3:$H$22,Ranking!$B20),Puntajes!$H$3:$N$22,7,0),IF($D$2=Ranking!$Q$24,VLOOKUP(LARGE(Puntajes!$I$3:$I$22,Ranking!$B20),Puntajes!$I$3:$N$22,6,0),IF($D$2=Ranking!$Q$25, VLOOKUP(LARGE(Puntajes!$J$3:$J$22,Ranking!$B20),Puntajes!$J$3:$N$22,5,0),IF($D$2=Ranking!$Q$26,VLOOKUP(LARGE(Puntajes!$K$3:$K$22,Ranking!$B20),Puntajes!$K$3:$N$22,4,0),"ERROR"))))))))</f>
        <v>Tijuana</v>
      </c>
      <c r="D20" s="110" t="str">
        <f aca="false">IF(F20&lt;$R$16,"Muy baja",IF(F20&lt;$R$15,"Baja",IF(F20&lt;$R$14,"Media Baja",IF(F20&lt;$R$13,"Media alta",IF(F20&lt;$R$12,"Adecuada","Alta")))))</f>
        <v>Media Baja</v>
      </c>
      <c r="E20" s="110" t="str">
        <f aca="false">VLOOKUP(C20,'Cds 2018'!$A$9:$DH$28,112,0)</f>
        <v>Más de un millón</v>
      </c>
      <c r="F20" s="116" t="n">
        <f aca="false">IF($D$2=$Q$19,LARGE(Puntajes!$L$3:$L$22,Ranking!B20),IF($D$2=$Q$20,LARGE(Puntajes!$E$3:$E$22,Ranking!B20),IF($D$2=$Q$21,LARGE(Puntajes!$F$3:$F$22,Ranking!B20),IF($D$2=$Q$22,LARGE(Puntajes!$G$3:$G$22,Ranking!B20),IF($D$2=$Q$23,LARGE(Puntajes!$H$3:$H$22,Ranking!B20),IF($D$2=$Q$24,LARGE(Puntajes!$I$3:$I$22,Ranking!B20),IF($D$2=$Q$25,LARGE(Puntajes!$J$3:$J$22,Ranking!B20),IF($D$2=$Q$26,LARGE(Puntajes!$K$3:$K$22,Ranking!B20)))))))))</f>
        <v>37.3748222051804</v>
      </c>
      <c r="Q20" s="121" t="s">
        <v>30</v>
      </c>
    </row>
    <row r="21" s="9" customFormat="true" ht="15" hidden="false" customHeight="false" outlineLevel="0" collapsed="false">
      <c r="B21" s="103" t="n">
        <v>17</v>
      </c>
      <c r="C21" s="103" t="str">
        <f aca="false">IF($D$2=$Q$19,VLOOKUP(LARGE(Puntajes!$L$3:$L$22,Ranking!$B21),Puntajes!$L$3:$N$22,3,0),IF($D$2=Ranking!$Q$20,VLOOKUP(LARGE(Puntajes!$E$3:$E$22,Ranking!$B21),Puntajes!$E$3:$N$22,10,0),IF($D$2=Ranking!$Q$21,VLOOKUP(LARGE(Puntajes!$F$3:$F$22,Ranking!$B21),Puntajes!$F$3:$N$22,9,0),IF($D$2=Ranking!$Q$22,VLOOKUP(LARGE(Puntajes!$G$3:$G$22,Ranking!$B21),Puntajes!$G$3:$N$22,8,0),IF($D$2=Ranking!$Q$23,VLOOKUP(LARGE(Puntajes!$H$3:$H$22,Ranking!$B21),Puntajes!$H$3:$N$22,7,0),IF($D$2=Ranking!$Q$24,VLOOKUP(LARGE(Puntajes!$I$3:$I$22,Ranking!$B21),Puntajes!$I$3:$N$22,6,0),IF($D$2=Ranking!$Q$25, VLOOKUP(LARGE(Puntajes!$J$3:$J$22,Ranking!$B21),Puntajes!$J$3:$N$22,5,0),IF($D$2=Ranking!$Q$26,VLOOKUP(LARGE(Puntajes!$K$3:$K$22,Ranking!$B21),Puntajes!$K$3:$N$22,4,0),"ERROR"))))))))</f>
        <v>Cuernavaca</v>
      </c>
      <c r="D21" s="103" t="str">
        <f aca="false">IF(F21&lt;$R$16,"Muy baja",IF(F21&lt;$R$15,"Baja",IF(F21&lt;$R$14,"Media Baja",IF(F21&lt;$R$13,"Media alta",IF(F21&lt;$R$12,"Adecuada","Alta")))))</f>
        <v>Media Baja</v>
      </c>
      <c r="E21" s="103" t="str">
        <f aca="false">VLOOKUP(C21,'Cds 2018'!$A$9:$DH$28,112,0)</f>
        <v>Más de un millón</v>
      </c>
      <c r="F21" s="117" t="n">
        <f aca="false">IF($D$2=$Q$19,LARGE(Puntajes!$L$3:$L$22,Ranking!B21),IF($D$2=$Q$20,LARGE(Puntajes!$E$3:$E$22,Ranking!B21),IF($D$2=$Q$21,LARGE(Puntajes!$F$3:$F$22,Ranking!B21),IF($D$2=$Q$22,LARGE(Puntajes!$G$3:$G$22,Ranking!B21),IF($D$2=$Q$23,LARGE(Puntajes!$H$3:$H$22,Ranking!B21),IF($D$2=$Q$24,LARGE(Puntajes!$I$3:$I$22,Ranking!B21),IF($D$2=$Q$25,LARGE(Puntajes!$J$3:$J$22,Ranking!B21),IF($D$2=$Q$26,LARGE(Puntajes!$K$3:$K$22,Ranking!B21)))))))))</f>
        <v>37.1724018469981</v>
      </c>
      <c r="Q21" s="121" t="s">
        <v>31</v>
      </c>
    </row>
    <row r="22" s="9" customFormat="true" ht="15" hidden="false" customHeight="false" outlineLevel="0" collapsed="false">
      <c r="B22" s="110" t="n">
        <v>18</v>
      </c>
      <c r="C22" s="103" t="str">
        <f aca="false">IF($D$2=$Q$19,VLOOKUP(LARGE(Puntajes!$L$3:$L$22,Ranking!$B22),Puntajes!$L$3:$N$22,3,0),IF($D$2=Ranking!$Q$20,VLOOKUP(LARGE(Puntajes!$E$3:$E$22,Ranking!$B22),Puntajes!$E$3:$N$22,10,0),IF($D$2=Ranking!$Q$21,VLOOKUP(LARGE(Puntajes!$F$3:$F$22,Ranking!$B22),Puntajes!$F$3:$N$22,9,0),IF($D$2=Ranking!$Q$22,VLOOKUP(LARGE(Puntajes!$G$3:$G$22,Ranking!$B22),Puntajes!$G$3:$N$22,8,0),IF($D$2=Ranking!$Q$23,VLOOKUP(LARGE(Puntajes!$H$3:$H$22,Ranking!$B22),Puntajes!$H$3:$N$22,7,0),IF($D$2=Ranking!$Q$24,VLOOKUP(LARGE(Puntajes!$I$3:$I$22,Ranking!$B22),Puntajes!$I$3:$N$22,6,0),IF($D$2=Ranking!$Q$25, VLOOKUP(LARGE(Puntajes!$J$3:$J$22,Ranking!$B22),Puntajes!$J$3:$N$22,5,0),IF($D$2=Ranking!$Q$26,VLOOKUP(LARGE(Puntajes!$K$3:$K$22,Ranking!$B22),Puntajes!$K$3:$N$22,4,0),"ERROR"))))))))</f>
        <v>Tampico-Pánuco</v>
      </c>
      <c r="D22" s="110" t="str">
        <f aca="false">IF(F22&lt;$R$16,"Muy baja",IF(F22&lt;$R$15,"Baja",IF(F22&lt;$R$14,"Media Baja",IF(F22&lt;$R$13,"Media alta",IF(F22&lt;$R$12,"Adecuada","Alta")))))</f>
        <v>Media Baja</v>
      </c>
      <c r="E22" s="110" t="str">
        <f aca="false">VLOOKUP(C22,'Cds 2018'!$A$9:$DH$28,112,0)</f>
        <v>De 500 mil a un millón</v>
      </c>
      <c r="F22" s="116" t="n">
        <f aca="false">IF($D$2=$Q$19,LARGE(Puntajes!$L$3:$L$22,Ranking!B22),IF($D$2=$Q$20,LARGE(Puntajes!$E$3:$E$22,Ranking!B22),IF($D$2=$Q$21,LARGE(Puntajes!$F$3:$F$22,Ranking!B22),IF($D$2=$Q$22,LARGE(Puntajes!$G$3:$G$22,Ranking!B22),IF($D$2=$Q$23,LARGE(Puntajes!$H$3:$H$22,Ranking!B22),IF($D$2=$Q$24,LARGE(Puntajes!$I$3:$I$22,Ranking!B22),IF($D$2=$Q$25,LARGE(Puntajes!$J$3:$J$22,Ranking!B22),IF($D$2=$Q$26,LARGE(Puntajes!$K$3:$K$22,Ranking!B22)))))))))</f>
        <v>35.6032784511329</v>
      </c>
      <c r="Q22" s="121" t="s">
        <v>32</v>
      </c>
    </row>
    <row r="23" s="9" customFormat="true" ht="15" hidden="false" customHeight="false" outlineLevel="0" collapsed="false">
      <c r="B23" s="103" t="n">
        <v>19</v>
      </c>
      <c r="C23" s="103" t="str">
        <f aca="false">IF($D$2=$Q$19,VLOOKUP(LARGE(Puntajes!$L$3:$L$22,Ranking!$B23),Puntajes!$L$3:$N$22,3,0),IF($D$2=Ranking!$Q$20,VLOOKUP(LARGE(Puntajes!$E$3:$E$22,Ranking!$B23),Puntajes!$E$3:$N$22,10,0),IF($D$2=Ranking!$Q$21,VLOOKUP(LARGE(Puntajes!$F$3:$F$22,Ranking!$B23),Puntajes!$F$3:$N$22,9,0),IF($D$2=Ranking!$Q$22,VLOOKUP(LARGE(Puntajes!$G$3:$G$22,Ranking!$B23),Puntajes!$G$3:$N$22,8,0),IF($D$2=Ranking!$Q$23,VLOOKUP(LARGE(Puntajes!$H$3:$H$22,Ranking!$B23),Puntajes!$H$3:$N$22,7,0),IF($D$2=Ranking!$Q$24,VLOOKUP(LARGE(Puntajes!$I$3:$I$22,Ranking!$B23),Puntajes!$I$3:$N$22,6,0),IF($D$2=Ranking!$Q$25, VLOOKUP(LARGE(Puntajes!$J$3:$J$22,Ranking!$B23),Puntajes!$J$3:$N$22,5,0),IF($D$2=Ranking!$Q$26,VLOOKUP(LARGE(Puntajes!$K$3:$K$22,Ranking!$B23),Puntajes!$K$3:$N$22,4,0),"ERROR"))))))))</f>
        <v>Villahermosa</v>
      </c>
      <c r="D23" s="103" t="str">
        <f aca="false">IF(F23&lt;$R$16,"Muy baja",IF(F23&lt;$R$15,"Baja",IF(F23&lt;$R$14,"Media Baja",IF(F23&lt;$R$13,"Media alta",IF(F23&lt;$R$12,"Adecuada","Alta")))))</f>
        <v>Baja</v>
      </c>
      <c r="E23" s="103" t="str">
        <f aca="false">VLOOKUP(C23,'Cds 2018'!$A$9:$DH$28,112,0)</f>
        <v>De 500 mil a un millón</v>
      </c>
      <c r="F23" s="117" t="n">
        <f aca="false">IF($D$2=$Q$19,LARGE(Puntajes!$L$3:$L$22,Ranking!B23),IF($D$2=$Q$20,LARGE(Puntajes!$E$3:$E$22,Ranking!B23),IF($D$2=$Q$21,LARGE(Puntajes!$F$3:$F$22,Ranking!B23),IF($D$2=$Q$22,LARGE(Puntajes!$G$3:$G$22,Ranking!B23),IF($D$2=$Q$23,LARGE(Puntajes!$H$3:$H$22,Ranking!B23),IF($D$2=$Q$24,LARGE(Puntajes!$I$3:$I$22,Ranking!B23),IF($D$2=$Q$25,LARGE(Puntajes!$J$3:$J$22,Ranking!B23),IF($D$2=$Q$26,LARGE(Puntajes!$K$3:$K$22,Ranking!B23)))))))))</f>
        <v>30.7696976575951</v>
      </c>
      <c r="Q23" s="121" t="s">
        <v>33</v>
      </c>
    </row>
    <row r="24" s="9" customFormat="true" ht="15" hidden="false" customHeight="false" outlineLevel="0" collapsed="false">
      <c r="B24" s="110" t="n">
        <v>20</v>
      </c>
      <c r="C24" s="103" t="str">
        <f aca="false">IF($D$2=$Q$19,VLOOKUP(LARGE(Puntajes!$L$3:$L$22,Ranking!$B24),Puntajes!$L$3:$N$22,3,0),IF($D$2=Ranking!$Q$20,VLOOKUP(LARGE(Puntajes!$E$3:$E$22,Ranking!$B24),Puntajes!$E$3:$N$22,10,0),IF($D$2=Ranking!$Q$21,VLOOKUP(LARGE(Puntajes!$F$3:$F$22,Ranking!$B24),Puntajes!$F$3:$N$22,9,0),IF($D$2=Ranking!$Q$22,VLOOKUP(LARGE(Puntajes!$G$3:$G$22,Ranking!$B24),Puntajes!$G$3:$N$22,8,0),IF($D$2=Ranking!$Q$23,VLOOKUP(LARGE(Puntajes!$H$3:$H$22,Ranking!$B24),Puntajes!$H$3:$N$22,7,0),IF($D$2=Ranking!$Q$24,VLOOKUP(LARGE(Puntajes!$I$3:$I$22,Ranking!$B24),Puntajes!$I$3:$N$22,6,0),IF($D$2=Ranking!$Q$25, VLOOKUP(LARGE(Puntajes!$J$3:$J$22,Ranking!$B24),Puntajes!$J$3:$N$22,5,0),IF($D$2=Ranking!$Q$26,VLOOKUP(LARGE(Puntajes!$K$3:$K$22,Ranking!$B24),Puntajes!$K$3:$N$22,4,0),"ERROR"))))))))</f>
        <v>Acapulco</v>
      </c>
      <c r="D24" s="110" t="str">
        <f aca="false">IF(F24&lt;$R$16,"Muy baja",IF(F24&lt;$R$15,"Baja",IF(F24&lt;$R$14,"Media Baja",IF(F24&lt;$R$13,"Media alta",IF(F24&lt;$R$12,"Adecuada","Alta")))))</f>
        <v>Baja</v>
      </c>
      <c r="E24" s="110" t="str">
        <f aca="false">VLOOKUP(C24,'Cds 2018'!$A$9:$DH$28,112,0)</f>
        <v>De 500 mil a un millón</v>
      </c>
      <c r="F24" s="116" t="n">
        <f aca="false">IF($D$2=$Q$19,LARGE(Puntajes!$L$3:$L$22,Ranking!B24),IF($D$2=$Q$20,LARGE(Puntajes!$E$3:$E$22,Ranking!B24),IF($D$2=$Q$21,LARGE(Puntajes!$F$3:$F$22,Ranking!B24),IF($D$2=$Q$22,LARGE(Puntajes!$G$3:$G$22,Ranking!B24),IF($D$2=$Q$23,LARGE(Puntajes!$H$3:$H$22,Ranking!B24),IF($D$2=$Q$24,LARGE(Puntajes!$I$3:$I$22,Ranking!B24),IF($D$2=$Q$25,LARGE(Puntajes!$J$3:$J$22,Ranking!B24),IF($D$2=$Q$26,LARGE(Puntajes!$K$3:$K$22,Ranking!B24)))))))))</f>
        <v>27.112491554258</v>
      </c>
      <c r="Q24" s="121" t="s">
        <v>34</v>
      </c>
    </row>
    <row r="25" customFormat="false" ht="15" hidden="false" customHeight="false" outlineLevel="0" collapsed="false">
      <c r="Q25" s="121" t="s">
        <v>35</v>
      </c>
    </row>
    <row r="26" customFormat="false" ht="15" hidden="false" customHeight="false" outlineLevel="0" collapsed="false">
      <c r="Q26" s="121" t="s">
        <v>36</v>
      </c>
    </row>
    <row r="29" customFormat="false" ht="15" hidden="false" customHeight="false" outlineLevel="0" collapsed="false">
      <c r="B29" s="122" t="s">
        <v>599</v>
      </c>
    </row>
  </sheetData>
  <dataValidations count="1">
    <dataValidation allowBlank="true" operator="between" showDropDown="false" showErrorMessage="true" showInputMessage="true" sqref="D2" type="list">
      <formula1>Puntajes!$E$2:$L$2</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false"/>
  </sheetPr>
  <dimension ref="B1:CU6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4" ySplit="0" topLeftCell="E1" activePane="topRight" state="frozen"/>
      <selection pane="topLeft" activeCell="A1" activeCellId="0" sqref="A1"/>
      <selection pane="topRight" activeCell="C10" activeCellId="0" sqref="C10"/>
    </sheetView>
  </sheetViews>
  <sheetFormatPr defaultRowHeight="15" zeroHeight="false" outlineLevelRow="0" outlineLevelCol="0"/>
  <cols>
    <col collapsed="false" customWidth="true" hidden="false" outlineLevel="0" max="1" min="1" style="11" width="10.85"/>
    <col collapsed="false" customWidth="true" hidden="false" outlineLevel="0" max="2" min="2" style="9" width="9.85"/>
    <col collapsed="false" customWidth="true" hidden="false" outlineLevel="0" max="3" min="3" style="9" width="22"/>
    <col collapsed="false" customWidth="true" hidden="false" outlineLevel="0" max="4" min="4" style="9" width="18.85"/>
    <col collapsed="false" customWidth="true" hidden="false" outlineLevel="0" max="5" min="5" style="11" width="12.28"/>
    <col collapsed="false" customWidth="true" hidden="false" outlineLevel="0" max="23" min="6" style="11" width="10.85"/>
    <col collapsed="false" customWidth="true" hidden="false" outlineLevel="0" max="24" min="24" style="11" width="10.28"/>
    <col collapsed="false" customWidth="true" hidden="false" outlineLevel="0" max="69" min="25" style="11" width="10.85"/>
    <col collapsed="false" customWidth="true" hidden="false" outlineLevel="0" max="70" min="70" style="11" width="11.85"/>
    <col collapsed="false" customWidth="true" hidden="false" outlineLevel="0" max="92" min="71" style="11" width="10.85"/>
    <col collapsed="false" customWidth="true" hidden="false" outlineLevel="0" max="93" min="93" style="11" width="12.85"/>
    <col collapsed="false" customWidth="true" hidden="false" outlineLevel="0" max="1025" min="94" style="11" width="10.85"/>
  </cols>
  <sheetData>
    <row r="1" customFormat="false" ht="15" hidden="false" customHeight="false" outlineLevel="0" collapsed="false">
      <c r="E1" s="123" t="n">
        <v>5</v>
      </c>
      <c r="F1" s="123" t="n">
        <v>6</v>
      </c>
      <c r="G1" s="123" t="n">
        <v>7</v>
      </c>
      <c r="H1" s="123" t="n">
        <v>8</v>
      </c>
      <c r="I1" s="123" t="n">
        <v>9</v>
      </c>
      <c r="J1" s="123" t="n">
        <v>10</v>
      </c>
      <c r="K1" s="123" t="n">
        <v>11</v>
      </c>
      <c r="L1" s="123" t="n">
        <v>12</v>
      </c>
      <c r="M1" s="123" t="n">
        <v>13</v>
      </c>
      <c r="N1" s="123" t="n">
        <v>14</v>
      </c>
      <c r="O1" s="123" t="n">
        <v>15</v>
      </c>
      <c r="P1" s="123" t="n">
        <v>16</v>
      </c>
      <c r="Q1" s="123" t="n">
        <v>17</v>
      </c>
      <c r="R1" s="123" t="n">
        <v>18</v>
      </c>
      <c r="S1" s="123" t="n">
        <v>19</v>
      </c>
      <c r="T1" s="123" t="n">
        <v>20</v>
      </c>
      <c r="U1" s="123" t="n">
        <v>21</v>
      </c>
      <c r="V1" s="123" t="n">
        <v>22</v>
      </c>
      <c r="W1" s="123" t="n">
        <v>23</v>
      </c>
      <c r="X1" s="123" t="n">
        <v>24</v>
      </c>
      <c r="Y1" s="123" t="n">
        <v>25</v>
      </c>
      <c r="Z1" s="123" t="n">
        <v>26</v>
      </c>
      <c r="AA1" s="123" t="n">
        <v>27</v>
      </c>
      <c r="AB1" s="123" t="n">
        <v>28</v>
      </c>
      <c r="AC1" s="123" t="n">
        <v>29</v>
      </c>
      <c r="AD1" s="123" t="n">
        <v>30</v>
      </c>
      <c r="AE1" s="123" t="n">
        <v>31</v>
      </c>
      <c r="AF1" s="123" t="n">
        <v>32</v>
      </c>
      <c r="AG1" s="123" t="n">
        <v>33</v>
      </c>
      <c r="AH1" s="123" t="n">
        <v>34</v>
      </c>
      <c r="AI1" s="123" t="n">
        <v>35</v>
      </c>
      <c r="AJ1" s="123" t="n">
        <v>36</v>
      </c>
      <c r="AK1" s="123" t="n">
        <v>37</v>
      </c>
      <c r="AL1" s="123" t="n">
        <v>38</v>
      </c>
      <c r="AM1" s="123" t="n">
        <v>39</v>
      </c>
      <c r="AN1" s="123" t="n">
        <v>40</v>
      </c>
      <c r="AO1" s="123" t="n">
        <v>41</v>
      </c>
      <c r="AP1" s="123" t="n">
        <v>42</v>
      </c>
      <c r="AQ1" s="123" t="n">
        <v>43</v>
      </c>
      <c r="AR1" s="123" t="n">
        <v>44</v>
      </c>
      <c r="AS1" s="123" t="n">
        <v>45</v>
      </c>
      <c r="AT1" s="123" t="n">
        <v>46</v>
      </c>
      <c r="AU1" s="123" t="n">
        <v>47</v>
      </c>
      <c r="AV1" s="123" t="n">
        <v>48</v>
      </c>
      <c r="AW1" s="123" t="n">
        <v>49</v>
      </c>
      <c r="AX1" s="123" t="n">
        <v>50</v>
      </c>
      <c r="AY1" s="123" t="n">
        <v>51</v>
      </c>
      <c r="AZ1" s="123" t="n">
        <v>52</v>
      </c>
      <c r="BA1" s="123" t="n">
        <v>53</v>
      </c>
      <c r="BB1" s="123" t="n">
        <v>54</v>
      </c>
      <c r="BC1" s="123" t="n">
        <v>55</v>
      </c>
      <c r="BD1" s="123" t="n">
        <v>56</v>
      </c>
      <c r="BE1" s="123" t="n">
        <v>57</v>
      </c>
      <c r="BF1" s="123" t="n">
        <v>58</v>
      </c>
      <c r="BG1" s="123" t="n">
        <v>59</v>
      </c>
      <c r="BH1" s="123" t="n">
        <v>60</v>
      </c>
      <c r="BI1" s="123" t="n">
        <v>61</v>
      </c>
      <c r="BJ1" s="123" t="n">
        <v>62</v>
      </c>
      <c r="BK1" s="123" t="n">
        <v>63</v>
      </c>
      <c r="BL1" s="123" t="n">
        <v>64</v>
      </c>
      <c r="BM1" s="123" t="n">
        <v>65</v>
      </c>
      <c r="BN1" s="123" t="n">
        <v>66</v>
      </c>
      <c r="BO1" s="123" t="n">
        <v>67</v>
      </c>
      <c r="BP1" s="123" t="n">
        <v>68</v>
      </c>
      <c r="BQ1" s="123" t="n">
        <v>69</v>
      </c>
      <c r="BR1" s="123" t="n">
        <v>70</v>
      </c>
      <c r="BS1" s="123" t="n">
        <v>71</v>
      </c>
      <c r="BT1" s="123" t="n">
        <v>72</v>
      </c>
      <c r="BU1" s="123" t="n">
        <v>73</v>
      </c>
      <c r="BV1" s="123" t="n">
        <v>74</v>
      </c>
      <c r="BW1" s="123" t="n">
        <v>75</v>
      </c>
      <c r="BX1" s="123" t="n">
        <v>76</v>
      </c>
      <c r="BY1" s="123" t="n">
        <v>77</v>
      </c>
      <c r="BZ1" s="123" t="n">
        <v>78</v>
      </c>
      <c r="CA1" s="123" t="n">
        <v>79</v>
      </c>
      <c r="CB1" s="123" t="n">
        <v>80</v>
      </c>
      <c r="CC1" s="123" t="n">
        <v>81</v>
      </c>
      <c r="CD1" s="123" t="n">
        <v>82</v>
      </c>
      <c r="CE1" s="123" t="n">
        <v>83</v>
      </c>
      <c r="CF1" s="123" t="n">
        <v>84</v>
      </c>
      <c r="CG1" s="123" t="n">
        <v>85</v>
      </c>
      <c r="CH1" s="123" t="n">
        <v>86</v>
      </c>
      <c r="CI1" s="123" t="n">
        <v>87</v>
      </c>
      <c r="CJ1" s="123" t="n">
        <v>88</v>
      </c>
      <c r="CK1" s="123" t="n">
        <v>89</v>
      </c>
      <c r="CL1" s="123" t="n">
        <v>90</v>
      </c>
      <c r="CM1" s="123" t="n">
        <v>91</v>
      </c>
      <c r="CN1" s="123" t="n">
        <v>92</v>
      </c>
      <c r="CO1" s="123" t="n">
        <v>93</v>
      </c>
      <c r="CP1" s="123" t="n">
        <v>94</v>
      </c>
      <c r="CQ1" s="123" t="n">
        <v>95</v>
      </c>
      <c r="CR1" s="123" t="n">
        <v>96</v>
      </c>
      <c r="CS1" s="123" t="n">
        <v>97</v>
      </c>
      <c r="CT1" s="123" t="n">
        <v>98</v>
      </c>
      <c r="CU1" s="123" t="n">
        <v>99</v>
      </c>
    </row>
    <row r="2" customFormat="false" ht="15" hidden="false" customHeight="true" outlineLevel="0" collapsed="false">
      <c r="B2" s="16" t="s">
        <v>27</v>
      </c>
      <c r="C2" s="16" t="s">
        <v>28</v>
      </c>
      <c r="D2" s="63" t="s">
        <v>528</v>
      </c>
      <c r="E2" s="30" t="str">
        <f aca="false">'Cds 2018'!E1</f>
        <v>No</v>
      </c>
      <c r="F2" s="30" t="str">
        <f aca="false">'Cds 2018'!F1</f>
        <v>No</v>
      </c>
      <c r="G2" s="30" t="str">
        <f aca="false">'Cds 2018'!G1</f>
        <v>No</v>
      </c>
      <c r="H2" s="30" t="str">
        <f aca="false">'Cds 2018'!H1</f>
        <v>No</v>
      </c>
      <c r="I2" s="30" t="str">
        <f aca="false">'Cds 2018'!I1</f>
        <v>No</v>
      </c>
      <c r="J2" s="30" t="str">
        <f aca="false">'Cds 2018'!J1</f>
        <v>No</v>
      </c>
      <c r="K2" s="30" t="str">
        <f aca="false">'Cds 2018'!K1</f>
        <v>No</v>
      </c>
      <c r="L2" s="30" t="str">
        <f aca="false">'Cds 2018'!L1</f>
        <v>No</v>
      </c>
      <c r="M2" s="30" t="str">
        <f aca="false">'Cds 2018'!M1</f>
        <v>No</v>
      </c>
      <c r="N2" s="30" t="str">
        <f aca="false">'Cds 2018'!N1</f>
        <v>No</v>
      </c>
      <c r="O2" s="30" t="str">
        <f aca="false">'Cds 2018'!O1</f>
        <v>No</v>
      </c>
      <c r="P2" s="30" t="str">
        <f aca="false">'Cds 2018'!P1</f>
        <v>Sí</v>
      </c>
      <c r="Q2" s="30" t="str">
        <f aca="false">'Cds 2018'!Q1</f>
        <v>Sí</v>
      </c>
      <c r="R2" s="30" t="str">
        <f aca="false">'Cds 2018'!R1</f>
        <v>Sí</v>
      </c>
      <c r="S2" s="30" t="str">
        <f aca="false">'Cds 2018'!S1</f>
        <v>Sí</v>
      </c>
      <c r="T2" s="30" t="str">
        <f aca="false">'Cds 2018'!T1</f>
        <v>Sí</v>
      </c>
      <c r="U2" s="30" t="str">
        <f aca="false">'Cds 2018'!U1</f>
        <v>Sí</v>
      </c>
      <c r="V2" s="30" t="str">
        <f aca="false">'Cds 2018'!V1</f>
        <v>Sí</v>
      </c>
      <c r="W2" s="30" t="str">
        <f aca="false">'Cds 2018'!W1</f>
        <v>No</v>
      </c>
      <c r="X2" s="30" t="str">
        <f aca="false">'Cds 2018'!X1</f>
        <v>No</v>
      </c>
      <c r="Y2" s="30" t="str">
        <f aca="false">'Cds 2018'!Y1</f>
        <v>No</v>
      </c>
      <c r="Z2" s="30" t="str">
        <f aca="false">'Cds 2018'!Z1</f>
        <v>No</v>
      </c>
      <c r="AA2" s="30" t="str">
        <f aca="false">'Cds 2018'!AA1</f>
        <v>No</v>
      </c>
      <c r="AB2" s="30" t="str">
        <f aca="false">'Cds 2018'!AB1</f>
        <v>No</v>
      </c>
      <c r="AC2" s="30" t="str">
        <f aca="false">'Cds 2018'!AC1</f>
        <v>Sí</v>
      </c>
      <c r="AD2" s="30" t="str">
        <f aca="false">'Cds 2018'!AD1</f>
        <v>Sí</v>
      </c>
      <c r="AE2" s="30" t="str">
        <f aca="false">'Cds 2018'!AE1</f>
        <v>Sí</v>
      </c>
      <c r="AF2" s="30" t="str">
        <f aca="false">'Cds 2018'!AF1</f>
        <v>Sí</v>
      </c>
      <c r="AG2" s="30" t="str">
        <f aca="false">'Cds 2018'!AG1</f>
        <v>Sí</v>
      </c>
      <c r="AH2" s="30" t="str">
        <f aca="false">'Cds 2018'!AH1</f>
        <v>Sí</v>
      </c>
      <c r="AI2" s="30" t="str">
        <f aca="false">'Cds 2018'!AI1</f>
        <v>Sí</v>
      </c>
      <c r="AJ2" s="30" t="str">
        <f aca="false">'Cds 2018'!AJ1</f>
        <v>No</v>
      </c>
      <c r="AK2" s="30" t="str">
        <f aca="false">'Cds 2018'!AK1</f>
        <v>No</v>
      </c>
      <c r="AL2" s="30" t="str">
        <f aca="false">'Cds 2018'!AL1</f>
        <v>Sí</v>
      </c>
      <c r="AM2" s="30" t="str">
        <f aca="false">'Cds 2018'!AM1</f>
        <v>Sí</v>
      </c>
      <c r="AN2" s="30" t="str">
        <f aca="false">'Cds 2018'!AN1</f>
        <v>No</v>
      </c>
      <c r="AO2" s="30" t="str">
        <f aca="false">'Cds 2018'!AO1</f>
        <v>Sí</v>
      </c>
      <c r="AP2" s="30" t="str">
        <f aca="false">'Cds 2018'!AP1</f>
        <v>No</v>
      </c>
      <c r="AQ2" s="30" t="str">
        <f aca="false">'Cds 2018'!AQ1</f>
        <v>Sí</v>
      </c>
      <c r="AR2" s="30" t="str">
        <f aca="false">'Cds 2018'!AR1</f>
        <v>Sí</v>
      </c>
      <c r="AS2" s="30" t="str">
        <f aca="false">'Cds 2018'!AS1</f>
        <v>No</v>
      </c>
      <c r="AT2" s="30" t="str">
        <f aca="false">'Cds 2018'!AT1</f>
        <v>No</v>
      </c>
      <c r="AU2" s="30" t="str">
        <f aca="false">'Cds 2018'!AU1</f>
        <v>No</v>
      </c>
      <c r="AV2" s="30" t="str">
        <f aca="false">'Cds 2018'!AV1</f>
        <v>Sí</v>
      </c>
      <c r="AW2" s="30" t="str">
        <f aca="false">'Cds 2018'!AW1</f>
        <v>Sí</v>
      </c>
      <c r="AX2" s="30" t="str">
        <f aca="false">'Cds 2018'!AX1</f>
        <v>Sí</v>
      </c>
      <c r="AY2" s="30" t="str">
        <f aca="false">'Cds 2018'!AY1</f>
        <v>Sí</v>
      </c>
      <c r="AZ2" s="30" t="str">
        <f aca="false">'Cds 2018'!AZ1</f>
        <v>Sí</v>
      </c>
      <c r="BA2" s="30" t="str">
        <f aca="false">'Cds 2018'!BA1</f>
        <v>Sí</v>
      </c>
      <c r="BB2" s="30" t="str">
        <f aca="false">'Cds 2018'!BB1</f>
        <v>Sí</v>
      </c>
      <c r="BC2" s="30" t="str">
        <f aca="false">'Cds 2018'!BC1</f>
        <v>No</v>
      </c>
      <c r="BD2" s="30" t="str">
        <f aca="false">'Cds 2018'!BD1</f>
        <v>No</v>
      </c>
      <c r="BE2" s="30" t="str">
        <f aca="false">'Cds 2018'!BE1</f>
        <v>No</v>
      </c>
      <c r="BF2" s="30" t="str">
        <f aca="false">'Cds 2018'!BF1</f>
        <v>No</v>
      </c>
      <c r="BG2" s="30" t="str">
        <f aca="false">'Cds 2018'!BG1</f>
        <v>No</v>
      </c>
      <c r="BH2" s="30" t="str">
        <f aca="false">'Cds 2018'!BH1</f>
        <v>No</v>
      </c>
      <c r="BI2" s="30" t="str">
        <f aca="false">'Cds 2018'!BI1</f>
        <v>No</v>
      </c>
      <c r="BJ2" s="30" t="str">
        <f aca="false">'Cds 2018'!BJ1</f>
        <v>Sí</v>
      </c>
      <c r="BK2" s="30" t="str">
        <f aca="false">'Cds 2018'!BK1</f>
        <v>Sí</v>
      </c>
      <c r="BL2" s="30" t="str">
        <f aca="false">'Cds 2018'!BL1</f>
        <v>Sí</v>
      </c>
      <c r="BM2" s="30" t="str">
        <f aca="false">'Cds 2018'!BM1</f>
        <v>Sí</v>
      </c>
      <c r="BN2" s="30" t="str">
        <f aca="false">'Cds 2018'!BN1</f>
        <v>Sí</v>
      </c>
      <c r="BO2" s="30" t="str">
        <f aca="false">'Cds 2018'!BO1</f>
        <v>No</v>
      </c>
      <c r="BP2" s="30" t="str">
        <f aca="false">'Cds 2018'!BP1</f>
        <v>Sí</v>
      </c>
      <c r="BQ2" s="30" t="str">
        <f aca="false">'Cds 2018'!BQ1</f>
        <v>Sí</v>
      </c>
      <c r="BR2" s="30" t="str">
        <f aca="false">'Cds 2018'!BR1</f>
        <v>Sí</v>
      </c>
      <c r="BS2" s="30" t="str">
        <f aca="false">'Cds 2018'!BS1</f>
        <v>Sí</v>
      </c>
      <c r="BT2" s="30" t="str">
        <f aca="false">'Cds 2018'!BT1</f>
        <v>Sí</v>
      </c>
      <c r="BU2" s="30" t="str">
        <f aca="false">'Cds 2018'!BU1</f>
        <v>Sí</v>
      </c>
      <c r="BV2" s="30" t="str">
        <f aca="false">'Cds 2018'!BV1</f>
        <v>Sí</v>
      </c>
      <c r="BW2" s="30" t="str">
        <f aca="false">'Cds 2018'!BW1</f>
        <v>Sí</v>
      </c>
      <c r="BX2" s="30" t="str">
        <f aca="false">'Cds 2018'!BX1</f>
        <v>Sí</v>
      </c>
      <c r="BY2" s="30" t="str">
        <f aca="false">'Cds 2018'!BY1</f>
        <v>Sí</v>
      </c>
      <c r="BZ2" s="30" t="str">
        <f aca="false">'Cds 2018'!BZ1</f>
        <v>Sí</v>
      </c>
      <c r="CA2" s="30" t="str">
        <f aca="false">'Cds 2018'!CA1</f>
        <v>Sí</v>
      </c>
      <c r="CB2" s="30" t="str">
        <f aca="false">'Cds 2018'!CB1</f>
        <v>Sí</v>
      </c>
      <c r="CC2" s="30" t="str">
        <f aca="false">'Cds 2018'!CC1</f>
        <v>Sí</v>
      </c>
      <c r="CD2" s="30" t="str">
        <f aca="false">'Cds 2018'!CD1</f>
        <v>Sí</v>
      </c>
      <c r="CE2" s="30" t="str">
        <f aca="false">'Cds 2018'!CE1</f>
        <v>Sí</v>
      </c>
      <c r="CF2" s="30" t="str">
        <f aca="false">'Cds 2018'!CF1</f>
        <v>Sí</v>
      </c>
      <c r="CG2" s="30" t="str">
        <f aca="false">'Cds 2018'!CG1</f>
        <v>Sí</v>
      </c>
      <c r="CH2" s="30" t="str">
        <f aca="false">'Cds 2018'!CH1</f>
        <v>Sí</v>
      </c>
      <c r="CI2" s="30" t="str">
        <f aca="false">'Cds 2018'!CI1</f>
        <v>Sí</v>
      </c>
      <c r="CJ2" s="30" t="str">
        <f aca="false">'Cds 2018'!CJ1</f>
        <v>Sí</v>
      </c>
      <c r="CK2" s="30" t="str">
        <f aca="false">'Cds 2018'!CK1</f>
        <v>Sí</v>
      </c>
      <c r="CL2" s="30" t="str">
        <f aca="false">'Cds 2018'!CL1</f>
        <v>Sí</v>
      </c>
      <c r="CM2" s="30" t="str">
        <f aca="false">'Cds 2018'!CM1</f>
        <v>Sí</v>
      </c>
      <c r="CN2" s="30" t="str">
        <f aca="false">'Cds 2018'!CN1</f>
        <v>Sí</v>
      </c>
      <c r="CO2" s="30" t="str">
        <f aca="false">'Cds 2018'!CO1</f>
        <v>Sí</v>
      </c>
      <c r="CP2" s="30" t="str">
        <f aca="false">'Cds 2018'!CP1</f>
        <v>No</v>
      </c>
      <c r="CQ2" s="30" t="str">
        <f aca="false">'Cds 2018'!CQ1</f>
        <v>Sí</v>
      </c>
      <c r="CR2" s="30" t="str">
        <f aca="false">'Cds 2018'!CR1</f>
        <v>Sí</v>
      </c>
      <c r="CS2" s="30" t="str">
        <f aca="false">'Cds 2018'!CS1</f>
        <v>No</v>
      </c>
      <c r="CT2" s="30" t="str">
        <f aca="false">'Cds 2018'!CT1</f>
        <v>No</v>
      </c>
      <c r="CU2" s="30" t="str">
        <f aca="false">'Cds 2018'!CU1</f>
        <v>Sí</v>
      </c>
    </row>
    <row r="3" customFormat="false" ht="15" hidden="false" customHeight="false" outlineLevel="0" collapsed="false">
      <c r="B3" s="16"/>
      <c r="C3" s="16"/>
      <c r="D3" s="63" t="s">
        <v>531</v>
      </c>
      <c r="E3" s="30" t="n">
        <f aca="false">'Cds 2018'!E2</f>
        <v>0.5</v>
      </c>
      <c r="F3" s="30" t="n">
        <f aca="false">'Cds 2018'!F2</f>
        <v>0.5</v>
      </c>
      <c r="G3" s="30" t="n">
        <f aca="false">'Cds 2018'!G2</f>
        <v>0.5</v>
      </c>
      <c r="H3" s="30" t="n">
        <f aca="false">'Cds 2018'!H2</f>
        <v>0.1</v>
      </c>
      <c r="I3" s="30" t="n">
        <f aca="false">'Cds 2018'!I2</f>
        <v>1</v>
      </c>
      <c r="J3" s="30" t="n">
        <f aca="false">'Cds 2018'!J2</f>
        <v>0.5</v>
      </c>
      <c r="K3" s="30" t="n">
        <f aca="false">'Cds 2018'!K2</f>
        <v>1</v>
      </c>
      <c r="L3" s="30" t="n">
        <f aca="false">'Cds 2018'!L2</f>
        <v>0.5</v>
      </c>
      <c r="M3" s="30" t="n">
        <f aca="false">'Cds 2018'!M2</f>
        <v>1</v>
      </c>
      <c r="N3" s="30" t="n">
        <f aca="false">'Cds 2018'!N2</f>
        <v>0.5</v>
      </c>
      <c r="O3" s="30" t="n">
        <f aca="false">'Cds 2018'!O2</f>
        <v>0.5</v>
      </c>
      <c r="P3" s="30" t="n">
        <f aca="false">'Cds 2018'!P2</f>
        <v>1</v>
      </c>
      <c r="Q3" s="30" t="n">
        <f aca="false">'Cds 2018'!Q2</f>
        <v>0.5</v>
      </c>
      <c r="R3" s="30" t="n">
        <f aca="false">'Cds 2018'!R2</f>
        <v>0.5</v>
      </c>
      <c r="S3" s="30" t="n">
        <f aca="false">'Cds 2018'!S2</f>
        <v>0.5</v>
      </c>
      <c r="T3" s="30" t="n">
        <f aca="false">'Cds 2018'!T2</f>
        <v>0.5</v>
      </c>
      <c r="U3" s="30" t="n">
        <f aca="false">'Cds 2018'!U2</f>
        <v>0.5</v>
      </c>
      <c r="V3" s="30" t="n">
        <f aca="false">'Cds 2018'!V2</f>
        <v>0.5</v>
      </c>
      <c r="W3" s="30" t="n">
        <f aca="false">'Cds 2018'!W2</f>
        <v>0.5</v>
      </c>
      <c r="X3" s="30" t="n">
        <f aca="false">'Cds 2018'!X2</f>
        <v>0.1</v>
      </c>
      <c r="Y3" s="30" t="n">
        <f aca="false">'Cds 2018'!Y2</f>
        <v>0.1</v>
      </c>
      <c r="Z3" s="30" t="n">
        <f aca="false">'Cds 2018'!Z2</f>
        <v>0.5</v>
      </c>
      <c r="AA3" s="30" t="n">
        <f aca="false">'Cds 2018'!AA2</f>
        <v>0.5</v>
      </c>
      <c r="AB3" s="30" t="n">
        <f aca="false">'Cds 2018'!AB2</f>
        <v>1</v>
      </c>
      <c r="AC3" s="30" t="n">
        <f aca="false">'Cds 2018'!AC2</f>
        <v>0.5</v>
      </c>
      <c r="AD3" s="30" t="n">
        <f aca="false">'Cds 2018'!AD2</f>
        <v>0.1</v>
      </c>
      <c r="AE3" s="30" t="n">
        <f aca="false">'Cds 2018'!AE2</f>
        <v>0.5</v>
      </c>
      <c r="AF3" s="30" t="n">
        <f aca="false">'Cds 2018'!AF2</f>
        <v>0.1</v>
      </c>
      <c r="AG3" s="30" t="n">
        <f aca="false">'Cds 2018'!AG2</f>
        <v>1</v>
      </c>
      <c r="AH3" s="30" t="n">
        <f aca="false">'Cds 2018'!AH2</f>
        <v>0.1</v>
      </c>
      <c r="AI3" s="30" t="n">
        <f aca="false">'Cds 2018'!AI2</f>
        <v>0.5</v>
      </c>
      <c r="AJ3" s="30" t="n">
        <f aca="false">'Cds 2018'!AJ2</f>
        <v>1</v>
      </c>
      <c r="AK3" s="30" t="n">
        <f aca="false">'Cds 2018'!AK2</f>
        <v>1</v>
      </c>
      <c r="AL3" s="30" t="n">
        <f aca="false">'Cds 2018'!AL2</f>
        <v>0.5</v>
      </c>
      <c r="AM3" s="30" t="n">
        <f aca="false">'Cds 2018'!AM2</f>
        <v>0.5</v>
      </c>
      <c r="AN3" s="30" t="n">
        <f aca="false">'Cds 2018'!AN2</f>
        <v>1</v>
      </c>
      <c r="AO3" s="30" t="n">
        <f aca="false">'Cds 2018'!AO2</f>
        <v>0.5</v>
      </c>
      <c r="AP3" s="30" t="n">
        <f aca="false">'Cds 2018'!AP2</f>
        <v>1</v>
      </c>
      <c r="AQ3" s="30" t="n">
        <f aca="false">'Cds 2018'!AQ2</f>
        <v>1</v>
      </c>
      <c r="AR3" s="30" t="n">
        <f aca="false">'Cds 2018'!AR2</f>
        <v>0.5</v>
      </c>
      <c r="AS3" s="30" t="n">
        <f aca="false">'Cds 2018'!AS2</f>
        <v>0.5</v>
      </c>
      <c r="AT3" s="30" t="n">
        <f aca="false">'Cds 2018'!AT2</f>
        <v>0.5</v>
      </c>
      <c r="AU3" s="30" t="n">
        <f aca="false">'Cds 2018'!AU2</f>
        <v>0.5</v>
      </c>
      <c r="AV3" s="30" t="n">
        <f aca="false">'Cds 2018'!AV2</f>
        <v>0.5</v>
      </c>
      <c r="AW3" s="30" t="n">
        <f aca="false">'Cds 2018'!AW2</f>
        <v>1</v>
      </c>
      <c r="AX3" s="30" t="n">
        <f aca="false">'Cds 2018'!AX2</f>
        <v>1</v>
      </c>
      <c r="AY3" s="30" t="n">
        <f aca="false">'Cds 2018'!AY2</f>
        <v>1</v>
      </c>
      <c r="AZ3" s="30" t="n">
        <f aca="false">'Cds 2018'!AZ2</f>
        <v>0.1</v>
      </c>
      <c r="BA3" s="30" t="n">
        <f aca="false">'Cds 2018'!BA2</f>
        <v>0.1</v>
      </c>
      <c r="BB3" s="30" t="n">
        <f aca="false">'Cds 2018'!BB2</f>
        <v>0.1</v>
      </c>
      <c r="BC3" s="30" t="n">
        <f aca="false">'Cds 2018'!BC2</f>
        <v>1</v>
      </c>
      <c r="BD3" s="30" t="n">
        <f aca="false">'Cds 2018'!BD2</f>
        <v>1</v>
      </c>
      <c r="BE3" s="30" t="n">
        <f aca="false">'Cds 2018'!BE2</f>
        <v>1</v>
      </c>
      <c r="BF3" s="30" t="n">
        <f aca="false">'Cds 2018'!BF2</f>
        <v>1</v>
      </c>
      <c r="BG3" s="30" t="n">
        <f aca="false">'Cds 2018'!BG2</f>
        <v>1</v>
      </c>
      <c r="BH3" s="30" t="n">
        <f aca="false">'Cds 2018'!BH2</f>
        <v>1</v>
      </c>
      <c r="BI3" s="30" t="n">
        <f aca="false">'Cds 2018'!BI2</f>
        <v>0.5</v>
      </c>
      <c r="BJ3" s="30" t="n">
        <f aca="false">'Cds 2018'!BJ2</f>
        <v>0.5</v>
      </c>
      <c r="BK3" s="30" t="n">
        <f aca="false">'Cds 2018'!BK2</f>
        <v>0.5</v>
      </c>
      <c r="BL3" s="30" t="n">
        <f aca="false">'Cds 2018'!BL2</f>
        <v>0.5</v>
      </c>
      <c r="BM3" s="30" t="n">
        <f aca="false">'Cds 2018'!BM2</f>
        <v>1</v>
      </c>
      <c r="BN3" s="30" t="n">
        <f aca="false">'Cds 2018'!BN2</f>
        <v>1</v>
      </c>
      <c r="BO3" s="30" t="n">
        <f aca="false">'Cds 2018'!BO2</f>
        <v>0.1</v>
      </c>
      <c r="BP3" s="30" t="n">
        <f aca="false">'Cds 2018'!BP2</f>
        <v>0.1</v>
      </c>
      <c r="BQ3" s="30" t="n">
        <f aca="false">'Cds 2018'!BQ2</f>
        <v>0.5</v>
      </c>
      <c r="BR3" s="30" t="n">
        <f aca="false">'Cds 2018'!BR2</f>
        <v>1</v>
      </c>
      <c r="BS3" s="30" t="n">
        <f aca="false">'Cds 2018'!BS2</f>
        <v>0.1</v>
      </c>
      <c r="BT3" s="30" t="n">
        <f aca="false">'Cds 2018'!BT2</f>
        <v>0.5</v>
      </c>
      <c r="BU3" s="30" t="n">
        <f aca="false">'Cds 2018'!BU2</f>
        <v>0.5</v>
      </c>
      <c r="BV3" s="30" t="n">
        <f aca="false">'Cds 2018'!BV2</f>
        <v>0.1</v>
      </c>
      <c r="BW3" s="30" t="n">
        <f aca="false">'Cds 2018'!BW2</f>
        <v>0.5</v>
      </c>
      <c r="BX3" s="30" t="n">
        <f aca="false">'Cds 2018'!BX2</f>
        <v>1</v>
      </c>
      <c r="BY3" s="30" t="n">
        <f aca="false">'Cds 2018'!BY2</f>
        <v>1</v>
      </c>
      <c r="BZ3" s="30" t="n">
        <f aca="false">'Cds 2018'!BZ2</f>
        <v>0.5</v>
      </c>
      <c r="CA3" s="30" t="n">
        <f aca="false">'Cds 2018'!CA2</f>
        <v>1</v>
      </c>
      <c r="CB3" s="30" t="n">
        <f aca="false">'Cds 2018'!CB2</f>
        <v>1</v>
      </c>
      <c r="CC3" s="30" t="n">
        <f aca="false">'Cds 2018'!CC2</f>
        <v>0.5</v>
      </c>
      <c r="CD3" s="30" t="n">
        <f aca="false">'Cds 2018'!CD2</f>
        <v>1</v>
      </c>
      <c r="CE3" s="30" t="n">
        <f aca="false">'Cds 2018'!CE2</f>
        <v>0.1</v>
      </c>
      <c r="CF3" s="30" t="n">
        <f aca="false">'Cds 2018'!CF2</f>
        <v>0.1</v>
      </c>
      <c r="CG3" s="30" t="n">
        <f aca="false">'Cds 2018'!CG2</f>
        <v>0.5</v>
      </c>
      <c r="CH3" s="30" t="n">
        <f aca="false">'Cds 2018'!CH2</f>
        <v>0.5</v>
      </c>
      <c r="CI3" s="30" t="n">
        <f aca="false">'Cds 2018'!CI2</f>
        <v>0.1</v>
      </c>
      <c r="CJ3" s="30" t="n">
        <f aca="false">'Cds 2018'!CJ2</f>
        <v>1</v>
      </c>
      <c r="CK3" s="30" t="n">
        <f aca="false">'Cds 2018'!CK2</f>
        <v>0.5</v>
      </c>
      <c r="CL3" s="30" t="n">
        <f aca="false">'Cds 2018'!CL2</f>
        <v>0.5</v>
      </c>
      <c r="CM3" s="30" t="n">
        <f aca="false">'Cds 2018'!CM2</f>
        <v>0.1</v>
      </c>
      <c r="CN3" s="30" t="n">
        <f aca="false">'Cds 2018'!CN2</f>
        <v>0.5</v>
      </c>
      <c r="CO3" s="30" t="n">
        <f aca="false">'Cds 2018'!CO2</f>
        <v>0.5</v>
      </c>
      <c r="CP3" s="30" t="n">
        <f aca="false">'Cds 2018'!CP2</f>
        <v>0.5</v>
      </c>
      <c r="CQ3" s="30" t="n">
        <f aca="false">'Cds 2018'!CQ2</f>
        <v>0.1</v>
      </c>
      <c r="CR3" s="30" t="n">
        <f aca="false">'Cds 2018'!CR2</f>
        <v>1</v>
      </c>
      <c r="CS3" s="30" t="n">
        <f aca="false">'Cds 2018'!CS2</f>
        <v>0.5</v>
      </c>
      <c r="CT3" s="30" t="n">
        <f aca="false">'Cds 2018'!CT2</f>
        <v>1</v>
      </c>
      <c r="CU3" s="30" t="n">
        <f aca="false">'Cds 2018'!CU2</f>
        <v>1</v>
      </c>
    </row>
    <row r="4" customFormat="false" ht="15" hidden="false" customHeight="true" outlineLevel="0" collapsed="false">
      <c r="B4" s="16"/>
      <c r="C4" s="16"/>
      <c r="D4" s="17" t="s">
        <v>29</v>
      </c>
      <c r="E4" s="18" t="str">
        <f aca="false">'Cds 2018'!E3</f>
        <v>Transporte seguro</v>
      </c>
      <c r="F4" s="18"/>
      <c r="G4" s="18"/>
      <c r="H4" s="18"/>
      <c r="I4" s="18"/>
      <c r="J4" s="18"/>
      <c r="K4" s="18"/>
      <c r="L4" s="18"/>
      <c r="M4" s="18"/>
      <c r="N4" s="69" t="str">
        <f aca="false">'Cds 2018'!N3</f>
        <v>Accesibilidad y funcionamiento de la infraestructura urbana</v>
      </c>
      <c r="O4" s="69"/>
      <c r="P4" s="69"/>
      <c r="Q4" s="69"/>
      <c r="R4" s="69"/>
      <c r="S4" s="69"/>
      <c r="T4" s="69"/>
      <c r="U4" s="69"/>
      <c r="V4" s="69"/>
      <c r="W4" s="69"/>
      <c r="X4" s="69"/>
      <c r="Y4" s="69"/>
      <c r="Z4" s="69"/>
      <c r="AA4" s="69"/>
      <c r="AB4" s="69"/>
      <c r="AC4" s="69"/>
      <c r="AD4" s="69"/>
      <c r="AE4" s="69"/>
      <c r="AF4" s="69"/>
      <c r="AG4" s="69"/>
      <c r="AH4" s="69"/>
      <c r="AI4" s="70" t="str">
        <f aca="false">'Cds 2018'!AI3</f>
        <v>Contexto urbano</v>
      </c>
      <c r="AJ4" s="70"/>
      <c r="AK4" s="70"/>
      <c r="AL4" s="70"/>
      <c r="AM4" s="70"/>
      <c r="AN4" s="70"/>
      <c r="AO4" s="70"/>
      <c r="AP4" s="70"/>
      <c r="AQ4" s="70"/>
      <c r="AR4" s="70"/>
      <c r="AS4" s="70"/>
      <c r="AT4" s="70"/>
      <c r="AU4" s="70"/>
      <c r="AV4" s="70"/>
      <c r="AW4" s="71" t="str">
        <f aca="false">'Cds 2018'!AW3</f>
        <v>Aire limpio</v>
      </c>
      <c r="AX4" s="71"/>
      <c r="AY4" s="71"/>
      <c r="AZ4" s="71"/>
      <c r="BA4" s="71"/>
      <c r="BB4" s="71"/>
      <c r="BC4" s="71"/>
      <c r="BD4" s="71"/>
      <c r="BE4" s="71"/>
      <c r="BF4" s="71"/>
      <c r="BG4" s="71"/>
      <c r="BH4" s="71"/>
      <c r="BI4" s="71"/>
      <c r="BJ4" s="72" t="str">
        <f aca="false">'Cds 2018'!BJ3</f>
        <v>Eficiencia y transparencia gubernamental</v>
      </c>
      <c r="BK4" s="72"/>
      <c r="BL4" s="72"/>
      <c r="BM4" s="72"/>
      <c r="BN4" s="72"/>
      <c r="BO4" s="72"/>
      <c r="BP4" s="72"/>
      <c r="BQ4" s="72"/>
      <c r="BR4" s="73" t="str">
        <f aca="false">'Cds 2018'!BR3</f>
        <v>Regulación y políticas públicas en favor de la movilidad</v>
      </c>
      <c r="BS4" s="73"/>
      <c r="BT4" s="73"/>
      <c r="BU4" s="73"/>
      <c r="BV4" s="73"/>
      <c r="BW4" s="73"/>
      <c r="BX4" s="73"/>
      <c r="BY4" s="73"/>
      <c r="BZ4" s="73"/>
      <c r="CA4" s="73"/>
      <c r="CB4" s="73"/>
      <c r="CC4" s="73"/>
      <c r="CD4" s="73"/>
      <c r="CE4" s="73"/>
      <c r="CF4" s="73"/>
      <c r="CG4" s="73"/>
      <c r="CH4" s="73"/>
      <c r="CI4" s="73"/>
      <c r="CJ4" s="73"/>
      <c r="CK4" s="73"/>
      <c r="CL4" s="74" t="str">
        <f aca="false">'Cds 2018'!CL3</f>
        <v>Economía dinámica y competitiva</v>
      </c>
      <c r="CM4" s="74"/>
      <c r="CN4" s="74"/>
      <c r="CO4" s="74"/>
      <c r="CP4" s="74"/>
      <c r="CQ4" s="74"/>
      <c r="CR4" s="74"/>
      <c r="CS4" s="74"/>
      <c r="CT4" s="74"/>
      <c r="CU4" s="74"/>
    </row>
    <row r="5" s="9" customFormat="true" ht="87" hidden="false" customHeight="true" outlineLevel="0" collapsed="false">
      <c r="B5" s="16"/>
      <c r="C5" s="16"/>
      <c r="D5" s="17" t="s">
        <v>40</v>
      </c>
      <c r="E5" s="16" t="str">
        <f aca="false">'Cds 2018'!E4</f>
        <v>Percepción de inseguridad en la calle</v>
      </c>
      <c r="F5" s="16" t="str">
        <f aca="false">'Cds 2018'!F4</f>
        <v>Percepción de inseguridad en el transporte público</v>
      </c>
      <c r="G5" s="16" t="str">
        <f aca="false">'Cds 2018'!G4</f>
        <v>Percepción de inseguridad en el automóvil</v>
      </c>
      <c r="H5" s="16" t="str">
        <f aca="false">'Cds 2018'!H4</f>
        <v>Percepción de riesgo de asalto en la calle o transporte público</v>
      </c>
      <c r="I5" s="16" t="str">
        <f aca="false">'Cds 2018'!I4</f>
        <v>Población que dejó de usar el transporte público por inseguridad</v>
      </c>
      <c r="J5" s="16" t="str">
        <f aca="false">'Cds 2018'!J4</f>
        <v>Población que dejó de usar taxis por inseguridad</v>
      </c>
      <c r="K5" s="16" t="str">
        <f aca="false">'Cds 2018'!K4</f>
        <v>Robo a transeúnte</v>
      </c>
      <c r="L5" s="16" t="str">
        <f aca="false">'Cds 2018'!L4</f>
        <v>Siniestros viales con transporte público</v>
      </c>
      <c r="M5" s="16" t="str">
        <f aca="false">'Cds 2018'!M4</f>
        <v>Siniestros viales con peatones o ciclistas</v>
      </c>
      <c r="N5" s="16" t="str">
        <f aca="false">'Cds 2018'!N4</f>
        <v>Satisfacción con el alumbrado público</v>
      </c>
      <c r="O5" s="16" t="str">
        <f aca="false">'Cds 2018'!O4</f>
        <v>Satisfacción con el estado de la infraestructura vial</v>
      </c>
      <c r="P5" s="16" t="str">
        <f aca="false">'Cds 2018'!P4</f>
        <v>Percepción de cobertura suficiente de la red de transporte público</v>
      </c>
      <c r="Q5" s="16" t="str">
        <f aca="false">'Cds 2018'!Q4</f>
        <v>Percepción de un trato respetuoso de los operadores de transporte público hacia los usuarios</v>
      </c>
      <c r="R5" s="16" t="str">
        <f aca="false">'Cds 2018'!R4</f>
        <v>Percepción de disponibilidad de información con horarios, paradas y recorridos de las unidades de transporte público</v>
      </c>
      <c r="S5" s="16" t="str">
        <f aca="false">'Cds 2018'!S4</f>
        <v>Percepción de respeto a los señalamientos y paradas establecidas por parte de los operadores de transporte público</v>
      </c>
      <c r="T5" s="16" t="str">
        <f aca="false">'Cds 2018'!T4</f>
        <v>Percepción de suficiente espacio en las unidades de transporte público para viajar cómodo</v>
      </c>
      <c r="U5" s="16" t="str">
        <f aca="false">'Cds 2018'!U4</f>
        <v>Percepción de poco tiempo de espera entre cada unidad de transporte público</v>
      </c>
      <c r="V5" s="16" t="str">
        <f aca="false">'Cds 2018'!V4</f>
        <v>Percepción de unidades de transporte público en buen estado</v>
      </c>
      <c r="W5" s="16" t="str">
        <f aca="false">'Cds 2018'!W4</f>
        <v>Presencia de puestos ambulantes o semifijos en la vía pública</v>
      </c>
      <c r="X5" s="16" t="str">
        <f aca="false">'Cds 2018'!X4</f>
        <v>Siniestros viales donde la mala condición del camino fue la causa del choque</v>
      </c>
      <c r="Y5" s="16" t="str">
        <f aca="false">'Cds 2018'!Y4</f>
        <v>Vialidades sin recubrimiento</v>
      </c>
      <c r="Z5" s="16" t="str">
        <f aca="false">'Cds 2018'!Z4</f>
        <v>Vialidades sin banqueta</v>
      </c>
      <c r="AA5" s="16" t="str">
        <f aca="false">'Cds 2018'!AA4</f>
        <v>Vialidades sin alumbrado público</v>
      </c>
      <c r="AB5" s="16" t="str">
        <f aca="false">'Cds 2018'!AB4</f>
        <v>Vialidades sin rampas para discapacitados</v>
      </c>
      <c r="AC5" s="16" t="str">
        <f aca="false">'Cds 2018'!AC4</f>
        <v>Vialidades sin restricciones al paso peatonal</v>
      </c>
      <c r="AD5" s="16" t="str">
        <f aca="false">'Cds 2018'!AD4</f>
        <v>Vialidades sin restricciones al paso vehicular</v>
      </c>
      <c r="AE5" s="16" t="str">
        <f aca="false">'Cds 2018'!AE4</f>
        <v>Infraestructura de ciclovías</v>
      </c>
      <c r="AF5" s="16" t="str">
        <f aca="false">'Cds 2018'!AF4</f>
        <v>Suficiencia vial</v>
      </c>
      <c r="AG5" s="16" t="str">
        <f aca="false">'Cds 2018'!AG4</f>
        <v>Sistema de transporte masivo</v>
      </c>
      <c r="AH5" s="16" t="str">
        <f aca="false">'Cds 2018'!AH4</f>
        <v>Tiempo de operación de nuevas plataformas de transporte privado</v>
      </c>
      <c r="AI5" s="16" t="str">
        <f aca="false">'Cds 2018'!AI4</f>
        <v>Densidad poblacional</v>
      </c>
      <c r="AJ5" s="16" t="str">
        <f aca="false">'Cds 2018'!AJ4</f>
        <v>Crecimiento urbano</v>
      </c>
      <c r="AK5" s="16" t="str">
        <f aca="false">'Cds 2018'!AK4</f>
        <v>Gasto en transporte de los usuarios para llegar a su destino</v>
      </c>
      <c r="AL5" s="16" t="str">
        <f aca="false">'Cds 2018'!AL4</f>
        <v>Uso del transporte público como medio de transporte</v>
      </c>
      <c r="AM5" s="16" t="str">
        <f aca="false">'Cds 2018'!AM4</f>
        <v>Caminar o bicicleta como medio de transporte</v>
      </c>
      <c r="AN5" s="16" t="str">
        <f aca="false">'Cds 2018'!AN4</f>
        <v>Uso del vehículo privado como medio de transporte</v>
      </c>
      <c r="AO5" s="16" t="str">
        <f aca="false">'Cds 2018'!AO4</f>
        <v>Distribución modal</v>
      </c>
      <c r="AP5" s="16" t="str">
        <f aca="false">'Cds 2018'!AP4</f>
        <v>Vehículos particulares por usuario</v>
      </c>
      <c r="AQ5" s="16" t="str">
        <f aca="false">'Cds 2018'!AQ4</f>
        <v>Viajes intramunicipales o a municipios vecinos</v>
      </c>
      <c r="AR5" s="16" t="str">
        <f aca="false">'Cds 2018'!AR4</f>
        <v>Población que vive en zonas urbanas consolidadas</v>
      </c>
      <c r="AS5" s="16" t="str">
        <f aca="false">'Cds 2018'!AS4</f>
        <v>Crecimiento de la flota vehicular</v>
      </c>
      <c r="AT5" s="16" t="str">
        <f aca="false">'Cds 2018'!AT4</f>
        <v>Consumo de combustibles per cápita</v>
      </c>
      <c r="AU5" s="16" t="str">
        <f aca="false">'Cds 2018'!AU4</f>
        <v>Emisiones de CO2 por transporte de los usuarios para llegar a su destino</v>
      </c>
      <c r="AV5" s="16" t="str">
        <f aca="false">'Cds 2018'!AV4</f>
        <v>Viviendas verticales nuevas</v>
      </c>
      <c r="AW5" s="16" t="str">
        <f aca="false">'Cds 2018'!AW4</f>
        <v>Días al año con bajos niveles de O3</v>
      </c>
      <c r="AX5" s="16" t="str">
        <f aca="false">'Cds 2018'!AX4</f>
        <v>Días al año con bajos niveles de PM10</v>
      </c>
      <c r="AY5" s="16" t="str">
        <f aca="false">'Cds 2018'!AY4</f>
        <v>Días al año con bajos niveles de PM2.5</v>
      </c>
      <c r="AZ5" s="16" t="str">
        <f aca="false">'Cds 2018'!AZ4</f>
        <v>Cumplimiento de las normas de calidad del aire para O3</v>
      </c>
      <c r="BA5" s="16" t="str">
        <f aca="false">'Cds 2018'!BA4</f>
        <v>Cumplimiento de las normas de calidad del aire para PM10</v>
      </c>
      <c r="BB5" s="16" t="str">
        <f aca="false">'Cds 2018'!BB4</f>
        <v>Cumplimiento de las normas de calidad del aire para PM2.5</v>
      </c>
      <c r="BC5" s="16" t="str">
        <f aca="false">'Cds 2018'!BC4</f>
        <v>Emisiones de PM 2.5 de fuentes móviles por vehículo</v>
      </c>
      <c r="BD5" s="16" t="str">
        <f aca="false">'Cds 2018'!BD4</f>
        <v>Emisiones de PM 10 de fuentes móviles por vehículo</v>
      </c>
      <c r="BE5" s="16" t="str">
        <f aca="false">'Cds 2018'!BE4</f>
        <v>Emisiones de NOx de fuentes móviles por vehículo</v>
      </c>
      <c r="BF5" s="16" t="str">
        <f aca="false">'Cds 2018'!BF4</f>
        <v>Emisiones de SO2 de fuentes móviles por vehículo</v>
      </c>
      <c r="BG5" s="16" t="str">
        <f aca="false">'Cds 2018'!BG4</f>
        <v>Emisiones de CO de fuentes móviles por vehículo</v>
      </c>
      <c r="BH5" s="16" t="str">
        <f aca="false">'Cds 2018'!BH4</f>
        <v>Emisiones de CO2 de fuentes móviles por vehículo</v>
      </c>
      <c r="BI5" s="16" t="str">
        <f aca="false">'Cds 2018'!BI4</f>
        <v>Muertes por Infecciones respiratorias y  fallas cardiacas</v>
      </c>
      <c r="BJ5" s="16" t="str">
        <f aca="false">'Cds 2018'!BJ4</f>
        <v>Corrupción en los funcionarios locales públicos</v>
      </c>
      <c r="BK5" s="16" t="str">
        <f aca="false">'Cds 2018'!BK4</f>
        <v>Gestión de calidad del aire</v>
      </c>
      <c r="BL5" s="16" t="str">
        <f aca="false">'Cds 2018'!BL4</f>
        <v>Operativos para detección de alcoholemia</v>
      </c>
      <c r="BM5" s="16" t="str">
        <f aca="false">'Cds 2018'!BM4</f>
        <v>Presupuesto de movilidad destinado a infraestructura peatonal y ciclista</v>
      </c>
      <c r="BN5" s="16" t="str">
        <f aca="false">'Cds 2018'!BN4</f>
        <v>Presupuesto de movilidad destinado a transporte público</v>
      </c>
      <c r="BO5" s="16" t="str">
        <f aca="false">'Cds 2018'!BO4</f>
        <v>Presupuesto de movilidad destinado a infraestructura vehicular</v>
      </c>
      <c r="BP5" s="16" t="str">
        <f aca="false">'Cds 2018'!BP4</f>
        <v>Presupuesto de movilidad destinado a pavimentación</v>
      </c>
      <c r="BQ5" s="16" t="str">
        <f aca="false">'Cds 2018'!BQ4</f>
        <v>Transparencia presupuestal</v>
      </c>
      <c r="BR5" s="16" t="str">
        <f aca="false">'Cds 2018'!BR4</f>
        <v>Ley específica de sobre movilidad</v>
      </c>
      <c r="BS5" s="16" t="str">
        <f aca="false">'Cds 2018'!BS4</f>
        <v>Derecho a la movilidad</v>
      </c>
      <c r="BT5" s="16" t="str">
        <f aca="false">'Cds 2018'!BT4</f>
        <v>Existencia de una jerarquía de movilidad</v>
      </c>
      <c r="BU5" s="16" t="str">
        <f aca="false">'Cds 2018'!BU4</f>
        <v>Asignación del espacio público</v>
      </c>
      <c r="BV5" s="16" t="str">
        <f aca="false">'Cds 2018'!BV4</f>
        <v>Principios de movilidad</v>
      </c>
      <c r="BW5" s="16" t="str">
        <f aca="false">'Cds 2018'!BW4</f>
        <v>Estudios origen-destino</v>
      </c>
      <c r="BX5" s="16" t="str">
        <f aca="false">'Cds 2018'!BX4</f>
        <v>Coordinación metropolitana</v>
      </c>
      <c r="BY5" s="16" t="str">
        <f aca="false">'Cds 2018'!BY4</f>
        <v>Prioridad de transporte público y no motorizado</v>
      </c>
      <c r="BZ5" s="16" t="str">
        <f aca="false">'Cds 2018'!BZ4</f>
        <v>Sistema de información sobre movilidad</v>
      </c>
      <c r="CA5" s="16" t="str">
        <f aca="false">'Cds 2018'!CA4</f>
        <v>Registro de trasporte público</v>
      </c>
      <c r="CB5" s="16" t="str">
        <f aca="false">'Cds 2018'!CB4</f>
        <v>Estudios de impacto de movilidad</v>
      </c>
      <c r="CC5" s="16" t="str">
        <f aca="false">'Cds 2018'!CC4</f>
        <v>Obras sujetas a estudio de impacto de movilidad</v>
      </c>
      <c r="CD5" s="16" t="str">
        <f aca="false">'Cds 2018'!CD4</f>
        <v>Parquímetros</v>
      </c>
      <c r="CE5" s="16" t="str">
        <f aca="false">'Cds 2018'!CE4</f>
        <v>Comité Estatal de Movilidad</v>
      </c>
      <c r="CF5" s="16" t="str">
        <f aca="false">'Cds 2018'!CF4</f>
        <v>Ayuntamiento y OSC en comité de movilidad</v>
      </c>
      <c r="CG5" s="16" t="str">
        <f aca="false">'Cds 2018'!CG4</f>
        <v>Programa de Movilidad en Plan de Desarrollo</v>
      </c>
      <c r="CH5" s="16" t="str">
        <f aca="false">'Cds 2018'!CH4</f>
        <v>Registro Público disponible</v>
      </c>
      <c r="CI5" s="16" t="str">
        <f aca="false">'Cds 2018'!CI4</f>
        <v>Informe anual programa de movilidad</v>
      </c>
      <c r="CJ5" s="16" t="str">
        <f aca="false">'Cds 2018'!CJ4</f>
        <v>Apertura a empresas de transporte a través de plataformas</v>
      </c>
      <c r="CK5" s="16" t="str">
        <f aca="false">'Cds 2018'!CK4</f>
        <v>Alcoholímetros para prevención de accidentes</v>
      </c>
      <c r="CL5" s="16" t="str">
        <f aca="false">'Cds 2018'!CL4</f>
        <v>Personas con tarjeta de débito y crédito</v>
      </c>
      <c r="CM5" s="16" t="str">
        <f aca="false">'Cds 2018'!CM4</f>
        <v>Hogares con teléfono celular</v>
      </c>
      <c r="CN5" s="16" t="str">
        <f aca="false">'Cds 2018'!CN4</f>
        <v>Empresas</v>
      </c>
      <c r="CO5" s="16" t="str">
        <f aca="false">'Cds 2018'!CO4</f>
        <v>Actividad económica per cápita</v>
      </c>
      <c r="CP5" s="16" t="str">
        <f aca="false">'Cds 2018'!CP4</f>
        <v>Jornadas laborales muy largas</v>
      </c>
      <c r="CQ5" s="16" t="str">
        <f aca="false">'Cds 2018'!CQ4</f>
        <v>Empresas con más de 10 empleados</v>
      </c>
      <c r="CR5" s="16" t="str">
        <f aca="false">'Cds 2018'!CR4</f>
        <v>Salario promedio mensual para trabajadores de tiempo completo</v>
      </c>
      <c r="CS5" s="16" t="str">
        <f aca="false">'Cds 2018'!CS4</f>
        <v>Población ocupada sin ingresos</v>
      </c>
      <c r="CT5" s="16" t="str">
        <f aca="false">'Cds 2018'!CT4</f>
        <v>Tasa de desempleo</v>
      </c>
      <c r="CU5" s="16" t="str">
        <f aca="false">'Cds 2018'!CU4</f>
        <v>Nivel de competitividad</v>
      </c>
    </row>
    <row r="6" s="9" customFormat="true" ht="86.25" hidden="false" customHeight="true" outlineLevel="0" collapsed="false">
      <c r="B6" s="16"/>
      <c r="C6" s="16"/>
      <c r="D6" s="17" t="s">
        <v>148</v>
      </c>
      <c r="E6" s="16" t="str">
        <f aca="false">'Cds 2018'!E5</f>
        <v>Porcentaje de encuestados que reportan sentirse inseguros en la calle</v>
      </c>
      <c r="F6" s="16" t="str">
        <f aca="false">'Cds 2018'!F5</f>
        <v>Porcentaje de encuestados que reportan sentirse inseguros en el trasporte público</v>
      </c>
      <c r="G6" s="16" t="str">
        <f aca="false">'Cds 2018'!G5</f>
        <v>Porcentaje de encuestados que reportan sentirse inseguros en el automóvil</v>
      </c>
      <c r="H6" s="16" t="str">
        <f aca="false">'Cds 2018'!H5</f>
        <v>Porcentaje de encuestados que  percibe riesgo de asalto en la calle o transporte público</v>
      </c>
      <c r="I6" s="16" t="str">
        <f aca="false">'Cds 2018'!I5</f>
        <v>Porcentaje de encuestados que cambiaron el trasporte público por otro medio</v>
      </c>
      <c r="J6" s="16" t="str">
        <f aca="false">'Cds 2018'!J5</f>
        <v>Porcentaje de encuestados que cambiaron el uso de taxi por otro medio</v>
      </c>
      <c r="K6" s="16" t="str">
        <f aca="false">'Cds 2018'!K5</f>
        <v>Robos por cada 100 mil habitantes</v>
      </c>
      <c r="L6" s="16" t="str">
        <f aca="false">'Cds 2018'!L5</f>
        <v>Porcentaje del total de hechos viales reportados</v>
      </c>
      <c r="M6" s="16" t="str">
        <f aca="false">'Cds 2018'!M5</f>
        <v>Hecho vial por cada 100 mil vehículos</v>
      </c>
      <c r="N6" s="16" t="str">
        <f aca="false">'Cds 2018'!N5</f>
        <v>Nivel (muy satisfecho:1, muy insatisfecho:6)</v>
      </c>
      <c r="O6" s="16" t="str">
        <f aca="false">'Cds 2018'!O5</f>
        <v>Nivel (muy satisfecho:1, muy insatisfecho:6)</v>
      </c>
      <c r="P6" s="16" t="str">
        <f aca="false">'Cds 2018'!P5</f>
        <v>Porcentajes de usuarios encuestados</v>
      </c>
      <c r="Q6" s="16" t="str">
        <f aca="false">'Cds 2018'!Q5</f>
        <v>Porcentajes de usuarios encuestados</v>
      </c>
      <c r="R6" s="16" t="str">
        <f aca="false">'Cds 2018'!R5</f>
        <v>Porcentajes de usuarios encuestados</v>
      </c>
      <c r="S6" s="16" t="str">
        <f aca="false">'Cds 2018'!S5</f>
        <v>Porcentajes de usuarios encuestados</v>
      </c>
      <c r="T6" s="16" t="str">
        <f aca="false">'Cds 2018'!T5</f>
        <v>Porcentajes de usuarios encuestados</v>
      </c>
      <c r="U6" s="16" t="str">
        <f aca="false">'Cds 2018'!U5</f>
        <v>Porcentajes de usuarios encuestados</v>
      </c>
      <c r="V6" s="16" t="str">
        <f aca="false">'Cds 2018'!V5</f>
        <v>Porcentajes de usuarios encuestados</v>
      </c>
      <c r="W6" s="16" t="str">
        <f aca="false">'Cds 2018'!W5</f>
        <v>Porcentaje de vialidades</v>
      </c>
      <c r="X6" s="16" t="str">
        <f aca="false">'Cds 2018'!X5</f>
        <v>Porcentaje del total de hechos viales reportados</v>
      </c>
      <c r="Y6" s="16" t="str">
        <f aca="false">'Cds 2018'!Y5</f>
        <v>Porcentaje de vialidades</v>
      </c>
      <c r="Z6" s="16" t="str">
        <f aca="false">'Cds 2018'!Z5</f>
        <v>Porcentaje de vialidades</v>
      </c>
      <c r="AA6" s="16" t="str">
        <f aca="false">'Cds 2018'!AA5</f>
        <v>Porcentaje de vialidades</v>
      </c>
      <c r="AB6" s="16" t="str">
        <f aca="false">'Cds 2018'!AB5</f>
        <v>Porcentaje de vialidades</v>
      </c>
      <c r="AC6" s="16" t="str">
        <f aca="false">'Cds 2018'!AC5</f>
        <v>Porcentaje de vialidades</v>
      </c>
      <c r="AD6" s="16" t="str">
        <f aca="false">'Cds 2018'!AD5</f>
        <v>Porcentaje de vialidades</v>
      </c>
      <c r="AE6" s="16" t="str">
        <f aca="false">'Cds 2018'!AE5</f>
        <v>Km de ciclovías por cada 100 mil hab.</v>
      </c>
      <c r="AF6" s="16" t="str">
        <f aca="false">'Cds 2018'!AF5</f>
        <v>Índice</v>
      </c>
      <c r="AG6" s="16" t="str">
        <f aca="false">'Cds 2018'!AG5</f>
        <v>3=Transporte masivo en operación, 2=En construcción o  autorizado por Banobras, 1=En evaluación, 0=No existe. Ciudades de &lt;500 mil hab (2).</v>
      </c>
      <c r="AH6" s="16" t="str">
        <f aca="false">'Cds 2018'!AH5</f>
        <v>Años desde la llegada de la primera plataforma</v>
      </c>
      <c r="AI6" s="16" t="str">
        <f aca="false">'Cds 2018'!AI5</f>
        <v>Personas por hectárea</v>
      </c>
      <c r="AJ6" s="16" t="str">
        <f aca="false">'Cds 2018'!AJ5</f>
        <v>tasa media de crecimiento anual de la superficie urbana (2010-2015) / tasa media de crecimiento anual de la población (2010-2015)</v>
      </c>
      <c r="AK6" s="16" t="str">
        <f aca="false">'Cds 2018'!AK5</f>
        <v>Pesos anuales por familia</v>
      </c>
      <c r="AL6" s="16" t="str">
        <f aca="false">'Cds 2018'!AL5</f>
        <v>Porcentaje de los encuestados</v>
      </c>
      <c r="AM6" s="16" t="str">
        <f aca="false">'Cds 2018'!AM5</f>
        <v>Porcentaje de los encuestados</v>
      </c>
      <c r="AN6" s="16" t="str">
        <f aca="false">'Cds 2018'!AN5</f>
        <v>Porcentaje de los encuestados</v>
      </c>
      <c r="AO6" s="16" t="str">
        <f aca="false">'Cds 2018'!AO5</f>
        <v>Puntos de 0 a 8</v>
      </c>
      <c r="AP6" s="16" t="str">
        <f aca="false">'Cds 2018'!AP5</f>
        <v>Vehículos por usuario</v>
      </c>
      <c r="AQ6" s="16" t="str">
        <f aca="false">'Cds 2018'!AQ5</f>
        <v>Porcentaje del total de viajes</v>
      </c>
      <c r="AR6" s="16" t="str">
        <f aca="false">'Cds 2018'!AR5</f>
        <v>Porcentaje de la población</v>
      </c>
      <c r="AS6" s="16" t="str">
        <f aca="false">'Cds 2018'!AS5</f>
        <v>Tasa de crecimiento anual</v>
      </c>
      <c r="AT6" s="16" t="str">
        <f aca="false">'Cds 2018'!AT5</f>
        <v>lt/hab anual</v>
      </c>
      <c r="AU6" s="16" t="str">
        <f aca="false">'Cds 2018'!AU5</f>
        <v>kgCO2eq anuales por familia</v>
      </c>
      <c r="AV6" s="16" t="str">
        <f aca="false">'Cds 2018'!AV5</f>
        <v>Porcentaje de las viviendas vigentes</v>
      </c>
      <c r="AW6" s="16" t="str">
        <f aca="false">'Cds 2018'!AW5</f>
        <v>Porcentaje de los días con medición</v>
      </c>
      <c r="AX6" s="16" t="str">
        <f aca="false">'Cds 2018'!AX5</f>
        <v>Porcentaje de los días con medición</v>
      </c>
      <c r="AY6" s="16" t="str">
        <f aca="false">'Cds 2018'!AY5</f>
        <v>Porcentaje de los días con medición</v>
      </c>
      <c r="AZ6" s="16" t="str">
        <f aca="false">'Cds 2018'!AZ5</f>
        <v>Dummy (Sí=1, No=0), en promedio de los municipios</v>
      </c>
      <c r="BA6" s="16" t="str">
        <f aca="false">'Cds 2018'!BA5</f>
        <v>Dummy (Sí=1, No=0), en promedio de los municipios</v>
      </c>
      <c r="BB6" s="16" t="str">
        <f aca="false">'Cds 2018'!BB5</f>
        <v>Dummy (Sí=1, No=0), en promedio de los municipios</v>
      </c>
      <c r="BC6" s="16" t="str">
        <f aca="false">'Cds 2018'!BC5</f>
        <v>Kg por vehículo</v>
      </c>
      <c r="BD6" s="16" t="str">
        <f aca="false">'Cds 2018'!BD5</f>
        <v>Kg por vehículo</v>
      </c>
      <c r="BE6" s="16" t="str">
        <f aca="false">'Cds 2018'!BE5</f>
        <v>Kg por vehículo</v>
      </c>
      <c r="BF6" s="16" t="str">
        <f aca="false">'Cds 2018'!BF5</f>
        <v>Kg por vehículo</v>
      </c>
      <c r="BG6" s="16" t="str">
        <f aca="false">'Cds 2018'!BG5</f>
        <v>Kg por vehículo</v>
      </c>
      <c r="BH6" s="16" t="str">
        <f aca="false">'Cds 2018'!BH5</f>
        <v>Kg por vehículo</v>
      </c>
      <c r="BI6" s="16" t="str">
        <f aca="false">'Cds 2018'!BI5</f>
        <v>Muertes por cada 10 mil hab.</v>
      </c>
      <c r="BJ6" s="16" t="str">
        <f aca="false">'Cds 2018'!BJ5</f>
        <v>Índice (muy frecuente:1, nunca:4)</v>
      </c>
      <c r="BK6" s="16" t="str">
        <f aca="false">'Cds 2018'!BK5</f>
        <v>Índice (0-100)</v>
      </c>
      <c r="BL6" s="16" t="str">
        <f aca="false">'Cds 2018'!BL5</f>
        <v>Porcentaje de la población de la ciudad que cuenta con el operativo</v>
      </c>
      <c r="BM6" s="16" t="str">
        <f aca="false">'Cds 2018'!BM5</f>
        <v>Porcentaje del presupuesto de movilidad</v>
      </c>
      <c r="BN6" s="16" t="str">
        <f aca="false">'Cds 2018'!BN5</f>
        <v>Porcentaje del presupuesto de movilidad</v>
      </c>
      <c r="BO6" s="16" t="str">
        <f aca="false">'Cds 2018'!BO5</f>
        <v>Porcentaje del presupuesto de movilidad</v>
      </c>
      <c r="BP6" s="16" t="str">
        <f aca="false">'Cds 2018'!BP5</f>
        <v>Porcentaje del presupuesto de movilidad</v>
      </c>
      <c r="BQ6" s="16" t="str">
        <f aca="false">'Cds 2018'!BQ5</f>
        <v>Índice de Información Presupuestal Municipal</v>
      </c>
      <c r="BR6" s="16" t="str">
        <f aca="false">'Cds 2018'!BR5</f>
        <v>Índice de 0 a 1 ponderada por población</v>
      </c>
      <c r="BS6" s="16" t="str">
        <f aca="false">'Cds 2018'!BS5</f>
        <v>Índice de 0 a 1 ponderada por población</v>
      </c>
      <c r="BT6" s="16" t="str">
        <f aca="false">'Cds 2018'!BT5</f>
        <v>Índice de 0 a 1 ponderada por población</v>
      </c>
      <c r="BU6" s="16" t="str">
        <f aca="false">'Cds 2018'!BU5</f>
        <v>Índice de 0 a 1 ponderada por población</v>
      </c>
      <c r="BV6" s="16" t="str">
        <f aca="false">'Cds 2018'!BV5</f>
        <v>Índice de 0 a 7 ponderada por población</v>
      </c>
      <c r="BW6" s="16" t="str">
        <f aca="false">'Cds 2018'!BW5</f>
        <v>Índice de 0 a 1 ponderada por población</v>
      </c>
      <c r="BX6" s="16" t="str">
        <f aca="false">'Cds 2018'!BX5</f>
        <v>Índice de 0 a 1 ponderada por población</v>
      </c>
      <c r="BY6" s="16" t="str">
        <f aca="false">'Cds 2018'!BY5</f>
        <v>Índice de 0 a 1 ponderada por población</v>
      </c>
      <c r="BZ6" s="16" t="str">
        <f aca="false">'Cds 2018'!BZ5</f>
        <v>Índice de 0 a 1 ponderada por población</v>
      </c>
      <c r="CA6" s="16" t="str">
        <f aca="false">'Cds 2018'!CA5</f>
        <v>Índice de 0 a 1 ponderada por población</v>
      </c>
      <c r="CB6" s="16" t="str">
        <f aca="false">'Cds 2018'!CB5</f>
        <v>Índice de 0 a 1 ponderada por población</v>
      </c>
      <c r="CC6" s="16" t="str">
        <f aca="false">'Cds 2018'!CC5</f>
        <v>Índice de 0 a 1 ponderada por población</v>
      </c>
      <c r="CD6" s="16" t="str">
        <f aca="false">'Cds 2018'!CD5</f>
        <v>Índice de 0 a 1 ponderada por población</v>
      </c>
      <c r="CE6" s="16" t="str">
        <f aca="false">'Cds 2018'!CE5</f>
        <v>Índice de 0 a 1 ponderada por población</v>
      </c>
      <c r="CF6" s="16" t="str">
        <f aca="false">'Cds 2018'!CF5</f>
        <v>Índice de 0 a 1 ponderada por población</v>
      </c>
      <c r="CG6" s="16" t="str">
        <f aca="false">'Cds 2018'!CG5</f>
        <v>Índice de 0 a 1 ponderada por población</v>
      </c>
      <c r="CH6" s="16" t="str">
        <f aca="false">'Cds 2018'!CH5</f>
        <v>Índice de 0 a 1 ponderada por población</v>
      </c>
      <c r="CI6" s="16" t="str">
        <f aca="false">'Cds 2018'!CI5</f>
        <v>Índice de 0 a 1 ponderada por población</v>
      </c>
      <c r="CJ6" s="16" t="str">
        <f aca="false">'Cds 2018'!CJ5</f>
        <v>Índice poderado por población</v>
      </c>
      <c r="CK6" s="16" t="str">
        <f aca="false">'Cds 2018'!CK5</f>
        <v>Índice de 0 a 1 ponderada por población</v>
      </c>
      <c r="CL6" s="16" t="str">
        <f aca="false">'Cds 2018'!CL5</f>
        <v>Tarjetas por adulto</v>
      </c>
      <c r="CM6" s="16" t="str">
        <f aca="false">'Cds 2018'!CM5</f>
        <v>Porcentaje de hogares</v>
      </c>
      <c r="CN6" s="16" t="str">
        <f aca="false">'Cds 2018'!CN5</f>
        <v>Número de empresa por cada mil PEA</v>
      </c>
      <c r="CO6" s="16" t="str">
        <f aca="false">'Cds 2018'!CO5</f>
        <v>Pesos per cápita</v>
      </c>
      <c r="CP6" s="16" t="str">
        <f aca="false">'Cds 2018'!CP5</f>
        <v>Porcentaje de la población ocupada</v>
      </c>
      <c r="CQ6" s="16" t="str">
        <f aca="false">'Cds 2018'!CQ5</f>
        <v>Porcentaje de las unidades económicas</v>
      </c>
      <c r="CR6" s="16" t="str">
        <f aca="false">'Cds 2018'!CR5</f>
        <v>Pesos</v>
      </c>
      <c r="CS6" s="16" t="str">
        <f aca="false">'Cds 2018'!CS5</f>
        <v>Porcentaje de la población ocupada</v>
      </c>
      <c r="CT6" s="16" t="str">
        <f aca="false">'Cds 2018'!CT5</f>
        <v>Porcentaje de la PEA</v>
      </c>
      <c r="CU6" s="16" t="str">
        <f aca="false">'Cds 2018'!CU5</f>
        <v>Puntaje</v>
      </c>
    </row>
    <row r="7" s="9" customFormat="true" ht="27" hidden="false" customHeight="true" outlineLevel="0" collapsed="false">
      <c r="B7" s="16"/>
      <c r="C7" s="16"/>
      <c r="D7" s="17" t="s">
        <v>239</v>
      </c>
      <c r="E7" s="16" t="str">
        <f aca="false">'Cds 2018'!E6</f>
        <v>INEGI 
(ENVIPE)</v>
      </c>
      <c r="F7" s="16" t="str">
        <f aca="false">'Cds 2018'!F6</f>
        <v>INEGI 
(ENVIPE)</v>
      </c>
      <c r="G7" s="16" t="str">
        <f aca="false">'Cds 2018'!G6</f>
        <v>INEGI 
(ENVIPE)</v>
      </c>
      <c r="H7" s="16" t="str">
        <f aca="false">'Cds 2018'!H6</f>
        <v>INEGI 
(ENVIPE)</v>
      </c>
      <c r="I7" s="16" t="str">
        <f aca="false">'Cds 2018'!I6</f>
        <v>INEGI 
(ENVIPE)</v>
      </c>
      <c r="J7" s="16" t="str">
        <f aca="false">'Cds 2018'!J6</f>
        <v>INEGI 
(ENVIPE)</v>
      </c>
      <c r="K7" s="16" t="str">
        <f aca="false">'Cds 2018'!K6</f>
        <v>Secretariado Ejecutivo del Sistema Nacional de Seguridad Pública</v>
      </c>
      <c r="L7" s="16" t="str">
        <f aca="false">'Cds 2018'!L6</f>
        <v>INEGI</v>
      </c>
      <c r="M7" s="16" t="str">
        <f aca="false">'Cds 2018'!M6</f>
        <v>INEGI</v>
      </c>
      <c r="N7" s="16" t="str">
        <f aca="false">'Cds 2018'!N6</f>
        <v>ENCIG</v>
      </c>
      <c r="O7" s="16" t="str">
        <f aca="false">'Cds 2018'!O6</f>
        <v>INEGI                 (ENCIG)</v>
      </c>
      <c r="P7" s="16" t="str">
        <f aca="false">'Cds 2018'!P6</f>
        <v>INEGI                                               (ENCIG)</v>
      </c>
      <c r="Q7" s="16" t="str">
        <f aca="false">'Cds 2018'!Q6</f>
        <v>INEGI                                               (ENCIG)</v>
      </c>
      <c r="R7" s="16" t="str">
        <f aca="false">'Cds 2018'!R6</f>
        <v>INEGI                                               (ENCIG)</v>
      </c>
      <c r="S7" s="16" t="str">
        <f aca="false">'Cds 2018'!S6</f>
        <v>INEGI                                               (ENCIG)</v>
      </c>
      <c r="T7" s="16" t="str">
        <f aca="false">'Cds 2018'!T6</f>
        <v>INEGI                                               (ENCIG)</v>
      </c>
      <c r="U7" s="16" t="str">
        <f aca="false">'Cds 2018'!U6</f>
        <v>INEGI                                               (ENCIG)</v>
      </c>
      <c r="V7" s="16" t="str">
        <f aca="false">'Cds 2018'!V6</f>
        <v>INEGI                                               (ENCIG)</v>
      </c>
      <c r="W7" s="16" t="str">
        <f aca="false">'Cds 2018'!W6</f>
        <v>INEGI</v>
      </c>
      <c r="X7" s="16" t="str">
        <f aca="false">'Cds 2018'!X6</f>
        <v>INEGI</v>
      </c>
      <c r="Y7" s="16" t="str">
        <f aca="false">'Cds 2018'!Y6</f>
        <v>INEGI</v>
      </c>
      <c r="Z7" s="16" t="str">
        <f aca="false">'Cds 2018'!Z6</f>
        <v>INEGI</v>
      </c>
      <c r="AA7" s="16" t="str">
        <f aca="false">'Cds 2018'!AA6</f>
        <v>INEGI</v>
      </c>
      <c r="AB7" s="16" t="str">
        <f aca="false">'Cds 2018'!AB6</f>
        <v>INEGI</v>
      </c>
      <c r="AC7" s="16" t="str">
        <f aca="false">'Cds 2018'!AC6</f>
        <v>INEGI</v>
      </c>
      <c r="AD7" s="16" t="str">
        <f aca="false">'Cds 2018'!AD6</f>
        <v>INEGI</v>
      </c>
      <c r="AE7" s="16" t="str">
        <f aca="false">'Cds 2018'!AE6</f>
        <v>ITDP</v>
      </c>
      <c r="AF7" s="16" t="str">
        <f aca="false">'Cds 2018'!AF6</f>
        <v>INEGI</v>
      </c>
      <c r="AG7" s="16" t="str">
        <f aca="false">'Cds 2018'!AG6</f>
        <v>Banobras / El Poder del Consumidor</v>
      </c>
      <c r="AH7" s="16" t="str">
        <f aca="false">'Cds 2018'!AH6</f>
        <v>IMCO</v>
      </c>
      <c r="AI7" s="16" t="str">
        <f aca="false">'Cds 2018'!AI6</f>
        <v>INEGI / CONAPO</v>
      </c>
      <c r="AJ7" s="16" t="str">
        <f aca="false">'Cds 2018'!AJ6</f>
        <v>INEGI</v>
      </c>
      <c r="AK7" s="16" t="str">
        <f aca="false">'Cds 2018'!AK6</f>
        <v>CMM</v>
      </c>
      <c r="AL7" s="16" t="str">
        <f aca="false">'Cds 2018'!AL6</f>
        <v>INEGI                                                 (Encuesta intercensal)</v>
      </c>
      <c r="AM7" s="16" t="str">
        <f aca="false">'Cds 2018'!AM6</f>
        <v>INEGI                                                 (Encuesta intercensal)</v>
      </c>
      <c r="AN7" s="16" t="str">
        <f aca="false">'Cds 2018'!AN6</f>
        <v>INEGI                                                 (Encuesta intercensal)</v>
      </c>
      <c r="AO7" s="16" t="str">
        <f aca="false">'Cds 2018'!AO6</f>
        <v>CMM</v>
      </c>
      <c r="AP7" s="16" t="str">
        <f aca="false">'Cds 2018'!AP6</f>
        <v>INEGI</v>
      </c>
      <c r="AQ7" s="16" t="str">
        <f aca="false">'Cds 2018'!AQ6</f>
        <v>INEGI                                                 (Encuesta intercensal)</v>
      </c>
      <c r="AR7" s="16" t="str">
        <f aca="false">'Cds 2018'!AR6</f>
        <v>INEGI (CENSO 2010)</v>
      </c>
      <c r="AS7" s="16" t="str">
        <f aca="false">'Cds 2018'!AS6</f>
        <v>INEGI    (Reg. Admón.)</v>
      </c>
      <c r="AT7" s="16" t="str">
        <f aca="false">'Cds 2018'!AT6</f>
        <v>CMM</v>
      </c>
      <c r="AU7" s="16" t="str">
        <f aca="false">'Cds 2018'!AU6</f>
        <v>CMM</v>
      </c>
      <c r="AV7" s="16" t="str">
        <f aca="false">'Cds 2018'!AV6</f>
        <v>Comisión Nacional de Vivienda</v>
      </c>
      <c r="AW7" s="16" t="str">
        <f aca="false">'Cds 2018'!AW6</f>
        <v>INECC</v>
      </c>
      <c r="AX7" s="16" t="str">
        <f aca="false">'Cds 2018'!AX6</f>
        <v>INECC</v>
      </c>
      <c r="AY7" s="16" t="str">
        <f aca="false">'Cds 2018'!AY6</f>
        <v>INECC</v>
      </c>
      <c r="AZ7" s="16" t="str">
        <f aca="false">'Cds 2018'!AZ6</f>
        <v>INECC</v>
      </c>
      <c r="BA7" s="16" t="str">
        <f aca="false">'Cds 2018'!BA6</f>
        <v>INECC</v>
      </c>
      <c r="BB7" s="16" t="str">
        <f aca="false">'Cds 2018'!BB6</f>
        <v>INECC</v>
      </c>
      <c r="BC7" s="16" t="str">
        <f aca="false">'Cds 2018'!BC6</f>
        <v>INECC</v>
      </c>
      <c r="BD7" s="16" t="str">
        <f aca="false">'Cds 2018'!BD6</f>
        <v>INECC</v>
      </c>
      <c r="BE7" s="16" t="str">
        <f aca="false">'Cds 2018'!BE6</f>
        <v>INECC</v>
      </c>
      <c r="BF7" s="16" t="str">
        <f aca="false">'Cds 2018'!BF6</f>
        <v>INECC</v>
      </c>
      <c r="BG7" s="16" t="str">
        <f aca="false">'Cds 2018'!BG6</f>
        <v>INECC</v>
      </c>
      <c r="BH7" s="16" t="str">
        <f aca="false">'Cds 2018'!BH6</f>
        <v>INECC</v>
      </c>
      <c r="BI7" s="16" t="str">
        <f aca="false">'Cds 2018'!BI6</f>
        <v>INEGI                  (Reg. Admón..)</v>
      </c>
      <c r="BJ7" s="16" t="str">
        <f aca="false">'Cds 2018'!BJ6</f>
        <v>INEGI                 (ENCIG)</v>
      </c>
      <c r="BK7" s="16" t="str">
        <f aca="false">'Cds 2018'!BK6</f>
        <v>CMM</v>
      </c>
      <c r="BL7" s="16" t="str">
        <f aca="false">'Cds 2018'!BL6</f>
        <v>IMCO</v>
      </c>
      <c r="BM7" s="16" t="str">
        <f aca="false">'Cds 2018'!BM6</f>
        <v>ITDP</v>
      </c>
      <c r="BN7" s="16" t="str">
        <f aca="false">'Cds 2018'!BN6</f>
        <v>ITDP</v>
      </c>
      <c r="BO7" s="16" t="str">
        <f aca="false">'Cds 2018'!BO6</f>
        <v>ITDP</v>
      </c>
      <c r="BP7" s="16" t="str">
        <f aca="false">'Cds 2018'!BP6</f>
        <v>ITDP</v>
      </c>
      <c r="BQ7" s="16" t="str">
        <f aca="false">'Cds 2018'!BQ6</f>
        <v>IMCO</v>
      </c>
      <c r="BR7" s="16" t="str">
        <f aca="false">'Cds 2018'!BR6</f>
        <v>IMCO</v>
      </c>
      <c r="BS7" s="16" t="str">
        <f aca="false">'Cds 2018'!BS6</f>
        <v>IMCO</v>
      </c>
      <c r="BT7" s="16" t="str">
        <f aca="false">'Cds 2018'!BT6</f>
        <v>IMCO</v>
      </c>
      <c r="BU7" s="16" t="str">
        <f aca="false">'Cds 2018'!BU6</f>
        <v>IMCO</v>
      </c>
      <c r="BV7" s="16" t="str">
        <f aca="false">'Cds 2018'!BV6</f>
        <v>IMCO</v>
      </c>
      <c r="BW7" s="16" t="str">
        <f aca="false">'Cds 2018'!BW6</f>
        <v>IMCO</v>
      </c>
      <c r="BX7" s="16" t="str">
        <f aca="false">'Cds 2018'!BX6</f>
        <v>IMCO</v>
      </c>
      <c r="BY7" s="16" t="str">
        <f aca="false">'Cds 2018'!BY6</f>
        <v>IMCO</v>
      </c>
      <c r="BZ7" s="16" t="str">
        <f aca="false">'Cds 2018'!BZ6</f>
        <v>IMCO</v>
      </c>
      <c r="CA7" s="16" t="str">
        <f aca="false">'Cds 2018'!CA6</f>
        <v>IMCO</v>
      </c>
      <c r="CB7" s="16" t="str">
        <f aca="false">'Cds 2018'!CB6</f>
        <v>IMCO</v>
      </c>
      <c r="CC7" s="16" t="str">
        <f aca="false">'Cds 2018'!CC6</f>
        <v>IMCO</v>
      </c>
      <c r="CD7" s="16" t="str">
        <f aca="false">'Cds 2018'!CD6</f>
        <v>IMCO</v>
      </c>
      <c r="CE7" s="16" t="str">
        <f aca="false">'Cds 2018'!CE6</f>
        <v>IMCO</v>
      </c>
      <c r="CF7" s="16" t="str">
        <f aca="false">'Cds 2018'!CF6</f>
        <v>IMCO</v>
      </c>
      <c r="CG7" s="16" t="str">
        <f aca="false">'Cds 2018'!CG6</f>
        <v>IMCO</v>
      </c>
      <c r="CH7" s="16" t="str">
        <f aca="false">'Cds 2018'!CH6</f>
        <v>IMCO</v>
      </c>
      <c r="CI7" s="16" t="str">
        <f aca="false">'Cds 2018'!CI6</f>
        <v>IMCO</v>
      </c>
      <c r="CJ7" s="16" t="str">
        <f aca="false">'Cds 2018'!CJ6</f>
        <v>IMCO</v>
      </c>
      <c r="CK7" s="16" t="str">
        <f aca="false">'Cds 2018'!CK6</f>
        <v>IMCO</v>
      </c>
      <c r="CL7" s="16" t="str">
        <f aca="false">'Cds 2018'!CL6</f>
        <v>CNBV</v>
      </c>
      <c r="CM7" s="16" t="str">
        <f aca="false">'Cds 2018'!CM6</f>
        <v>MCS</v>
      </c>
      <c r="CN7" s="16" t="str">
        <f aca="false">'Cds 2018'!CN6</f>
        <v>INEGI</v>
      </c>
      <c r="CO7" s="16" t="str">
        <f aca="false">'Cds 2018'!CO6</f>
        <v>IMCO
(MAGDA)</v>
      </c>
      <c r="CP7" s="16" t="str">
        <f aca="false">'Cds 2018'!CP6</f>
        <v>INEGI                                                   (ENOE)</v>
      </c>
      <c r="CQ7" s="16" t="str">
        <f aca="false">'Cds 2018'!CQ6</f>
        <v>DENUE</v>
      </c>
      <c r="CR7" s="16" t="str">
        <f aca="false">'Cds 2018'!CR6</f>
        <v>INEGI         (ENOE)</v>
      </c>
      <c r="CS7" s="16" t="str">
        <f aca="false">'Cds 2018'!CS6</f>
        <v>INEGI                                                   (ENOE)</v>
      </c>
      <c r="CT7" s="16" t="str">
        <f aca="false">'Cds 2018'!CT6</f>
        <v>INEGI                                                   (ENOE)</v>
      </c>
      <c r="CU7" s="16" t="str">
        <f aca="false">'Cds 2018'!CU6</f>
        <v>IMCO 
(ICU)</v>
      </c>
    </row>
    <row r="8" s="9" customFormat="true" ht="15" hidden="false" customHeight="false" outlineLevel="0" collapsed="false">
      <c r="B8" s="16"/>
      <c r="C8" s="16"/>
      <c r="D8" s="38" t="s">
        <v>267</v>
      </c>
      <c r="E8" s="16" t="n">
        <f aca="false">'Cds 2018'!E7</f>
        <v>2017</v>
      </c>
      <c r="F8" s="16" t="n">
        <f aca="false">'Cds 2018'!F7</f>
        <v>2017</v>
      </c>
      <c r="G8" s="16" t="n">
        <f aca="false">'Cds 2018'!G7</f>
        <v>2017</v>
      </c>
      <c r="H8" s="16" t="n">
        <f aca="false">'Cds 2018'!H7</f>
        <v>2017</v>
      </c>
      <c r="I8" s="16" t="n">
        <f aca="false">'Cds 2018'!I7</f>
        <v>2017</v>
      </c>
      <c r="J8" s="16" t="n">
        <f aca="false">'Cds 2018'!J7</f>
        <v>2017</v>
      </c>
      <c r="K8" s="16" t="n">
        <f aca="false">'Cds 2018'!K7</f>
        <v>2016</v>
      </c>
      <c r="L8" s="16" t="n">
        <f aca="false">'Cds 2018'!L7</f>
        <v>2015</v>
      </c>
      <c r="M8" s="16" t="n">
        <f aca="false">'Cds 2018'!M7</f>
        <v>2015</v>
      </c>
      <c r="N8" s="16" t="n">
        <f aca="false">'Cds 2018'!N7</f>
        <v>2015</v>
      </c>
      <c r="O8" s="16" t="n">
        <f aca="false">'Cds 2018'!O7</f>
        <v>2015</v>
      </c>
      <c r="P8" s="16" t="n">
        <f aca="false">'Cds 2018'!P7</f>
        <v>2015</v>
      </c>
      <c r="Q8" s="16" t="n">
        <f aca="false">'Cds 2018'!Q7</f>
        <v>2015</v>
      </c>
      <c r="R8" s="16" t="n">
        <f aca="false">'Cds 2018'!R7</f>
        <v>2015</v>
      </c>
      <c r="S8" s="16" t="n">
        <f aca="false">'Cds 2018'!S7</f>
        <v>2015</v>
      </c>
      <c r="T8" s="16" t="n">
        <f aca="false">'Cds 2018'!T7</f>
        <v>2015</v>
      </c>
      <c r="U8" s="16" t="n">
        <f aca="false">'Cds 2018'!U7</f>
        <v>2015</v>
      </c>
      <c r="V8" s="16" t="n">
        <f aca="false">'Cds 2018'!V7</f>
        <v>2015</v>
      </c>
      <c r="W8" s="16" t="n">
        <f aca="false">'Cds 2018'!W7</f>
        <v>2014</v>
      </c>
      <c r="X8" s="16" t="n">
        <f aca="false">'Cds 2018'!X7</f>
        <v>2015</v>
      </c>
      <c r="Y8" s="16" t="n">
        <f aca="false">'Cds 2018'!Y7</f>
        <v>2014</v>
      </c>
      <c r="Z8" s="16" t="n">
        <f aca="false">'Cds 2018'!Z7</f>
        <v>2014</v>
      </c>
      <c r="AA8" s="16" t="n">
        <f aca="false">'Cds 2018'!AA7</f>
        <v>2014</v>
      </c>
      <c r="AB8" s="16" t="n">
        <f aca="false">'Cds 2018'!AB7</f>
        <v>2014</v>
      </c>
      <c r="AC8" s="16" t="n">
        <f aca="false">'Cds 2018'!AC7</f>
        <v>2014</v>
      </c>
      <c r="AD8" s="16" t="n">
        <f aca="false">'Cds 2018'!AD7</f>
        <v>2014</v>
      </c>
      <c r="AE8" s="16" t="n">
        <f aca="false">'Cds 2018'!AE7</f>
        <v>2015</v>
      </c>
      <c r="AF8" s="16" t="n">
        <f aca="false">'Cds 2018'!AF7</f>
        <v>2015</v>
      </c>
      <c r="AG8" s="16" t="n">
        <f aca="false">'Cds 2018'!AG7</f>
        <v>2016</v>
      </c>
      <c r="AH8" s="16" t="n">
        <f aca="false">'Cds 2018'!AH7</f>
        <v>2016</v>
      </c>
      <c r="AI8" s="16" t="n">
        <f aca="false">'Cds 2018'!AI7</f>
        <v>2015</v>
      </c>
      <c r="AJ8" s="16" t="n">
        <f aca="false">'Cds 2018'!AJ7</f>
        <v>2015</v>
      </c>
      <c r="AK8" s="16" t="n">
        <f aca="false">'Cds 2018'!AK7</f>
        <v>2015</v>
      </c>
      <c r="AL8" s="16" t="n">
        <f aca="false">'Cds 2018'!AL7</f>
        <v>2015</v>
      </c>
      <c r="AM8" s="16" t="n">
        <f aca="false">'Cds 2018'!AM7</f>
        <v>2015</v>
      </c>
      <c r="AN8" s="16" t="n">
        <f aca="false">'Cds 2018'!AN7</f>
        <v>2015</v>
      </c>
      <c r="AO8" s="16" t="n">
        <f aca="false">'Cds 2018'!AO7</f>
        <v>2015</v>
      </c>
      <c r="AP8" s="16" t="n">
        <f aca="false">'Cds 2018'!AP7</f>
        <v>2015</v>
      </c>
      <c r="AQ8" s="16" t="n">
        <f aca="false">'Cds 2018'!AQ7</f>
        <v>2015</v>
      </c>
      <c r="AR8" s="16" t="n">
        <f aca="false">'Cds 2018'!AR7</f>
        <v>2010</v>
      </c>
      <c r="AS8" s="16" t="str">
        <f aca="false">'Cds 2018'!AS7</f>
        <v>2015-2016</v>
      </c>
      <c r="AT8" s="16" t="n">
        <f aca="false">'Cds 2018'!AT7</f>
        <v>2016</v>
      </c>
      <c r="AU8" s="16" t="n">
        <f aca="false">'Cds 2018'!AU7</f>
        <v>2015</v>
      </c>
      <c r="AV8" s="16" t="n">
        <f aca="false">'Cds 2018'!AV7</f>
        <v>2016</v>
      </c>
      <c r="AW8" s="16" t="n">
        <f aca="false">'Cds 2018'!AW7</f>
        <v>2015</v>
      </c>
      <c r="AX8" s="16" t="n">
        <f aca="false">'Cds 2018'!AX7</f>
        <v>2015</v>
      </c>
      <c r="AY8" s="16" t="n">
        <f aca="false">'Cds 2018'!AY7</f>
        <v>2015</v>
      </c>
      <c r="AZ8" s="16" t="n">
        <f aca="false">'Cds 2018'!AZ7</f>
        <v>2015</v>
      </c>
      <c r="BA8" s="16" t="n">
        <f aca="false">'Cds 2018'!BA7</f>
        <v>2015</v>
      </c>
      <c r="BB8" s="16" t="n">
        <f aca="false">'Cds 2018'!BB7</f>
        <v>2015</v>
      </c>
      <c r="BC8" s="16" t="n">
        <f aca="false">'Cds 2018'!BC7</f>
        <v>2013</v>
      </c>
      <c r="BD8" s="16" t="n">
        <f aca="false">'Cds 2018'!BD7</f>
        <v>2013</v>
      </c>
      <c r="BE8" s="16" t="n">
        <f aca="false">'Cds 2018'!BE7</f>
        <v>2013</v>
      </c>
      <c r="BF8" s="16" t="n">
        <f aca="false">'Cds 2018'!BF7</f>
        <v>2013</v>
      </c>
      <c r="BG8" s="16" t="n">
        <f aca="false">'Cds 2018'!BG7</f>
        <v>2013</v>
      </c>
      <c r="BH8" s="16" t="n">
        <f aca="false">'Cds 2018'!BH7</f>
        <v>2013</v>
      </c>
      <c r="BI8" s="16" t="n">
        <f aca="false">'Cds 2018'!BI7</f>
        <v>2016</v>
      </c>
      <c r="BJ8" s="16" t="n">
        <f aca="false">'Cds 2018'!BJ7</f>
        <v>2015</v>
      </c>
      <c r="BK8" s="16" t="n">
        <f aca="false">'Cds 2018'!BK7</f>
        <v>2017</v>
      </c>
      <c r="BL8" s="16" t="n">
        <f aca="false">'Cds 2018'!BL7</f>
        <v>2017</v>
      </c>
      <c r="BM8" s="16" t="n">
        <f aca="false">'Cds 2018'!BM7</f>
        <v>2015</v>
      </c>
      <c r="BN8" s="16" t="n">
        <f aca="false">'Cds 2018'!BN7</f>
        <v>2015</v>
      </c>
      <c r="BO8" s="16" t="n">
        <f aca="false">'Cds 2018'!BO7</f>
        <v>2015</v>
      </c>
      <c r="BP8" s="16" t="n">
        <f aca="false">'Cds 2018'!BP7</f>
        <v>2015</v>
      </c>
      <c r="BQ8" s="16" t="n">
        <f aca="false">'Cds 2018'!BQ7</f>
        <v>2015</v>
      </c>
      <c r="BR8" s="16" t="n">
        <f aca="false">'Cds 2018'!BR7</f>
        <v>2017</v>
      </c>
      <c r="BS8" s="16" t="n">
        <f aca="false">'Cds 2018'!BS7</f>
        <v>2017</v>
      </c>
      <c r="BT8" s="16" t="n">
        <f aca="false">'Cds 2018'!BT7</f>
        <v>2017</v>
      </c>
      <c r="BU8" s="16" t="n">
        <f aca="false">'Cds 2018'!BU7</f>
        <v>2017</v>
      </c>
      <c r="BV8" s="16" t="n">
        <f aca="false">'Cds 2018'!BV7</f>
        <v>2017</v>
      </c>
      <c r="BW8" s="16" t="n">
        <f aca="false">'Cds 2018'!BW7</f>
        <v>2017</v>
      </c>
      <c r="BX8" s="16" t="n">
        <f aca="false">'Cds 2018'!BX7</f>
        <v>2017</v>
      </c>
      <c r="BY8" s="16" t="n">
        <f aca="false">'Cds 2018'!BY7</f>
        <v>2017</v>
      </c>
      <c r="BZ8" s="16" t="n">
        <f aca="false">'Cds 2018'!BZ7</f>
        <v>2017</v>
      </c>
      <c r="CA8" s="16" t="n">
        <f aca="false">'Cds 2018'!CA7</f>
        <v>2017</v>
      </c>
      <c r="CB8" s="16" t="n">
        <f aca="false">'Cds 2018'!CB7</f>
        <v>2017</v>
      </c>
      <c r="CC8" s="16" t="n">
        <f aca="false">'Cds 2018'!CC7</f>
        <v>2017</v>
      </c>
      <c r="CD8" s="16" t="n">
        <f aca="false">'Cds 2018'!CD7</f>
        <v>2017</v>
      </c>
      <c r="CE8" s="16" t="n">
        <f aca="false">'Cds 2018'!CE7</f>
        <v>2017</v>
      </c>
      <c r="CF8" s="16" t="n">
        <f aca="false">'Cds 2018'!CF7</f>
        <v>2017</v>
      </c>
      <c r="CG8" s="16" t="n">
        <f aca="false">'Cds 2018'!CG7</f>
        <v>2017</v>
      </c>
      <c r="CH8" s="16" t="n">
        <f aca="false">'Cds 2018'!CH7</f>
        <v>2017</v>
      </c>
      <c r="CI8" s="16" t="n">
        <f aca="false">'Cds 2018'!CI7</f>
        <v>2017</v>
      </c>
      <c r="CJ8" s="16" t="n">
        <f aca="false">'Cds 2018'!CJ7</f>
        <v>2018</v>
      </c>
      <c r="CK8" s="16" t="n">
        <f aca="false">'Cds 2018'!CK7</f>
        <v>2017</v>
      </c>
      <c r="CL8" s="16" t="n">
        <f aca="false">'Cds 2018'!CL7</f>
        <v>2016</v>
      </c>
      <c r="CM8" s="16" t="n">
        <f aca="false">'Cds 2018'!CM7</f>
        <v>2015</v>
      </c>
      <c r="CN8" s="16" t="n">
        <f aca="false">'Cds 2018'!CN7</f>
        <v>2015</v>
      </c>
      <c r="CO8" s="16" t="n">
        <f aca="false">'Cds 2018'!CO7</f>
        <v>2015</v>
      </c>
      <c r="CP8" s="16" t="n">
        <f aca="false">'Cds 2018'!CP7</f>
        <v>2016</v>
      </c>
      <c r="CQ8" s="16" t="n">
        <f aca="false">'Cds 2018'!CQ7</f>
        <v>2015</v>
      </c>
      <c r="CR8" s="16" t="n">
        <f aca="false">'Cds 2018'!CR7</f>
        <v>2016</v>
      </c>
      <c r="CS8" s="16" t="n">
        <f aca="false">'Cds 2018'!CS7</f>
        <v>2016</v>
      </c>
      <c r="CT8" s="16" t="n">
        <f aca="false">'Cds 2018'!CT7</f>
        <v>2016</v>
      </c>
      <c r="CU8" s="16" t="n">
        <f aca="false">'Cds 2018'!CU7</f>
        <v>2014</v>
      </c>
    </row>
    <row r="9" s="9" customFormat="true" ht="15" hidden="false" customHeight="false" outlineLevel="0" collapsed="false">
      <c r="E9" s="36"/>
      <c r="N9" s="45"/>
      <c r="V9" s="45"/>
      <c r="W9" s="76"/>
      <c r="X9" s="76"/>
      <c r="Y9" s="76"/>
      <c r="Z9" s="76"/>
      <c r="AA9" s="76"/>
      <c r="AB9" s="76"/>
      <c r="AC9" s="76"/>
      <c r="AD9" s="76"/>
      <c r="AE9" s="76"/>
      <c r="AF9" s="77"/>
      <c r="AG9" s="76"/>
      <c r="AH9" s="76"/>
      <c r="AI9" s="78"/>
      <c r="AJ9" s="43"/>
      <c r="AK9" s="43"/>
      <c r="AL9" s="43"/>
      <c r="AO9" s="79"/>
      <c r="BE9" s="43"/>
      <c r="BF9" s="43"/>
      <c r="BG9" s="43"/>
      <c r="BH9" s="43"/>
      <c r="BI9" s="43"/>
      <c r="BJ9" s="43"/>
      <c r="BK9" s="43"/>
      <c r="BL9" s="43"/>
      <c r="BM9" s="43"/>
      <c r="BN9" s="43"/>
      <c r="BO9" s="43"/>
      <c r="BP9" s="43"/>
    </row>
    <row r="10" customFormat="false" ht="15" hidden="false" customHeight="false" outlineLevel="0" collapsed="false">
      <c r="B10" s="62" t="n">
        <f aca="false">VLOOKUP(C10,'Cds 2018'!$A$9:$B$28,2,0)</f>
        <v>13</v>
      </c>
      <c r="C10" s="124" t="s">
        <v>303</v>
      </c>
      <c r="D10" s="97" t="s">
        <v>600</v>
      </c>
      <c r="E10" s="125" t="n">
        <f aca="false">VLOOKUP(C10,'Cds 2018'!$A$9:$CU$28,Análisis!E1,0)</f>
        <v>0.851013252717823</v>
      </c>
      <c r="F10" s="126" t="n">
        <f aca="false">VLOOKUP(C10,'Cds 2018'!$A$9:$CU$28,Análisis!F1,0)</f>
        <v>0.869291259860458</v>
      </c>
      <c r="G10" s="126" t="n">
        <f aca="false">VLOOKUP(C10,'Cds 2018'!$A$9:$CU$28,Análisis!G1,0)</f>
        <v>0.371797246201275</v>
      </c>
      <c r="H10" s="126" t="n">
        <f aca="false">VLOOKUP(C10,'Cds 2018'!$A$9:$CU$28,Análisis!H1,0)</f>
        <v>0.885445229147238</v>
      </c>
      <c r="I10" s="126" t="n">
        <f aca="false">VLOOKUP(C10,'Cds 2018'!$A$9:$CU$28,Análisis!I1,0)</f>
        <v>0.262063234771093</v>
      </c>
      <c r="J10" s="126" t="n">
        <f aca="false">VLOOKUP(C10,'Cds 2018'!$A$9:$CU$28,Análisis!J1,0)</f>
        <v>0.338298117314251</v>
      </c>
      <c r="K10" s="127" t="n">
        <f aca="false">VLOOKUP(C10,'Cds 2018'!$A$9:$CU$28,Análisis!K1,0)</f>
        <v>120.077058995105</v>
      </c>
      <c r="L10" s="128" t="n">
        <f aca="false">VLOOKUP(C10,'Cds 2018'!$A$9:$CU$28,Análisis!L1,0)</f>
        <v>0.242377622377622</v>
      </c>
      <c r="M10" s="129" t="n">
        <f aca="false">VLOOKUP(C10,'Cds 2018'!$A$9:$CU$28,Análisis!M1,0)</f>
        <v>14.6023524355569</v>
      </c>
      <c r="N10" s="129" t="n">
        <f aca="false">VLOOKUP(C10,'Cds 2018'!$A$9:$CU$28,Análisis!N1,0)</f>
        <v>3.62089774007918</v>
      </c>
      <c r="O10" s="129" t="n">
        <f aca="false">VLOOKUP(C10,'Cds 2018'!$A$9:$CU$28,Análisis!O1,0)</f>
        <v>4.03829413119899</v>
      </c>
      <c r="P10" s="126" t="n">
        <f aca="false">VLOOKUP(C10,'Cds 2018'!$A$9:$CU$28,Análisis!P1,0)</f>
        <v>0.762263800451913</v>
      </c>
      <c r="Q10" s="126" t="n">
        <f aca="false">VLOOKUP(C10,'Cds 2018'!$A$9:$CU$28,Análisis!Q1,0)</f>
        <v>0.432371130521034</v>
      </c>
      <c r="R10" s="126" t="n">
        <f aca="false">VLOOKUP(C10,'Cds 2018'!$A$9:$CU$28,Análisis!R1,0)</f>
        <v>0.273697105225272</v>
      </c>
      <c r="S10" s="126" t="n">
        <f aca="false">VLOOKUP(C10,'Cds 2018'!$A$9:$CU$28,Análisis!S1,0)</f>
        <v>0.316958074324793</v>
      </c>
      <c r="T10" s="126" t="n">
        <f aca="false">VLOOKUP(C10,'Cds 2018'!$A$9:$CU$28,Análisis!T1,0)</f>
        <v>0.321893095403111</v>
      </c>
      <c r="U10" s="126" t="n">
        <f aca="false">VLOOKUP(C10,'Cds 2018'!$A$9:$CU$28,Análisis!U1,0)</f>
        <v>0.668129893263945</v>
      </c>
      <c r="V10" s="126" t="n">
        <f aca="false">VLOOKUP(C10,'Cds 2018'!$A$9:$CU$28,Análisis!V1,0)</f>
        <v>0.386381882447672</v>
      </c>
      <c r="W10" s="126" t="n">
        <f aca="false">VLOOKUP(C10,'Cds 2018'!$A$9:$CU$28,Análisis!W1,0)</f>
        <v>0.0541084356894845</v>
      </c>
      <c r="X10" s="126" t="n">
        <f aca="false">VLOOKUP(C10,'Cds 2018'!$A$9:$CU$28,Análisis!X1,0)</f>
        <v>0.0637296037296037</v>
      </c>
      <c r="Y10" s="128" t="n">
        <f aca="false">VLOOKUP(C10,'Cds 2018'!$A$9:$CU$28,Análisis!Y1,0)</f>
        <v>0.168276704613807</v>
      </c>
      <c r="Z10" s="128" t="n">
        <f aca="false">VLOOKUP(C10,'Cds 2018'!$A$9:$CU$28,Análisis!Z1,0)</f>
        <v>0.323339180486163</v>
      </c>
      <c r="AA10" s="128" t="n">
        <f aca="false">VLOOKUP(C10,'Cds 2018'!$A$9:$CU$28,Análisis!AA1,0)</f>
        <v>0.164490445059722</v>
      </c>
      <c r="AB10" s="128" t="n">
        <f aca="false">VLOOKUP(C10,'Cds 2018'!$A$9:$CU$28,Análisis!AB1,0)</f>
        <v>0.899745575235151</v>
      </c>
      <c r="AC10" s="128" t="n">
        <f aca="false">VLOOKUP(C10,'Cds 2018'!$A$9:$CU$28,Análisis!AC1,0)</f>
        <v>0.925954590750357</v>
      </c>
      <c r="AD10" s="128" t="n">
        <f aca="false">VLOOKUP(C10,'Cds 2018'!$A$9:$CU$28,Análisis!AD1,0)</f>
        <v>0.844980914088276</v>
      </c>
      <c r="AE10" s="130" t="n">
        <f aca="false">VLOOKUP(C10,'Cds 2018'!$A$9:$CU$28,Análisis!AE1,0)</f>
        <v>0.692368890136939</v>
      </c>
      <c r="AF10" s="131" t="n">
        <f aca="false">VLOOKUP(C10,'Cds 2018'!$A$9:$CU$28,Análisis!AF1,0)</f>
        <v>0.219045381405238</v>
      </c>
      <c r="AG10" s="132" t="n">
        <f aca="false">VLOOKUP(C10,'Cds 2018'!$A$9:$CU$28,Análisis!AG1,0)</f>
        <v>3</v>
      </c>
      <c r="AH10" s="130" t="n">
        <f aca="false">VLOOKUP(C10,'Cds 2018'!$A$9:$CU$28,Análisis!AH1,0)</f>
        <v>5.16666666666667</v>
      </c>
      <c r="AI10" s="133" t="n">
        <f aca="false">VLOOKUP(C10,'Cds 2018'!$A$9:$CU$28,Análisis!AI1,0)</f>
        <v>107.09467521198</v>
      </c>
      <c r="AJ10" s="129" t="n">
        <f aca="false">VLOOKUP(C10,'Cds 2018'!$A$9:$CU$28,Análisis!AJ1,0)</f>
        <v>0.12294405037604</v>
      </c>
      <c r="AK10" s="134" t="n">
        <f aca="false">VLOOKUP(C10,'Cds 2018'!$A$9:$CU$28,Análisis!AK1,0)</f>
        <v>20200.1656866947</v>
      </c>
      <c r="AL10" s="126" t="n">
        <f aca="false">VLOOKUP(C10,'Cds 2018'!$A$9:$CU$28,Análisis!AL1,0)</f>
        <v>0.491736808914918</v>
      </c>
      <c r="AM10" s="126" t="n">
        <f aca="false">VLOOKUP(C10,'Cds 2018'!$A$9:$CU$28,Análisis!AM1,0)</f>
        <v>0.350078107749748</v>
      </c>
      <c r="AN10" s="126" t="n">
        <f aca="false">VLOOKUP(C10,'Cds 2018'!$A$9:$CU$28,Análisis!AN1,0)</f>
        <v>0.187169679409296</v>
      </c>
      <c r="AO10" s="135" t="n">
        <f aca="false">VLOOKUP(C10,'Cds 2018'!$A$9:$CU$28,Análisis!AO1,0)</f>
        <v>5</v>
      </c>
      <c r="AP10" s="127" t="n">
        <f aca="false">VLOOKUP(C10,'Cds 2018'!$A$9:$CU$28,Análisis!AP1,0)</f>
        <v>3.96069200037198</v>
      </c>
      <c r="AQ10" s="126" t="n">
        <f aca="false">VLOOKUP(C10,'Cds 2018'!$A$9:$CU$28,Análisis!AQ1,0)</f>
        <v>0.80574148289091</v>
      </c>
      <c r="AR10" s="126" t="n">
        <f aca="false">VLOOKUP(C10,'Cds 2018'!$A$9:$CU$28,Análisis!AR1,0)</f>
        <v>0.192013821018475</v>
      </c>
      <c r="AS10" s="136" t="n">
        <f aca="false">VLOOKUP(C10,'Cds 2018'!$A$9:$CU$28,Análisis!AS1,0)</f>
        <v>0.0904994847810841</v>
      </c>
      <c r="AT10" s="137" t="n">
        <f aca="false">VLOOKUP(C10,'Cds 2018'!$A$9:$CU$28,Análisis!AT1,0)</f>
        <v>366.254041100146</v>
      </c>
      <c r="AU10" s="137" t="n">
        <f aca="false">VLOOKUP(C10,'Cds 2018'!$A$9:$CU$28,Análisis!AU1,0)</f>
        <v>2106.40933550876</v>
      </c>
      <c r="AV10" s="126" t="n">
        <f aca="false">VLOOKUP(C10,'Cds 2018'!$A$9:$CU$28,Análisis!AV1,0)</f>
        <v>0.52492220341759</v>
      </c>
      <c r="AW10" s="126" t="n">
        <f aca="false">VLOOKUP(C10,'Cds 2018'!$A$9:$CU$28,Análisis!AW1,0)</f>
        <v>0.0560922855082913</v>
      </c>
      <c r="AX10" s="126" t="n">
        <f aca="false">VLOOKUP(C10,'Cds 2018'!$A$9:$CU$28,Análisis!AX1,0)</f>
        <v>0.080405306896049</v>
      </c>
      <c r="AY10" s="126" t="n">
        <f aca="false">VLOOKUP(C10,'Cds 2018'!$A$9:$CU$28,Análisis!AY1,0)</f>
        <v>0.213698630136986</v>
      </c>
      <c r="AZ10" s="138" t="n">
        <f aca="false">VLOOKUP(C10,'Cds 2018'!$A$9:$CU$28,Análisis!AZ1,0)</f>
        <v>0</v>
      </c>
      <c r="BA10" s="138" t="n">
        <f aca="false">VLOOKUP(C10,'Cds 2018'!$A$9:$CU$28,Análisis!BA1,0)</f>
        <v>0.0131578947368421</v>
      </c>
      <c r="BB10" s="138" t="n">
        <f aca="false">VLOOKUP(C10,'Cds 2018'!$A$9:$CU$28,Análisis!BB1,0)</f>
        <v>0</v>
      </c>
      <c r="BC10" s="127" t="n">
        <f aca="false">VLOOKUP(C10,'Cds 2018'!$A$9:$CU$28,Análisis!BC1,0)</f>
        <v>0.421651750767222</v>
      </c>
      <c r="BD10" s="127" t="n">
        <f aca="false">VLOOKUP(C10,'Cds 2018'!$A$9:$CU$28,Análisis!BD1,0)</f>
        <v>0.439648840989426</v>
      </c>
      <c r="BE10" s="127" t="n">
        <f aca="false">VLOOKUP(C10,'Cds 2018'!$A$9:$CU$28,Análisis!BE1,0)</f>
        <v>13.0253924572348</v>
      </c>
      <c r="BF10" s="127" t="n">
        <f aca="false">VLOOKUP(C10,'Cds 2018'!$A$9:$CU$28,Análisis!BF1,0)</f>
        <v>0.724262277136605</v>
      </c>
      <c r="BG10" s="127" t="n">
        <f aca="false">VLOOKUP(C10,'Cds 2018'!$A$9:$CU$28,Análisis!BG1,0)</f>
        <v>72.7900135815088</v>
      </c>
      <c r="BH10" s="127" t="n">
        <f aca="false">VLOOKUP(C10,'Cds 2018'!$A$9:$CU$28,Análisis!BH1,0)</f>
        <v>2897.23265620963</v>
      </c>
      <c r="BI10" s="127" t="n">
        <f aca="false">VLOOKUP(C10,'Cds 2018'!$A$9:$CU$28,Análisis!BI1,0)</f>
        <v>5.03604478627439</v>
      </c>
      <c r="BJ10" s="127" t="n">
        <f aca="false">VLOOKUP(C10,'Cds 2018'!$A$9:$CU$28,Análisis!BJ1,0)</f>
        <v>1.59803193636523</v>
      </c>
      <c r="BK10" s="127" t="n">
        <f aca="false">VLOOKUP(C10,'Cds 2018'!$A$9:$CU$28,Análisis!BK1,0)</f>
        <v>90</v>
      </c>
      <c r="BL10" s="126" t="n">
        <f aca="false">VLOOKUP(C10,'Cds 2018'!$A$9:$CU$28,Análisis!BL1,0)</f>
        <v>0.129327085351839</v>
      </c>
      <c r="BM10" s="126" t="n">
        <f aca="false">VLOOKUP(C10,'Cds 2018'!$A$9:$CU$28,Análisis!BM1,0)</f>
        <v>0.0547177711785339</v>
      </c>
      <c r="BN10" s="126" t="n">
        <f aca="false">VLOOKUP(C10,'Cds 2018'!$A$9:$CU$28,Análisis!BN1,0)</f>
        <v>0.359167958143608</v>
      </c>
      <c r="BO10" s="126" t="n">
        <f aca="false">VLOOKUP(C10,'Cds 2018'!$A$9:$CU$28,Análisis!BO1,0)</f>
        <v>0.10064039484543</v>
      </c>
      <c r="BP10" s="126" t="n">
        <f aca="false">VLOOKUP(C10,'Cds 2018'!$A$9:$CU$28,Análisis!BP1,0)</f>
        <v>0.431138519720335</v>
      </c>
      <c r="BQ10" s="139" t="n">
        <f aca="false">VLOOKUP(C10,'Cds 2018'!$A$9:$CU$28,Análisis!BQ1,0)</f>
        <v>0.161293859649123</v>
      </c>
      <c r="BR10" s="139" t="n">
        <f aca="false">VLOOKUP(C10,'Cds 2018'!$A$9:$CU$28,Análisis!BR1,0)</f>
        <v>0.997421794233369</v>
      </c>
      <c r="BS10" s="139" t="n">
        <f aca="false">VLOOKUP(C10,'Cds 2018'!$A$9:$CU$28,Análisis!BS1,0)</f>
        <v>0.998710897116685</v>
      </c>
      <c r="BT10" s="139" t="n">
        <f aca="false">VLOOKUP(C10,'Cds 2018'!$A$9:$CU$28,Análisis!BT1,0)</f>
        <v>0.997421794233369</v>
      </c>
      <c r="BU10" s="139" t="n">
        <f aca="false">VLOOKUP(C10,'Cds 2018'!$A$9:$CU$28,Análisis!BU1,0)</f>
        <v>0.997421794233369</v>
      </c>
      <c r="BV10" s="139" t="n">
        <f aca="false">VLOOKUP(C10,'Cds 2018'!$A$9:$CU$28,Análisis!BV1,0)</f>
        <v>5.99742179423337</v>
      </c>
      <c r="BW10" s="139" t="n">
        <f aca="false">VLOOKUP(C10,'Cds 2018'!$A$9:$CU$28,Análisis!BW1,0)</f>
        <v>0.661209603929893</v>
      </c>
      <c r="BX10" s="139" t="n">
        <f aca="false">VLOOKUP(C10,'Cds 2018'!$A$9:$CU$28,Análisis!BX1,0)</f>
        <v>1</v>
      </c>
      <c r="BY10" s="139" t="n">
        <f aca="false">VLOOKUP(C10,'Cds 2018'!$A$9:$CU$28,Análisis!BY1,0)</f>
        <v>1</v>
      </c>
      <c r="BZ10" s="139" t="n">
        <f aca="false">VLOOKUP(C10,'Cds 2018'!$A$9:$CU$28,Análisis!BZ1,0)</f>
        <v>0.323708310743102</v>
      </c>
      <c r="CA10" s="139" t="n">
        <f aca="false">VLOOKUP(C10,'Cds 2018'!$A$9:$CU$28,Análisis!CA1,0)</f>
        <v>1</v>
      </c>
      <c r="CB10" s="139" t="n">
        <f aca="false">VLOOKUP(C10,'Cds 2018'!$A$9:$CU$28,Análisis!CB1,0)</f>
        <v>0.997421794233369</v>
      </c>
      <c r="CC10" s="139" t="n">
        <f aca="false">VLOOKUP(C10,'Cds 2018'!$A$9:$CU$28,Análisis!CC1,0)</f>
        <v>0.997421794233369</v>
      </c>
      <c r="CD10" s="139" t="n">
        <f aca="false">VLOOKUP(C10,'Cds 2018'!$A$9:$CU$28,Análisis!CD1,0)</f>
        <v>0.997421794233369</v>
      </c>
      <c r="CE10" s="139" t="n">
        <f aca="false">VLOOKUP(C10,'Cds 2018'!$A$9:$CU$28,Análisis!CE1,0)</f>
        <v>0.998710897116685</v>
      </c>
      <c r="CF10" s="139" t="n">
        <f aca="false">VLOOKUP(C10,'Cds 2018'!$A$9:$CU$28,Análisis!CF1,0)</f>
        <v>0.837501293186792</v>
      </c>
      <c r="CG10" s="139" t="n">
        <f aca="false">VLOOKUP(C10,'Cds 2018'!$A$9:$CU$28,Análisis!CG1,0)</f>
        <v>0.998710897116685</v>
      </c>
      <c r="CH10" s="139" t="n">
        <f aca="false">VLOOKUP(C10,'Cds 2018'!$A$9:$CU$28,Análisis!CH1,0)</f>
        <v>1</v>
      </c>
      <c r="CI10" s="139" t="n">
        <f aca="false">VLOOKUP(C10,'Cds 2018'!$A$9:$CU$28,Análisis!CI1,0)</f>
        <v>0.997421794233369</v>
      </c>
      <c r="CJ10" s="139" t="n">
        <f aca="false">VLOOKUP(C10,'Cds 2018'!$A$9:$CU$28,Análisis!CJ1,0)</f>
        <v>1.99484358846674</v>
      </c>
      <c r="CK10" s="139" t="n">
        <f aca="false">VLOOKUP(C10,'Cds 2018'!$A$9:$CU$28,Análisis!CK1,0)</f>
        <v>0.997421794233369</v>
      </c>
      <c r="CL10" s="129" t="n">
        <f aca="false">VLOOKUP(C10,'Cds 2018'!$A$9:$CU$28,Análisis!CL1,0)</f>
        <v>2.17966814695171</v>
      </c>
      <c r="CM10" s="126" t="n">
        <f aca="false">VLOOKUP(C10,'Cds 2018'!$A$9:$CU$28,Análisis!CM1,0)</f>
        <v>0.781394704571473</v>
      </c>
      <c r="CN10" s="137" t="n">
        <f aca="false">VLOOKUP(C10,'Cds 2018'!$A$9:$CU$28,Análisis!CN1,0)</f>
        <v>87.1217532711331</v>
      </c>
      <c r="CO10" s="140" t="n">
        <f aca="false">VLOOKUP(C10,'Cds 2018'!$A$9:$CU$28,Análisis!CO1,0)</f>
        <v>14322092.5982526</v>
      </c>
      <c r="CP10" s="126" t="n">
        <f aca="false">VLOOKUP(C10,'Cds 2018'!$A$9:$CU$28,Análisis!CP1,0)</f>
        <v>0.345298841858789</v>
      </c>
      <c r="CQ10" s="126" t="n">
        <f aca="false">VLOOKUP(C10,'Cds 2018'!$A$9:$CU$28,Análisis!CQ1,0)</f>
        <v>0.0606411191407545</v>
      </c>
      <c r="CR10" s="140" t="n">
        <f aca="false">VLOOKUP(C10,'Cds 2018'!$A$9:$CU$28,Análisis!CR1,0)</f>
        <v>7253.04269999999</v>
      </c>
      <c r="CS10" s="126" t="n">
        <f aca="false">VLOOKUP(C10,'Cds 2018'!$A$9:$CU$28,Análisis!CS1,0)</f>
        <v>0.464873535636685</v>
      </c>
      <c r="CT10" s="128" t="n">
        <f aca="false">VLOOKUP(C10,'Cds 2018'!$A$9:$CU$28,Análisis!CT1,0)</f>
        <v>0.0586276808154127</v>
      </c>
      <c r="CU10" s="129" t="n">
        <f aca="false">VLOOKUP(C10,'Cds 2018'!$A$9:$CU$28,Análisis!CU1,0)</f>
        <v>55.7016773978954</v>
      </c>
    </row>
    <row r="11" customFormat="false" ht="15" hidden="false" customHeight="false" outlineLevel="0" collapsed="false">
      <c r="B11" s="81"/>
      <c r="C11" s="80"/>
      <c r="D11" s="97" t="s">
        <v>601</v>
      </c>
      <c r="E11" s="141" t="n">
        <f aca="false">VLOOKUP(C10,'Norm 2018'!$A$9:$CU$28,Análisis!E1,0)</f>
        <v>8.10517439113274</v>
      </c>
      <c r="F11" s="141" t="n">
        <f aca="false">VLOOKUP(C10,'Norm 2018'!$A$9:$CU$28,Análisis!F1,0)</f>
        <v>0</v>
      </c>
      <c r="G11" s="141" t="n">
        <f aca="false">VLOOKUP(C10,'Norm 2018'!$A$9:$CU$28,Análisis!G1,0)</f>
        <v>33.6180990387326</v>
      </c>
      <c r="H11" s="141" t="n">
        <f aca="false">VLOOKUP(C10,'Norm 2018'!$A$9:$CU$28,Análisis!H1,0)</f>
        <v>4.83967388585726</v>
      </c>
      <c r="I11" s="141" t="n">
        <f aca="false">VLOOKUP(C10,'Norm 2018'!$A$9:$CU$28,Análisis!I1,0)</f>
        <v>18.8490859309466</v>
      </c>
      <c r="J11" s="141" t="n">
        <f aca="false">VLOOKUP(C10,'Norm 2018'!$A$9:$CU$28,Análisis!J1,0)</f>
        <v>52.6402521439066</v>
      </c>
      <c r="K11" s="141" t="n">
        <f aca="false">VLOOKUP(C10,'Norm 2018'!$A$9:$CU$28,Análisis!K1,0)</f>
        <v>77.2439616600528</v>
      </c>
      <c r="L11" s="141" t="n">
        <f aca="false">VLOOKUP(C10,'Norm 2018'!$A$9:$CU$28,Análisis!L1,0)</f>
        <v>56.3853533275993</v>
      </c>
      <c r="M11" s="141" t="n">
        <f aca="false">VLOOKUP(C10,'Norm 2018'!$A$9:$CU$28,Análisis!M1,0)</f>
        <v>93.9257485603298</v>
      </c>
      <c r="N11" s="141" t="n">
        <f aca="false">VLOOKUP(C10,'Norm 2018'!$A$9:$CU$28,Análisis!N1,0)</f>
        <v>41.2670430789594</v>
      </c>
      <c r="O11" s="141" t="n">
        <f aca="false">VLOOKUP(C10,'Norm 2018'!$A$9:$CU$28,Análisis!O1,0)</f>
        <v>36.3795103099918</v>
      </c>
      <c r="P11" s="141" t="n">
        <f aca="false">VLOOKUP(C10,'Norm 2018'!$A$9:$CU$28,Análisis!P1,0)</f>
        <v>89.5324234019242</v>
      </c>
      <c r="Q11" s="141" t="n">
        <f aca="false">VLOOKUP(C10,'Norm 2018'!$A$9:$CU$28,Análisis!Q1,0)</f>
        <v>39.4405542710293</v>
      </c>
      <c r="R11" s="141" t="n">
        <f aca="false">VLOOKUP(C10,'Norm 2018'!$A$9:$CU$28,Análisis!R1,0)</f>
        <v>59.9763772877882</v>
      </c>
      <c r="S11" s="141" t="n">
        <f aca="false">VLOOKUP(C10,'Norm 2018'!$A$9:$CU$28,Análisis!S1,0)</f>
        <v>29.6218789096745</v>
      </c>
      <c r="T11" s="141" t="n">
        <f aca="false">VLOOKUP(C10,'Norm 2018'!$A$9:$CU$28,Análisis!T1,0)</f>
        <v>28.1154703409466</v>
      </c>
      <c r="U11" s="141" t="n">
        <f aca="false">VLOOKUP(C10,'Norm 2018'!$A$9:$CU$28,Análisis!U1,0)</f>
        <v>79.3965849351026</v>
      </c>
      <c r="V11" s="141" t="n">
        <f aca="false">VLOOKUP(C10,'Norm 2018'!$A$9:$CU$28,Análisis!V1,0)</f>
        <v>55.6960177210239</v>
      </c>
      <c r="W11" s="141" t="n">
        <f aca="false">VLOOKUP(C10,'Norm 2018'!$A$9:$CU$28,Análisis!W1,0)</f>
        <v>0</v>
      </c>
      <c r="X11" s="141" t="n">
        <f aca="false">VLOOKUP(C10,'Norm 2018'!$A$9:$CU$28,Análisis!X1,0)</f>
        <v>68.7306515033788</v>
      </c>
      <c r="Y11" s="141" t="n">
        <f aca="false">VLOOKUP(C10,'Norm 2018'!$A$9:$CU$28,Análisis!Y1,0)</f>
        <v>68.0031421900493</v>
      </c>
      <c r="Z11" s="141" t="n">
        <f aca="false">VLOOKUP(C10,'Norm 2018'!$A$9:$CU$28,Análisis!Z1,0)</f>
        <v>70.5593062735349</v>
      </c>
      <c r="AA11" s="141" t="n">
        <f aca="false">VLOOKUP(C10,'Norm 2018'!$A$9:$CU$28,Análisis!AA1,0)</f>
        <v>67.5890034188185</v>
      </c>
      <c r="AB11" s="141" t="n">
        <f aca="false">VLOOKUP(C10,'Norm 2018'!$A$9:$CU$28,Análisis!AB1,0)</f>
        <v>24.5233992191839</v>
      </c>
      <c r="AC11" s="141" t="n">
        <f aca="false">VLOOKUP(C10,'Norm 2018'!$A$9:$CU$28,Análisis!AC1,0)</f>
        <v>60.2204279521643</v>
      </c>
      <c r="AD11" s="141" t="n">
        <f aca="false">VLOOKUP(C10,'Norm 2018'!$A$9:$CU$28,Análisis!AD1,0)</f>
        <v>46.4469297246844</v>
      </c>
      <c r="AE11" s="141" t="n">
        <f aca="false">VLOOKUP(C10,'Norm 2018'!$A$9:$CU$28,Análisis!AE1,0)</f>
        <v>15.9539641508896</v>
      </c>
      <c r="AF11" s="141" t="n">
        <f aca="false">VLOOKUP(C10,'Norm 2018'!$A$9:$CU$28,Análisis!AF1,0)</f>
        <v>0</v>
      </c>
      <c r="AG11" s="141" t="n">
        <f aca="false">VLOOKUP(C10,'Norm 2018'!$A$9:$CU$28,Análisis!AG1,0)</f>
        <v>100</v>
      </c>
      <c r="AH11" s="141" t="n">
        <f aca="false">VLOOKUP(C10,'Norm 2018'!$A$9:$CU$28,Análisis!AH1,0)</f>
        <v>100</v>
      </c>
      <c r="AI11" s="141" t="n">
        <f aca="false">VLOOKUP(C10,'Norm 2018'!$A$9:$CU$28,Análisis!AI1,0)</f>
        <v>100</v>
      </c>
      <c r="AJ11" s="141" t="n">
        <f aca="false">VLOOKUP(C10,'Norm 2018'!$A$9:$CU$28,Análisis!AJ1,0)</f>
        <v>86.7151158544769</v>
      </c>
      <c r="AK11" s="141" t="n">
        <f aca="false">VLOOKUP(C10,'Norm 2018'!$A$9:$CU$28,Análisis!AK1,0)</f>
        <v>100</v>
      </c>
      <c r="AL11" s="141" t="n">
        <f aca="false">VLOOKUP(C10,'Norm 2018'!$A$9:$CU$28,Análisis!AL1,0)</f>
        <v>100</v>
      </c>
      <c r="AM11" s="141" t="n">
        <f aca="false">VLOOKUP(C10,'Norm 2018'!$A$9:$CU$28,Análisis!AM1,0)</f>
        <v>67.4119266964426</v>
      </c>
      <c r="AN11" s="141" t="n">
        <f aca="false">VLOOKUP(C10,'Norm 2018'!$A$9:$CU$28,Análisis!AN1,0)</f>
        <v>80.6526674824347</v>
      </c>
      <c r="AO11" s="141" t="n">
        <f aca="false">VLOOKUP(C10,'Norm 2018'!$A$9:$CU$28,Análisis!AO1,0)</f>
        <v>100</v>
      </c>
      <c r="AP11" s="141" t="n">
        <f aca="false">VLOOKUP(C10,'Norm 2018'!$A$9:$CU$28,Análisis!AP1,0)</f>
        <v>7.21218302975254</v>
      </c>
      <c r="AQ11" s="141" t="n">
        <f aca="false">VLOOKUP(C10,'Norm 2018'!$A$9:$CU$28,Análisis!AQ1,0)</f>
        <v>0</v>
      </c>
      <c r="AR11" s="141" t="n">
        <f aca="false">VLOOKUP(C10,'Norm 2018'!$A$9:$CU$28,Análisis!AR1,0)</f>
        <v>29.2870525407296</v>
      </c>
      <c r="AS11" s="141" t="n">
        <f aca="false">VLOOKUP(C10,'Norm 2018'!$A$9:$CU$28,Análisis!AS1,0)</f>
        <v>0</v>
      </c>
      <c r="AT11" s="141" t="n">
        <f aca="false">VLOOKUP(C10,'Norm 2018'!$A$9:$CU$28,Análisis!AT1,0)</f>
        <v>90.8083668377956</v>
      </c>
      <c r="AU11" s="141" t="n">
        <f aca="false">VLOOKUP(C10,'Norm 2018'!$A$9:$CU$28,Análisis!AU1,0)</f>
        <v>100</v>
      </c>
      <c r="AV11" s="141" t="n">
        <f aca="false">VLOOKUP(C10,'Norm 2018'!$A$9:$CU$28,Análisis!AV1,0)</f>
        <v>82.305606249271</v>
      </c>
      <c r="AW11" s="141" t="n">
        <f aca="false">VLOOKUP(C10,'Norm 2018'!$A$9:$CU$28,Análisis!AW1,0)</f>
        <v>5.71890620405763</v>
      </c>
      <c r="AX11" s="141" t="n">
        <f aca="false">VLOOKUP(C10,'Norm 2018'!$A$9:$CU$28,Análisis!AX1,0)</f>
        <v>14.8974299578974</v>
      </c>
      <c r="AY11" s="141" t="n">
        <f aca="false">VLOOKUP(C10,'Norm 2018'!$A$9:$CU$28,Análisis!AY1,0)</f>
        <v>28.996282527881</v>
      </c>
      <c r="AZ11" s="141" t="n">
        <f aca="false">VLOOKUP(C10,'Norm 2018'!$A$9:$CU$28,Análisis!AZ1,0)</f>
        <v>0</v>
      </c>
      <c r="BA11" s="141" t="n">
        <f aca="false">VLOOKUP(C10,'Norm 2018'!$A$9:$CU$28,Análisis!BA1,0)</f>
        <v>3.94736842105263</v>
      </c>
      <c r="BB11" s="141" t="n">
        <f aca="false">VLOOKUP(C10,'Norm 2018'!$A$9:$CU$28,Análisis!BB1,0)</f>
        <v>0</v>
      </c>
      <c r="BC11" s="141" t="n">
        <f aca="false">VLOOKUP(C10,'Norm 2018'!$A$9:$CU$28,Análisis!BC1,0)</f>
        <v>72.3887096719839</v>
      </c>
      <c r="BD11" s="141" t="n">
        <f aca="false">VLOOKUP(C10,'Norm 2018'!$A$9:$CU$28,Análisis!BD1,0)</f>
        <v>72.7221064293584</v>
      </c>
      <c r="BE11" s="141" t="n">
        <f aca="false">VLOOKUP(C10,'Norm 2018'!$A$9:$CU$28,Análisis!BE1,0)</f>
        <v>90.1235437598944</v>
      </c>
      <c r="BF11" s="141" t="n">
        <f aca="false">VLOOKUP(C10,'Norm 2018'!$A$9:$CU$28,Análisis!BF1,0)</f>
        <v>72.165883497413</v>
      </c>
      <c r="BG11" s="141" t="n">
        <f aca="false">VLOOKUP(C10,'Norm 2018'!$A$9:$CU$28,Análisis!BG1,0)</f>
        <v>93.1305648058263</v>
      </c>
      <c r="BH11" s="141" t="n">
        <f aca="false">VLOOKUP(C10,'Norm 2018'!$A$9:$CU$28,Análisis!BH1,0)</f>
        <v>77.4743882673993</v>
      </c>
      <c r="BI11" s="141" t="n">
        <f aca="false">VLOOKUP(C10,'Norm 2018'!$A$9:$CU$28,Análisis!BI1,0)</f>
        <v>34.5295914500455</v>
      </c>
      <c r="BJ11" s="141" t="n">
        <f aca="false">VLOOKUP(C10,'Norm 2018'!$A$9:$CU$28,Análisis!BJ1,0)</f>
        <v>32.35316326241</v>
      </c>
      <c r="BK11" s="141" t="n">
        <f aca="false">VLOOKUP(C10,'Norm 2018'!$A$9:$CU$28,Análisis!BK1,0)</f>
        <v>100</v>
      </c>
      <c r="BL11" s="141" t="n">
        <f aca="false">VLOOKUP(C10,'Norm 2018'!$A$9:$CU$28,Análisis!BL1,0)</f>
        <v>12.9327085351839</v>
      </c>
      <c r="BM11" s="141" t="n">
        <f aca="false">VLOOKUP(C10,'Norm 2018'!$A$9:$CU$28,Análisis!BM1,0)</f>
        <v>22.9780527485395</v>
      </c>
      <c r="BN11" s="141" t="n">
        <f aca="false">VLOOKUP(C10,'Norm 2018'!$A$9:$CU$28,Análisis!BN1,0)</f>
        <v>100</v>
      </c>
      <c r="BO11" s="141" t="n">
        <f aca="false">VLOOKUP(C10,'Norm 2018'!$A$9:$CU$28,Análisis!BO1,0)</f>
        <v>88.5474981540588</v>
      </c>
      <c r="BP11" s="141" t="n">
        <f aca="false">VLOOKUP(C10,'Norm 2018'!$A$9:$CU$28,Análisis!BP1,0)</f>
        <v>55.5738629345371</v>
      </c>
      <c r="BQ11" s="141" t="n">
        <f aca="false">VLOOKUP(C10,'Norm 2018'!$A$9:$CU$28,Análisis!BQ1,0)</f>
        <v>0</v>
      </c>
      <c r="BR11" s="141" t="n">
        <f aca="false">VLOOKUP(C10,'Norm 2018'!$A$9:$CU$28,Análisis!BR1,0)</f>
        <v>99.7421794233369</v>
      </c>
      <c r="BS11" s="141" t="n">
        <f aca="false">VLOOKUP(C10,'Norm 2018'!$A$9:$CU$28,Análisis!BS1,0)</f>
        <v>99.8710897116685</v>
      </c>
      <c r="BT11" s="141" t="n">
        <f aca="false">VLOOKUP(C10,'Norm 2018'!$A$9:$CU$28,Análisis!BT1,0)</f>
        <v>99.7421794233369</v>
      </c>
      <c r="BU11" s="141" t="n">
        <f aca="false">VLOOKUP(C10,'Norm 2018'!$A$9:$CU$28,Análisis!BU1,0)</f>
        <v>99.7421794233369</v>
      </c>
      <c r="BV11" s="141" t="n">
        <f aca="false">VLOOKUP(C10,'Norm 2018'!$A$9:$CU$28,Análisis!BV1,0)</f>
        <v>99.9570299038895</v>
      </c>
      <c r="BW11" s="141" t="n">
        <f aca="false">VLOOKUP(C10,'Norm 2018'!$A$9:$CU$28,Análisis!BW1,0)</f>
        <v>66.1209603929893</v>
      </c>
      <c r="BX11" s="141" t="n">
        <f aca="false">VLOOKUP(C10,'Norm 2018'!$A$9:$CU$28,Análisis!BX1,0)</f>
        <v>100</v>
      </c>
      <c r="BY11" s="141" t="n">
        <f aca="false">VLOOKUP(C10,'Norm 2018'!$A$9:$CU$28,Análisis!BY1,0)</f>
        <v>100</v>
      </c>
      <c r="BZ11" s="141" t="n">
        <f aca="false">VLOOKUP(C10,'Norm 2018'!$A$9:$CU$28,Análisis!BZ1,0)</f>
        <v>100</v>
      </c>
      <c r="CA11" s="141" t="n">
        <f aca="false">VLOOKUP(C10,'Norm 2018'!$A$9:$CU$28,Análisis!CA1,0)</f>
        <v>100</v>
      </c>
      <c r="CB11" s="141" t="n">
        <f aca="false">VLOOKUP(C10,'Norm 2018'!$A$9:$CU$28,Análisis!CB1,0)</f>
        <v>99.7421794233369</v>
      </c>
      <c r="CC11" s="141" t="n">
        <f aca="false">VLOOKUP(C10,'Norm 2018'!$A$9:$CU$28,Análisis!CC1,0)</f>
        <v>99.7421794233369</v>
      </c>
      <c r="CD11" s="141" t="n">
        <f aca="false">VLOOKUP(C10,'Norm 2018'!$A$9:$CU$28,Análisis!CD1,0)</f>
        <v>99.7421794233369</v>
      </c>
      <c r="CE11" s="141" t="n">
        <f aca="false">VLOOKUP(C10,'Norm 2018'!$A$9:$CU$28,Análisis!CE1,0)</f>
        <v>99.8710897116685</v>
      </c>
      <c r="CF11" s="141" t="n">
        <f aca="false">VLOOKUP(C10,'Norm 2018'!$A$9:$CU$28,Análisis!CF1,0)</f>
        <v>83.7501293186792</v>
      </c>
      <c r="CG11" s="141" t="n">
        <f aca="false">VLOOKUP(C10,'Norm 2018'!$A$9:$CU$28,Análisis!CG1,0)</f>
        <v>99.8710897116685</v>
      </c>
      <c r="CH11" s="141" t="n">
        <f aca="false">VLOOKUP(C10,'Norm 2018'!$A$9:$CU$28,Análisis!CH1,0)</f>
        <v>100</v>
      </c>
      <c r="CI11" s="141" t="n">
        <f aca="false">VLOOKUP(C10,'Norm 2018'!$A$9:$CU$28,Análisis!CI1,0)</f>
        <v>99.7421794233369</v>
      </c>
      <c r="CJ11" s="141" t="n">
        <f aca="false">VLOOKUP(C10,'Norm 2018'!$A$9:$CU$28,Análisis!CJ1,0)</f>
        <v>99.7421794233371</v>
      </c>
      <c r="CK11" s="141" t="n">
        <f aca="false">VLOOKUP(C10,'Norm 2018'!$A$9:$CU$28,Análisis!CK1,0)</f>
        <v>99.7421794233369</v>
      </c>
      <c r="CL11" s="141" t="n">
        <f aca="false">VLOOKUP(C10,'Norm 2018'!$A$9:$CU$28,Análisis!CL1,0)</f>
        <v>19.5645049812594</v>
      </c>
      <c r="CM11" s="141" t="n">
        <f aca="false">VLOOKUP(C10,'Norm 2018'!$A$9:$CU$28,Análisis!CM1,0)</f>
        <v>12.4420706794244</v>
      </c>
      <c r="CN11" s="141" t="n">
        <f aca="false">VLOOKUP(C10,'Norm 2018'!$A$9:$CU$28,Análisis!CN1,0)</f>
        <v>27.6522771942495</v>
      </c>
      <c r="CO11" s="141" t="n">
        <f aca="false">VLOOKUP(C10,'Norm 2018'!$A$9:$CU$28,Análisis!CO1,0)</f>
        <v>100</v>
      </c>
      <c r="CP11" s="141" t="n">
        <f aca="false">VLOOKUP(C10,'Norm 2018'!$A$9:$CU$28,Análisis!CP1,0)</f>
        <v>35.1857845726411</v>
      </c>
      <c r="CQ11" s="141" t="n">
        <f aca="false">VLOOKUP(C10,'Norm 2018'!$A$9:$CU$28,Análisis!CQ1,0)</f>
        <v>17.1646670517744</v>
      </c>
      <c r="CR11" s="141" t="n">
        <f aca="false">VLOOKUP(C10,'Norm 2018'!$A$9:$CU$28,Análisis!CR1,0)</f>
        <v>75.595384447303</v>
      </c>
      <c r="CS11" s="141" t="n">
        <f aca="false">VLOOKUP(C10,'Norm 2018'!$A$9:$CU$28,Análisis!CS1,0)</f>
        <v>20.0919883181886</v>
      </c>
      <c r="CT11" s="141" t="n">
        <f aca="false">VLOOKUP(C10,'Norm 2018'!$A$9:$CU$28,Análisis!CT1,0)</f>
        <v>26.2050697802527</v>
      </c>
      <c r="CU11" s="141" t="n">
        <f aca="false">VLOOKUP(C10,'Norm 2018'!$A$9:$CU$28,Análisis!CU1,0)</f>
        <v>100</v>
      </c>
    </row>
    <row r="12" customFormat="false" ht="15" hidden="false" customHeight="false" outlineLevel="0" collapsed="false">
      <c r="B12" s="81"/>
      <c r="C12" s="80"/>
      <c r="D12" s="97" t="s">
        <v>602</v>
      </c>
      <c r="E12" s="56" t="n">
        <f aca="false">RANK(E11,'Norm 2018'!E$9:E$28,0)</f>
        <v>18</v>
      </c>
      <c r="F12" s="56" t="n">
        <f aca="false">RANK(F11,'Norm 2018'!F$9:F$28,0)</f>
        <v>20</v>
      </c>
      <c r="G12" s="56" t="n">
        <f aca="false">RANK(G11,'Norm 2018'!G$9:G$28,0)</f>
        <v>13</v>
      </c>
      <c r="H12" s="56" t="n">
        <f aca="false">RANK(H11,'Norm 2018'!H$9:H$28,0)</f>
        <v>18</v>
      </c>
      <c r="I12" s="56" t="n">
        <f aca="false">RANK(I11,'Norm 2018'!I$9:I$28,0)</f>
        <v>18</v>
      </c>
      <c r="J12" s="56" t="n">
        <f aca="false">RANK(J11,'Norm 2018'!J$9:J$28,0)</f>
        <v>15</v>
      </c>
      <c r="K12" s="56" t="n">
        <f aca="false">RANK(K11,'Norm 2018'!K$9:K$28,0)</f>
        <v>15</v>
      </c>
      <c r="L12" s="56" t="n">
        <f aca="false">RANK(L11,'Norm 2018'!L$9:L$28,0)</f>
        <v>13</v>
      </c>
      <c r="M12" s="56" t="n">
        <f aca="false">RANK(M11,'Norm 2018'!M$9:M$28,0)</f>
        <v>3</v>
      </c>
      <c r="N12" s="56" t="n">
        <f aca="false">RANK(N11,'Norm 2018'!N$9:N$28,0)</f>
        <v>11</v>
      </c>
      <c r="O12" s="56" t="n">
        <f aca="false">RANK(O11,'Norm 2018'!O$9:O$28,0)</f>
        <v>13</v>
      </c>
      <c r="P12" s="56" t="n">
        <f aca="false">RANK(P11,'Norm 2018'!P$9:P$28,0)</f>
        <v>2</v>
      </c>
      <c r="Q12" s="56" t="n">
        <f aca="false">RANK(Q11,'Norm 2018'!Q$9:Q$28,0)</f>
        <v>15</v>
      </c>
      <c r="R12" s="56" t="n">
        <f aca="false">RANK(R11,'Norm 2018'!R$9:R$28,0)</f>
        <v>10</v>
      </c>
      <c r="S12" s="56" t="n">
        <f aca="false">RANK(S11,'Norm 2018'!S$9:S$28,0)</f>
        <v>13</v>
      </c>
      <c r="T12" s="56" t="n">
        <f aca="false">RANK(T11,'Norm 2018'!T$9:T$28,0)</f>
        <v>18</v>
      </c>
      <c r="U12" s="56" t="n">
        <f aca="false">RANK(U11,'Norm 2018'!U$9:U$28,0)</f>
        <v>5</v>
      </c>
      <c r="V12" s="56" t="n">
        <f aca="false">RANK(V11,'Norm 2018'!V$9:V$28,0)</f>
        <v>8</v>
      </c>
      <c r="W12" s="56" t="n">
        <f aca="false">RANK(W11,'Norm 2018'!W$9:W$28,0)</f>
        <v>20</v>
      </c>
      <c r="X12" s="56" t="n">
        <f aca="false">RANK(X11,'Norm 2018'!X$9:X$28,0)</f>
        <v>18</v>
      </c>
      <c r="Y12" s="56" t="n">
        <f aca="false">RANK(Y11,'Norm 2018'!Y$9:Y$28,0)</f>
        <v>7</v>
      </c>
      <c r="Z12" s="56" t="n">
        <f aca="false">RANK(Z11,'Norm 2018'!Z$9:Z$28,0)</f>
        <v>10</v>
      </c>
      <c r="AA12" s="56" t="n">
        <f aca="false">RANK(AA11,'Norm 2018'!AA$9:AA$28,0)</f>
        <v>7</v>
      </c>
      <c r="AB12" s="56" t="n">
        <f aca="false">RANK(AB11,'Norm 2018'!AB$9:AB$28,0)</f>
        <v>9</v>
      </c>
      <c r="AC12" s="56" t="n">
        <f aca="false">RANK(AC11,'Norm 2018'!AC$9:AC$28,0)</f>
        <v>17</v>
      </c>
      <c r="AD12" s="56" t="n">
        <f aca="false">RANK(AD11,'Norm 2018'!AD$9:AD$28,0)</f>
        <v>17</v>
      </c>
      <c r="AE12" s="56" t="n">
        <f aca="false">RANK(AE11,'Norm 2018'!AE$9:AE$28,0)</f>
        <v>10</v>
      </c>
      <c r="AF12" s="56" t="n">
        <f aca="false">RANK(AF11,'Norm 2018'!AF$9:AF$28,0)</f>
        <v>20</v>
      </c>
      <c r="AG12" s="56" t="n">
        <f aca="false">RANK(AG11,'Norm 2018'!AG$9:AG$28,0)</f>
        <v>1</v>
      </c>
      <c r="AH12" s="56" t="n">
        <f aca="false">RANK(AH11,'Norm 2018'!AH$9:AH$28,0)</f>
        <v>1</v>
      </c>
      <c r="AI12" s="56" t="n">
        <f aca="false">RANK(AI11,'Norm 2018'!AI$9:AI$28,0)</f>
        <v>1</v>
      </c>
      <c r="AJ12" s="56" t="n">
        <f aca="false">RANK(AJ11,'Norm 2018'!AJ$9:AJ$28,0)</f>
        <v>6</v>
      </c>
      <c r="AK12" s="56" t="n">
        <f aca="false">RANK(AK11,'Norm 2018'!AK$9:AK$28,0)</f>
        <v>1</v>
      </c>
      <c r="AL12" s="56" t="n">
        <f aca="false">RANK(AL11,'Norm 2018'!AL$9:AL$28,0)</f>
        <v>1</v>
      </c>
      <c r="AM12" s="56" t="n">
        <f aca="false">RANK(AM11,'Norm 2018'!AM$9:AM$28,0)</f>
        <v>6</v>
      </c>
      <c r="AN12" s="56" t="n">
        <f aca="false">RANK(AN11,'Norm 2018'!AN$9:AN$28,0)</f>
        <v>2</v>
      </c>
      <c r="AO12" s="56" t="n">
        <f aca="false">RANK(AO11,'Norm 2018'!AO$9:AO$28,0)</f>
        <v>2</v>
      </c>
      <c r="AP12" s="56" t="n">
        <f aca="false">RANK(AP11,'Norm 2018'!AP$9:AP$28,0)</f>
        <v>19</v>
      </c>
      <c r="AQ12" s="56" t="n">
        <f aca="false">RANK(AQ11,'Norm 2018'!AQ$9:AQ$28,0)</f>
        <v>20</v>
      </c>
      <c r="AR12" s="56" t="n">
        <f aca="false">RANK(AR11,'Norm 2018'!AR$9:AR$28,0)</f>
        <v>15</v>
      </c>
      <c r="AS12" s="56" t="n">
        <f aca="false">RANK(AS11,'Norm 2018'!AS$9:AS$28,0)</f>
        <v>20</v>
      </c>
      <c r="AT12" s="56" t="n">
        <f aca="false">RANK(AT11,'Norm 2018'!AT$9:AT$28,0)</f>
        <v>2</v>
      </c>
      <c r="AU12" s="56" t="n">
        <f aca="false">RANK(AU11,'Norm 2018'!AU$9:AU$28,0)</f>
        <v>1</v>
      </c>
      <c r="AV12" s="56" t="n">
        <f aca="false">RANK(AV11,'Norm 2018'!AV$9:AV$28,0)</f>
        <v>3</v>
      </c>
      <c r="AW12" s="56" t="n">
        <f aca="false">RANK(AW11,'Norm 2018'!AW$9:AW$28,0)</f>
        <v>11</v>
      </c>
      <c r="AX12" s="56" t="n">
        <f aca="false">RANK(AX11,'Norm 2018'!AX$9:AX$28,0)</f>
        <v>9</v>
      </c>
      <c r="AY12" s="56" t="n">
        <f aca="false">RANK(AY11,'Norm 2018'!AY$9:AY$28,0)</f>
        <v>7</v>
      </c>
      <c r="AZ12" s="56" t="n">
        <f aca="false">RANK(AZ11,'Norm 2018'!AZ$9:AZ$28,0)</f>
        <v>2</v>
      </c>
      <c r="BA12" s="56" t="n">
        <f aca="false">RANK(BA11,'Norm 2018'!BA$9:BA$28,0)</f>
        <v>3</v>
      </c>
      <c r="BB12" s="56" t="n">
        <v>20</v>
      </c>
      <c r="BC12" s="56" t="n">
        <f aca="false">RANK(BC11,'Norm 2018'!BC$9:BC$28,0)</f>
        <v>15</v>
      </c>
      <c r="BD12" s="56" t="n">
        <f aca="false">RANK(BD11,'Norm 2018'!BD$9:BD$28,0)</f>
        <v>15</v>
      </c>
      <c r="BE12" s="56" t="n">
        <f aca="false">RANK(BE11,'Norm 2018'!BE$9:BE$28,0)</f>
        <v>10</v>
      </c>
      <c r="BF12" s="56" t="n">
        <f aca="false">RANK(BF11,'Norm 2018'!BF$9:BF$28,0)</f>
        <v>6</v>
      </c>
      <c r="BG12" s="56" t="n">
        <f aca="false">RANK(BG11,'Norm 2018'!BG$9:BG$28,0)</f>
        <v>2</v>
      </c>
      <c r="BH12" s="56" t="n">
        <f aca="false">RANK(BH11,'Norm 2018'!BH$9:BH$28,0)</f>
        <v>6</v>
      </c>
      <c r="BI12" s="56" t="n">
        <f aca="false">RANK(BI11,'Norm 2018'!BI$9:BI$28,0)</f>
        <v>16</v>
      </c>
      <c r="BJ12" s="56" t="n">
        <f aca="false">RANK(BJ11,'Norm 2018'!BJ$9:BJ$28,0)</f>
        <v>16</v>
      </c>
      <c r="BK12" s="56" t="n">
        <f aca="false">RANK(BK11,'Norm 2018'!BK$9:BK$28,0)</f>
        <v>1</v>
      </c>
      <c r="BL12" s="56" t="n">
        <f aca="false">RANK(BL11,'Norm 2018'!BL$9:BL$28,0)</f>
        <v>14</v>
      </c>
      <c r="BM12" s="56" t="n">
        <f aca="false">RANK(BM11,'Norm 2018'!BM$9:BM$28,0)</f>
        <v>13</v>
      </c>
      <c r="BN12" s="56" t="n">
        <f aca="false">RANK(BN11,'Norm 2018'!BN$9:BN$28,0)</f>
        <v>1</v>
      </c>
      <c r="BO12" s="56" t="n">
        <f aca="false">RANK(BO11,'Norm 2018'!BO$9:BO$28,0)</f>
        <v>3</v>
      </c>
      <c r="BP12" s="56" t="n">
        <f aca="false">RANK(BP11,'Norm 2018'!BP$9:BP$28,0)</f>
        <v>7</v>
      </c>
      <c r="BQ12" s="56" t="n">
        <f aca="false">RANK(BQ11,'Norm 2018'!BQ$9:BQ$28,0)</f>
        <v>20</v>
      </c>
      <c r="BR12" s="56" t="n">
        <f aca="false">RANK(BR11,'Norm 2018'!BR$9:BR$28,0)</f>
        <v>5</v>
      </c>
      <c r="BS12" s="56" t="n">
        <f aca="false">RANK(BS11,'Norm 2018'!BS$9:BS$28,0)</f>
        <v>6</v>
      </c>
      <c r="BT12" s="56" t="n">
        <f aca="false">RANK(BT11,'Norm 2018'!BT$9:BT$28,0)</f>
        <v>9</v>
      </c>
      <c r="BU12" s="56" t="n">
        <f aca="false">RANK(BU11,'Norm 2018'!BU$9:BU$28,0)</f>
        <v>7</v>
      </c>
      <c r="BV12" s="56" t="n">
        <f aca="false">RANK(BV11,'Norm 2018'!BV$9:BV$28,0)</f>
        <v>2</v>
      </c>
      <c r="BW12" s="56" t="n">
        <f aca="false">RANK(BW11,'Norm 2018'!BW$9:BW$28,0)</f>
        <v>2</v>
      </c>
      <c r="BX12" s="56" t="n">
        <f aca="false">RANK(BX11,'Norm 2018'!BX$9:BX$28,0)</f>
        <v>1</v>
      </c>
      <c r="BY12" s="56" t="n">
        <f aca="false">RANK(BY11,'Norm 2018'!BY$9:BY$28,0)</f>
        <v>1</v>
      </c>
      <c r="BZ12" s="56" t="n">
        <f aca="false">RANK(BZ11,'Norm 2018'!BZ$9:BZ$28,0)</f>
        <v>1</v>
      </c>
      <c r="CA12" s="56" t="n">
        <f aca="false">RANK(CA11,'Norm 2018'!CA$9:CA$28,0)</f>
        <v>1</v>
      </c>
      <c r="CB12" s="56" t="n">
        <f aca="false">RANK(CB11,'Norm 2018'!CB$9:CB$28,0)</f>
        <v>4</v>
      </c>
      <c r="CC12" s="56" t="n">
        <f aca="false">RANK(CC11,'Norm 2018'!CC$9:CC$28,0)</f>
        <v>3</v>
      </c>
      <c r="CD12" s="56" t="n">
        <f aca="false">RANK(CD11,'Norm 2018'!CD$9:CD$28,0)</f>
        <v>6</v>
      </c>
      <c r="CE12" s="56" t="n">
        <f aca="false">RANK(CE11,'Norm 2018'!CE$9:CE$28,0)</f>
        <v>11</v>
      </c>
      <c r="CF12" s="56" t="n">
        <f aca="false">RANK(CF11,'Norm 2018'!CF$9:CF$28,0)</f>
        <v>6</v>
      </c>
      <c r="CG12" s="56" t="n">
        <f aca="false">RANK(CG11,'Norm 2018'!CG$9:CG$28,0)</f>
        <v>5</v>
      </c>
      <c r="CH12" s="56" t="n">
        <f aca="false">RANK(CH11,'Norm 2018'!CH$9:CH$28,0)</f>
        <v>1</v>
      </c>
      <c r="CI12" s="56" t="n">
        <f aca="false">RANK(CI11,'Norm 2018'!CI$9:CI$28,0)</f>
        <v>2</v>
      </c>
      <c r="CJ12" s="56" t="n">
        <f aca="false">RANK(CJ11,'Norm 2018'!CJ$9:CJ$28,0)</f>
        <v>4</v>
      </c>
      <c r="CK12" s="56" t="n">
        <f aca="false">RANK(CK11,'Norm 2018'!CK$9:CK$28,0)</f>
        <v>9</v>
      </c>
      <c r="CL12" s="56" t="n">
        <f aca="false">RANK(CL11,'Norm 2018'!CL$9:CL$28,0)</f>
        <v>9</v>
      </c>
      <c r="CM12" s="56" t="n">
        <f aca="false">RANK(CM11,'Norm 2018'!CM$9:CM$28,0)</f>
        <v>19</v>
      </c>
      <c r="CN12" s="56" t="n">
        <f aca="false">RANK(CN11,'Norm 2018'!CN$9:CN$28,0)</f>
        <v>13</v>
      </c>
      <c r="CO12" s="56" t="n">
        <f aca="false">RANK(CO11,'Norm 2018'!CO$9:CO$28,0)</f>
        <v>1</v>
      </c>
      <c r="CP12" s="56" t="n">
        <f aca="false">RANK(CP11,'Norm 2018'!CP$9:CP$28,0)</f>
        <v>17</v>
      </c>
      <c r="CQ12" s="56" t="n">
        <f aca="false">RANK(CQ11,'Norm 2018'!CQ$9:CQ$28,0)</f>
        <v>17</v>
      </c>
      <c r="CR12" s="56" t="n">
        <f aca="false">RANK(CR11,'Norm 2018'!CR$9:CR$28,0)</f>
        <v>8</v>
      </c>
      <c r="CS12" s="56" t="n">
        <f aca="false">RANK(CS11,'Norm 2018'!CS$9:CS$28,0)</f>
        <v>17</v>
      </c>
      <c r="CT12" s="56" t="n">
        <f aca="false">RANK(CT11,'Norm 2018'!CT$9:CT$28,0)</f>
        <v>18</v>
      </c>
      <c r="CU12" s="56" t="n">
        <f aca="false">RANK(CU11,'Norm 2018'!CU$9:CU$28,0)</f>
        <v>1</v>
      </c>
    </row>
    <row r="13" customFormat="false" ht="15" hidden="false" customHeight="false" outlineLevel="0" collapsed="false">
      <c r="B13" s="81"/>
      <c r="C13" s="80"/>
      <c r="E13" s="96" t="n">
        <v>96</v>
      </c>
      <c r="F13" s="96" t="n">
        <v>95</v>
      </c>
      <c r="G13" s="96" t="n">
        <v>94</v>
      </c>
      <c r="H13" s="96" t="n">
        <v>93</v>
      </c>
      <c r="I13" s="96" t="n">
        <v>92</v>
      </c>
      <c r="J13" s="96" t="n">
        <v>91</v>
      </c>
      <c r="K13" s="96" t="n">
        <v>90</v>
      </c>
      <c r="L13" s="96" t="n">
        <v>89</v>
      </c>
      <c r="M13" s="96" t="n">
        <v>88</v>
      </c>
      <c r="N13" s="96" t="n">
        <v>87</v>
      </c>
      <c r="O13" s="96" t="n">
        <v>86</v>
      </c>
      <c r="P13" s="96" t="n">
        <v>85</v>
      </c>
      <c r="Q13" s="96" t="n">
        <v>84</v>
      </c>
      <c r="R13" s="96" t="n">
        <v>83</v>
      </c>
      <c r="S13" s="96" t="n">
        <v>82</v>
      </c>
      <c r="T13" s="96" t="n">
        <v>81</v>
      </c>
      <c r="U13" s="96" t="n">
        <v>80</v>
      </c>
      <c r="V13" s="96" t="n">
        <v>79</v>
      </c>
      <c r="W13" s="96" t="n">
        <v>78</v>
      </c>
      <c r="X13" s="96" t="n">
        <v>77</v>
      </c>
      <c r="Y13" s="96" t="n">
        <v>76</v>
      </c>
      <c r="Z13" s="96" t="n">
        <v>75</v>
      </c>
      <c r="AA13" s="96" t="n">
        <v>74</v>
      </c>
      <c r="AB13" s="96" t="n">
        <v>73</v>
      </c>
      <c r="AC13" s="96" t="n">
        <v>72</v>
      </c>
      <c r="AD13" s="96" t="n">
        <v>71</v>
      </c>
      <c r="AE13" s="96" t="n">
        <v>70</v>
      </c>
      <c r="AF13" s="96" t="n">
        <v>69</v>
      </c>
      <c r="AG13" s="96" t="n">
        <v>68</v>
      </c>
      <c r="AH13" s="96" t="n">
        <v>67</v>
      </c>
      <c r="AI13" s="96" t="n">
        <v>66</v>
      </c>
      <c r="AJ13" s="96" t="n">
        <v>65</v>
      </c>
      <c r="AK13" s="96" t="n">
        <v>64</v>
      </c>
      <c r="AL13" s="96" t="n">
        <v>63</v>
      </c>
      <c r="AM13" s="96" t="n">
        <v>62</v>
      </c>
      <c r="AN13" s="96" t="n">
        <v>61</v>
      </c>
      <c r="AO13" s="96" t="n">
        <v>60</v>
      </c>
      <c r="AP13" s="96" t="n">
        <v>59</v>
      </c>
      <c r="AQ13" s="96" t="n">
        <v>58</v>
      </c>
      <c r="AR13" s="96" t="n">
        <v>57</v>
      </c>
      <c r="AS13" s="96" t="n">
        <v>56</v>
      </c>
      <c r="AT13" s="96" t="n">
        <v>55</v>
      </c>
      <c r="AU13" s="96" t="n">
        <v>54</v>
      </c>
      <c r="AV13" s="96" t="n">
        <v>53</v>
      </c>
      <c r="AW13" s="96" t="n">
        <v>52</v>
      </c>
      <c r="AX13" s="96" t="n">
        <v>51</v>
      </c>
      <c r="AY13" s="96" t="n">
        <v>50</v>
      </c>
      <c r="AZ13" s="96" t="n">
        <v>49</v>
      </c>
      <c r="BA13" s="96" t="n">
        <v>48</v>
      </c>
      <c r="BB13" s="96" t="n">
        <v>47</v>
      </c>
      <c r="BC13" s="96" t="n">
        <v>46</v>
      </c>
      <c r="BD13" s="96" t="n">
        <v>45</v>
      </c>
      <c r="BE13" s="96" t="n">
        <v>44</v>
      </c>
      <c r="BF13" s="96" t="n">
        <v>43</v>
      </c>
      <c r="BG13" s="96" t="n">
        <v>42</v>
      </c>
      <c r="BH13" s="96" t="n">
        <v>41</v>
      </c>
      <c r="BI13" s="96" t="n">
        <v>40</v>
      </c>
      <c r="BJ13" s="96" t="n">
        <v>39</v>
      </c>
      <c r="BK13" s="96" t="n">
        <v>38</v>
      </c>
      <c r="BL13" s="96" t="n">
        <v>37</v>
      </c>
      <c r="BM13" s="96" t="n">
        <v>36</v>
      </c>
      <c r="BN13" s="96" t="n">
        <v>35</v>
      </c>
      <c r="BO13" s="96" t="n">
        <v>34</v>
      </c>
      <c r="BP13" s="96" t="n">
        <v>33</v>
      </c>
      <c r="BQ13" s="96" t="n">
        <v>32</v>
      </c>
      <c r="BR13" s="96" t="n">
        <v>31</v>
      </c>
      <c r="BS13" s="96" t="n">
        <v>30</v>
      </c>
      <c r="BT13" s="96" t="n">
        <v>29</v>
      </c>
      <c r="BU13" s="96" t="n">
        <v>28</v>
      </c>
      <c r="BV13" s="96" t="n">
        <v>27</v>
      </c>
      <c r="BW13" s="96" t="n">
        <v>26</v>
      </c>
      <c r="BX13" s="96" t="n">
        <v>25</v>
      </c>
      <c r="BY13" s="96" t="n">
        <v>24</v>
      </c>
      <c r="BZ13" s="96" t="n">
        <v>23</v>
      </c>
      <c r="CA13" s="96" t="n">
        <v>22</v>
      </c>
      <c r="CB13" s="96" t="n">
        <v>21</v>
      </c>
      <c r="CC13" s="96" t="n">
        <v>20</v>
      </c>
      <c r="CD13" s="96" t="n">
        <v>19</v>
      </c>
      <c r="CE13" s="96" t="n">
        <v>18</v>
      </c>
      <c r="CF13" s="96" t="n">
        <v>17</v>
      </c>
      <c r="CG13" s="96" t="n">
        <v>16</v>
      </c>
      <c r="CH13" s="96" t="n">
        <v>15</v>
      </c>
      <c r="CI13" s="96" t="n">
        <v>14</v>
      </c>
      <c r="CJ13" s="96" t="n">
        <v>13</v>
      </c>
      <c r="CK13" s="96" t="n">
        <v>12</v>
      </c>
      <c r="CL13" s="96" t="n">
        <v>11</v>
      </c>
      <c r="CM13" s="96" t="n">
        <v>10</v>
      </c>
      <c r="CN13" s="96" t="n">
        <v>9</v>
      </c>
      <c r="CO13" s="96" t="n">
        <v>8</v>
      </c>
      <c r="CP13" s="96" t="n">
        <v>7</v>
      </c>
      <c r="CQ13" s="96" t="n">
        <v>6</v>
      </c>
      <c r="CR13" s="96" t="n">
        <v>5</v>
      </c>
      <c r="CS13" s="96" t="n">
        <v>4</v>
      </c>
      <c r="CT13" s="96" t="n">
        <v>3</v>
      </c>
      <c r="CU13" s="96" t="n">
        <v>2</v>
      </c>
    </row>
    <row r="14" customFormat="false" ht="15" hidden="false" customHeight="false" outlineLevel="0" collapsed="false">
      <c r="B14" s="81"/>
      <c r="C14" s="80"/>
      <c r="D14" s="97" t="s">
        <v>591</v>
      </c>
      <c r="E14" s="125" t="n">
        <f aca="false">AVERAGE('Cds 2018'!E$9:E$28)</f>
        <v>0.725640398548001</v>
      </c>
      <c r="F14" s="126" t="n">
        <f aca="false">AVERAGE('Cds 2018'!F$9:F$28)</f>
        <v>0.592568082343124</v>
      </c>
      <c r="G14" s="126" t="n">
        <f aca="false">AVERAGE('Cds 2018'!G$9:G$28)</f>
        <v>0.339800831038883</v>
      </c>
      <c r="H14" s="126" t="n">
        <f aca="false">AVERAGE('Cds 2018'!H$9:H$28)</f>
        <v>0.780517618096511</v>
      </c>
      <c r="I14" s="126" t="n">
        <f aca="false">AVERAGE('Cds 2018'!I$9:I$28)</f>
        <v>0.175782238569308</v>
      </c>
      <c r="J14" s="126" t="n">
        <f aca="false">AVERAGE('Cds 2018'!J$9:J$28)</f>
        <v>0.305241716484868</v>
      </c>
      <c r="K14" s="127" t="n">
        <f aca="false">AVERAGE('Cds 2018'!K$9:K$28)</f>
        <v>87.1411638778355</v>
      </c>
      <c r="L14" s="128" t="n">
        <f aca="false">AVERAGE('Cds 2018'!L$9:L$28)</f>
        <v>0.226669719084929</v>
      </c>
      <c r="M14" s="129" t="n">
        <f aca="false">AVERAGE('Cds 2018'!M$9:M$28)</f>
        <v>58.261947977509</v>
      </c>
      <c r="N14" s="129" t="n">
        <f aca="false">AVERAGE('Cds 2018'!N$9:N$28)</f>
        <v>3.53317773288105</v>
      </c>
      <c r="O14" s="129" t="n">
        <f aca="false">AVERAGE('Cds 2018'!O$9:O$28)</f>
        <v>3.81578165497443</v>
      </c>
      <c r="P14" s="126" t="n">
        <f aca="false">AVERAGE('Cds 2018'!P$9:P$28)</f>
        <v>0.672357742673654</v>
      </c>
      <c r="Q14" s="126" t="n">
        <f aca="false">AVERAGE('Cds 2018'!Q$9:Q$28)</f>
        <v>0.483456970469549</v>
      </c>
      <c r="R14" s="126" t="n">
        <f aca="false">AVERAGE('Cds 2018'!R$9:R$28)</f>
        <v>0.224773437021395</v>
      </c>
      <c r="S14" s="126" t="n">
        <f aca="false">AVERAGE('Cds 2018'!S$9:S$28)</f>
        <v>0.387474643516921</v>
      </c>
      <c r="T14" s="126" t="n">
        <f aca="false">AVERAGE('Cds 2018'!T$9:T$28)</f>
        <v>0.423059224851884</v>
      </c>
      <c r="U14" s="126" t="n">
        <f aca="false">AVERAGE('Cds 2018'!U$9:U$28)</f>
        <v>0.589810806323874</v>
      </c>
      <c r="V14" s="126" t="n">
        <f aca="false">AVERAGE('Cds 2018'!V$9:V$28)</f>
        <v>0.35591172426589</v>
      </c>
      <c r="W14" s="126" t="n">
        <f aca="false">AVERAGE('Cds 2018'!W$9:W$28)</f>
        <v>0.0327018403351873</v>
      </c>
      <c r="X14" s="128" t="n">
        <f aca="false">AVERAGE('Cds 2018'!X$9:X$28)</f>
        <v>0.0242979836973709</v>
      </c>
      <c r="Y14" s="128" t="n">
        <f aca="false">AVERAGE('Cds 2018'!Y$9:Y$28)</f>
        <v>0.230880830617855</v>
      </c>
      <c r="Z14" s="128" t="n">
        <f aca="false">AVERAGE('Cds 2018'!Z$9:Z$28)</f>
        <v>0.364531387403648</v>
      </c>
      <c r="AA14" s="128" t="n">
        <f aca="false">AVERAGE('Cds 2018'!AA$9:AA$28)</f>
        <v>0.19862129234204</v>
      </c>
      <c r="AB14" s="128" t="n">
        <f aca="false">AVERAGE('Cds 2018'!AB$9:AB$28)</f>
        <v>0.880607336890774</v>
      </c>
      <c r="AC14" s="128" t="n">
        <f aca="false">AVERAGE('Cds 2018'!AC$9:AC$28)</f>
        <v>0.943019298551094</v>
      </c>
      <c r="AD14" s="128" t="n">
        <f aca="false">AVERAGE('Cds 2018'!AD$9:AD$28)</f>
        <v>0.893125784668997</v>
      </c>
      <c r="AE14" s="130" t="n">
        <f aca="false">AVERAGE('Cds 2018'!AE$9:AE$28)</f>
        <v>1.25105978592488</v>
      </c>
      <c r="AF14" s="131" t="n">
        <f aca="false">AVERAGE('Cds 2018'!AF$9:AF$28)</f>
        <v>0.299510074272771</v>
      </c>
      <c r="AG14" s="132" t="n">
        <f aca="false">AVERAGE('Cds 2018'!AG$9:AG$28)</f>
        <v>1.85</v>
      </c>
      <c r="AH14" s="130" t="n">
        <f aca="false">AVERAGE('Cds 2018'!AH$9:AH$28)</f>
        <v>2.7375</v>
      </c>
      <c r="AI14" s="133" t="n">
        <f aca="false">AVERAGE('Cds 2018'!AI$9:AI$28)</f>
        <v>67.3727819568036</v>
      </c>
      <c r="AJ14" s="129" t="n">
        <f aca="false">AVERAGE('Cds 2018'!AJ$9:AJ$28)</f>
        <v>0.325263457544379</v>
      </c>
      <c r="AK14" s="134" t="n">
        <f aca="false">AVERAGE('Cds 2018'!AK$9:AK$28)</f>
        <v>21788.9072308817</v>
      </c>
      <c r="AL14" s="126" t="n">
        <f aca="false">AVERAGE('Cds 2018'!AL$9:AL$28)</f>
        <v>0.380114760233008</v>
      </c>
      <c r="AM14" s="126" t="n">
        <f aca="false">AVERAGE('Cds 2018'!AM$9:AM$28)</f>
        <v>0.309270597629612</v>
      </c>
      <c r="AN14" s="126" t="n">
        <f aca="false">AVERAGE('Cds 2018'!AN$9:AN$28)</f>
        <v>0.292465803393591</v>
      </c>
      <c r="AO14" s="135" t="n">
        <f aca="false">AVERAGE('Cds 2018'!AO$9:AO$28)</f>
        <v>4.05</v>
      </c>
      <c r="AP14" s="127" t="n">
        <f aca="false">AVERAGE('Cds 2018'!AP$9:AP$28)</f>
        <v>1.73550354850726</v>
      </c>
      <c r="AQ14" s="126" t="n">
        <f aca="false">AVERAGE('Cds 2018'!AQ$9:AQ$28)</f>
        <v>0.959830077499412</v>
      </c>
      <c r="AR14" s="126" t="n">
        <f aca="false">AVERAGE('Cds 2018'!AR$9:AR$28)</f>
        <v>0.219390486558343</v>
      </c>
      <c r="AS14" s="136" t="n">
        <f aca="false">AVERAGE('Cds 2018'!AS$9:AS$28)</f>
        <v>0.0563929064102658</v>
      </c>
      <c r="AT14" s="137" t="n">
        <f aca="false">AVERAGE('Cds 2018'!AT$9:AT$28)</f>
        <v>528.463412301851</v>
      </c>
      <c r="AU14" s="137" t="n">
        <f aca="false">AVERAGE('Cds 2018'!AU$9:AU$28)</f>
        <v>2234.24095531851</v>
      </c>
      <c r="AV14" s="126" t="n">
        <f aca="false">AVERAGE('Cds 2018'!AV$9:AV$28)</f>
        <v>0.213787798486579</v>
      </c>
      <c r="AW14" s="126" t="n">
        <f aca="false">AVERAGE('Cds 2018'!AW$9:AW$28)</f>
        <v>0.202047300812622</v>
      </c>
      <c r="AX14" s="126" t="n">
        <f aca="false">AVERAGE('Cds 2018'!AX$9:AX$28)</f>
        <v>0.131375413136916</v>
      </c>
      <c r="AY14" s="126" t="n">
        <f aca="false">AVERAGE('Cds 2018'!AY$9:AY$28)</f>
        <v>0.177191780821918</v>
      </c>
      <c r="AZ14" s="138" t="n">
        <f aca="false">AVERAGE('Cds 2018'!AZ$9:AZ$28)</f>
        <v>0.0125</v>
      </c>
      <c r="BA14" s="138" t="n">
        <f aca="false">AVERAGE('Cds 2018'!BA$9:BA$28)</f>
        <v>0.0298245614035088</v>
      </c>
      <c r="BB14" s="138" t="n">
        <f aca="false">AVERAGE('Cds 2018'!BB$9:BB$28)</f>
        <v>0</v>
      </c>
      <c r="BC14" s="127" t="n">
        <f aca="false">AVERAGE('Cds 2018'!BC$9:BC$28)</f>
        <v>0.391877392547269</v>
      </c>
      <c r="BD14" s="127" t="n">
        <f aca="false">AVERAGE('Cds 2018'!BD$9:BD$28)</f>
        <v>0.417740283217021</v>
      </c>
      <c r="BE14" s="127" t="n">
        <f aca="false">AVERAGE('Cds 2018'!BE$9:BE$28)</f>
        <v>15.564664977069</v>
      </c>
      <c r="BF14" s="127" t="n">
        <f aca="false">AVERAGE('Cds 2018'!BF$9:BF$28)</f>
        <v>0.864883211357233</v>
      </c>
      <c r="BG14" s="127" t="n">
        <f aca="false">AVERAGE('Cds 2018'!BG$9:BG$28)</f>
        <v>100.743705882992</v>
      </c>
      <c r="BH14" s="127" t="n">
        <f aca="false">AVERAGE('Cds 2018'!BH$9:BH$28)</f>
        <v>3780.1086043824</v>
      </c>
      <c r="BI14" s="127" t="n">
        <f aca="false">AVERAGE('Cds 2018'!BI$9:BI$28)</f>
        <v>4.38567267121332</v>
      </c>
      <c r="BJ14" s="127" t="n">
        <f aca="false">AVERAGE('Cds 2018'!BJ$9:BJ$28)</f>
        <v>1.709128056068</v>
      </c>
      <c r="BK14" s="127" t="n">
        <f aca="false">AVERAGE('Cds 2018'!BK$9:BK$28)</f>
        <v>53.6666666666667</v>
      </c>
      <c r="BL14" s="126" t="n">
        <f aca="false">AVERAGE('Cds 2018'!BL$9:BL$28)</f>
        <v>0.43989476566287</v>
      </c>
      <c r="BM14" s="126" t="n">
        <f aca="false">AVERAGE('Cds 2018'!BM$9:BM$28)</f>
        <v>0.0712184970261925</v>
      </c>
      <c r="BN14" s="126" t="n">
        <f aca="false">AVERAGE('Cds 2018'!BN$9:BN$28)</f>
        <v>0.0207210276020185</v>
      </c>
      <c r="BO14" s="126" t="n">
        <f aca="false">AVERAGE('Cds 2018'!BO$9:BO$28)</f>
        <v>0.383226879963033</v>
      </c>
      <c r="BP14" s="126" t="n">
        <f aca="false">AVERAGE('Cds 2018'!BP$9:BP$28)</f>
        <v>0.384449016650095</v>
      </c>
      <c r="BQ14" s="126" t="n">
        <f aca="false">AVERAGE('Cds 2018'!BQ$9:BQ$28)</f>
        <v>0.375828314777328</v>
      </c>
      <c r="BR14" s="139" t="n">
        <f aca="false">AVERAGE('Cds 2018'!BR$9:BR$28)</f>
        <v>0.249871089711668</v>
      </c>
      <c r="BS14" s="139" t="n">
        <f aca="false">AVERAGE('Cds 2018'!BS$9:BS$28)</f>
        <v>0.349935544855834</v>
      </c>
      <c r="BT14" s="139" t="n">
        <f aca="false">AVERAGE('Cds 2018'!BT$9:BT$28)</f>
        <v>0.449871089711669</v>
      </c>
      <c r="BU14" s="139" t="n">
        <f aca="false">AVERAGE('Cds 2018'!BU$9:BU$28)</f>
        <v>0.349871089711668</v>
      </c>
      <c r="BV14" s="139" t="n">
        <f aca="false">AVERAGE('Cds 2018'!BV$9:BV$28)</f>
        <v>1.39987108971167</v>
      </c>
      <c r="BW14" s="139" t="n">
        <f aca="false">AVERAGE('Cds 2018'!BW$9:BW$28)</f>
        <v>0.274341379836115</v>
      </c>
      <c r="BX14" s="139" t="n">
        <f aca="false">AVERAGE('Cds 2018'!BX$9:BX$28)</f>
        <v>0.425</v>
      </c>
      <c r="BY14" s="139" t="n">
        <f aca="false">AVERAGE('Cds 2018'!BY$9:BY$28)</f>
        <v>0.35</v>
      </c>
      <c r="BZ14" s="139" t="n">
        <f aca="false">AVERAGE('Cds 2018'!BZ$9:BZ$28)</f>
        <v>0.0161854155371551</v>
      </c>
      <c r="CA14" s="139" t="n">
        <f aca="false">AVERAGE('Cds 2018'!CA$9:CA$28)</f>
        <v>0.657561799279241</v>
      </c>
      <c r="CB14" s="139" t="n">
        <f aca="false">AVERAGE('Cds 2018'!CB$9:CB$28)</f>
        <v>0.224871089711668</v>
      </c>
      <c r="CC14" s="139" t="n">
        <f aca="false">AVERAGE('Cds 2018'!CC$9:CC$28)</f>
        <v>0.149871089711668</v>
      </c>
      <c r="CD14" s="139" t="n">
        <f aca="false">AVERAGE('Cds 2018'!CD$9:CD$28)</f>
        <v>0.299871089711668</v>
      </c>
      <c r="CE14" s="139" t="n">
        <f aca="false">AVERAGE('Cds 2018'!CE$9:CE$28)</f>
        <v>0.599935544855834</v>
      </c>
      <c r="CF14" s="139" t="n">
        <f aca="false">AVERAGE('Cds 2018'!CF$9:CF$28)</f>
        <v>0.36687506465934</v>
      </c>
      <c r="CG14" s="139" t="n">
        <f aca="false">AVERAGE('Cds 2018'!CG$9:CG$28)</f>
        <v>0.349935544855834</v>
      </c>
      <c r="CH14" s="139" t="n">
        <f aca="false">AVERAGE('Cds 2018'!CH$9:CH$28)</f>
        <v>0.657561799279241</v>
      </c>
      <c r="CI14" s="139" t="n">
        <f aca="false">AVERAGE('Cds 2018'!CI$9:CI$28)</f>
        <v>0.124871089711668</v>
      </c>
      <c r="CJ14" s="139" t="n">
        <f aca="false">AVERAGE('Cds 2018'!CJ$9:CJ$28)</f>
        <v>1.0421803801441</v>
      </c>
      <c r="CK14" s="139" t="n">
        <f aca="false">AVERAGE('Cds 2018'!CK$9:CK$28)</f>
        <v>0.449871089711669</v>
      </c>
      <c r="CL14" s="129" t="n">
        <f aca="false">AVERAGE('Cds 2018'!CL$9:CL$28)</f>
        <v>2.88341403468962</v>
      </c>
      <c r="CM14" s="126" t="n">
        <f aca="false">AVERAGE('Cds 2018'!CM$9:CM$28)</f>
        <v>0.851862753981382</v>
      </c>
      <c r="CN14" s="137" t="n">
        <f aca="false">AVERAGE('Cds 2018'!CN$9:CN$28)</f>
        <v>96.9110770578889</v>
      </c>
      <c r="CO14" s="140" t="n">
        <f aca="false">AVERAGE('Cds 2018'!CO$9:CO$28)</f>
        <v>1649132.0765946</v>
      </c>
      <c r="CP14" s="126" t="n">
        <f aca="false">AVERAGE('Cds 2018'!CP$9:CP$28)</f>
        <v>0.28708748517483</v>
      </c>
      <c r="CQ14" s="126" t="n">
        <f aca="false">AVERAGE('Cds 2018'!CQ$9:CQ$28)</f>
        <v>0.0792357200400696</v>
      </c>
      <c r="CR14" s="140" t="n">
        <f aca="false">AVERAGE('Cds 2018'!CR$9:CR$28)</f>
        <v>6872.720515</v>
      </c>
      <c r="CS14" s="126" t="n">
        <f aca="false">AVERAGE('Cds 2018'!CS$9:CS$28)</f>
        <v>0.333363845710601</v>
      </c>
      <c r="CT14" s="128" t="n">
        <f aca="false">AVERAGE('Cds 2018'!CT$9:CT$28)</f>
        <v>0.0425694343176474</v>
      </c>
      <c r="CU14" s="129" t="n">
        <f aca="false">AVERAGE('Cds 2018'!CU$9:CU$28)</f>
        <v>48.8993850032363</v>
      </c>
    </row>
    <row r="15" customFormat="false" ht="15" hidden="false" customHeight="false" outlineLevel="0" collapsed="false">
      <c r="B15" s="81"/>
      <c r="C15" s="80"/>
      <c r="D15" s="97" t="s">
        <v>603</v>
      </c>
      <c r="E15" s="141" t="n">
        <f aca="false">COUNTIF('Norm 2018'!E$9:E$28,"100")</f>
        <v>1</v>
      </c>
      <c r="F15" s="141" t="n">
        <f aca="false">COUNTIF('Norm 2018'!F$9:F$28,"100")</f>
        <v>1</v>
      </c>
      <c r="G15" s="141" t="n">
        <f aca="false">COUNTIF('Norm 2018'!G$9:G$28,"100")</f>
        <v>1</v>
      </c>
      <c r="H15" s="141" t="n">
        <f aca="false">COUNTIF('Norm 2018'!H$9:H$28,"100")</f>
        <v>1</v>
      </c>
      <c r="I15" s="141" t="n">
        <f aca="false">COUNTIF('Norm 2018'!I$9:I$28,"100")</f>
        <v>1</v>
      </c>
      <c r="J15" s="141" t="n">
        <f aca="false">COUNTIF('Norm 2018'!J$9:J$28,"100")</f>
        <v>1</v>
      </c>
      <c r="K15" s="141" t="n">
        <f aca="false">COUNTIF('Norm 2018'!K$9:K$28,"100")</f>
        <v>1</v>
      </c>
      <c r="L15" s="141" t="n">
        <f aca="false">COUNTIF('Norm 2018'!L$9:L$28,"100")</f>
        <v>1</v>
      </c>
      <c r="M15" s="141" t="n">
        <f aca="false">COUNTIF('Norm 2018'!M$9:M$28,"100")</f>
        <v>1</v>
      </c>
      <c r="N15" s="141" t="n">
        <f aca="false">COUNTIF('Norm 2018'!N$9:N$28,"100")</f>
        <v>1</v>
      </c>
      <c r="O15" s="141" t="n">
        <f aca="false">COUNTIF('Norm 2018'!O$9:O$28,"100")</f>
        <v>1</v>
      </c>
      <c r="P15" s="141" t="n">
        <f aca="false">COUNTIF('Norm 2018'!P$9:P$28,"100")</f>
        <v>1</v>
      </c>
      <c r="Q15" s="141" t="n">
        <f aca="false">COUNTIF('Norm 2018'!Q$9:Q$28,"100")</f>
        <v>1</v>
      </c>
      <c r="R15" s="141" t="n">
        <f aca="false">COUNTIF('Norm 2018'!R$9:R$28,"100")</f>
        <v>1</v>
      </c>
      <c r="S15" s="141" t="n">
        <f aca="false">COUNTIF('Norm 2018'!S$9:S$28,"100")</f>
        <v>1</v>
      </c>
      <c r="T15" s="141" t="n">
        <f aca="false">COUNTIF('Norm 2018'!T$9:T$28,"100")</f>
        <v>1</v>
      </c>
      <c r="U15" s="141" t="n">
        <f aca="false">COUNTIF('Norm 2018'!U$9:U$28,"100")</f>
        <v>1</v>
      </c>
      <c r="V15" s="141" t="n">
        <f aca="false">COUNTIF('Norm 2018'!V$9:V$28,"100")</f>
        <v>1</v>
      </c>
      <c r="W15" s="141" t="n">
        <f aca="false">COUNTIF('Norm 2018'!W$9:W$28,"100")</f>
        <v>1</v>
      </c>
      <c r="X15" s="141" t="n">
        <f aca="false">COUNTIF('Norm 2018'!X$9:X$28,"100")</f>
        <v>6</v>
      </c>
      <c r="Y15" s="141" t="n">
        <f aca="false">COUNTIF('Norm 2018'!Y$9:Y$28,"100")</f>
        <v>1</v>
      </c>
      <c r="Z15" s="141" t="n">
        <f aca="false">COUNTIF('Norm 2018'!Z$9:Z$28,"100")</f>
        <v>1</v>
      </c>
      <c r="AA15" s="141" t="n">
        <f aca="false">COUNTIF('Norm 2018'!AA$9:AA$28,"100")</f>
        <v>1</v>
      </c>
      <c r="AB15" s="141" t="n">
        <f aca="false">COUNTIF('Norm 2018'!AB$9:AB$28,"100")</f>
        <v>1</v>
      </c>
      <c r="AC15" s="141" t="n">
        <f aca="false">COUNTIF('Norm 2018'!AC$9:AC$28,"100")</f>
        <v>1</v>
      </c>
      <c r="AD15" s="141" t="n">
        <f aca="false">COUNTIF('Norm 2018'!AD$9:AD$28,"100")</f>
        <v>1</v>
      </c>
      <c r="AE15" s="141" t="n">
        <f aca="false">COUNTIF('Norm 2018'!AE$9:AE$28,"100")</f>
        <v>1</v>
      </c>
      <c r="AF15" s="141" t="n">
        <f aca="false">COUNTIF('Norm 2018'!AF$9:AF$28,"100")</f>
        <v>1</v>
      </c>
      <c r="AG15" s="141" t="n">
        <f aca="false">COUNTIF('Norm 2018'!AG$9:AG$28,"100")</f>
        <v>8</v>
      </c>
      <c r="AH15" s="141" t="n">
        <f aca="false">COUNTIF('Norm 2018'!AH$9:AH$28,"100")</f>
        <v>1</v>
      </c>
      <c r="AI15" s="141" t="n">
        <f aca="false">COUNTIF('Norm 2018'!AI$9:AI$28,"100")</f>
        <v>1</v>
      </c>
      <c r="AJ15" s="141" t="n">
        <f aca="false">COUNTIF('Norm 2018'!AJ$9:AJ$28,"100")</f>
        <v>1</v>
      </c>
      <c r="AK15" s="141" t="n">
        <f aca="false">COUNTIF('Norm 2018'!AK$9:AK$28,"100")</f>
        <v>1</v>
      </c>
      <c r="AL15" s="141" t="n">
        <f aca="false">COUNTIF('Norm 2018'!AL$9:AL$28,"100")</f>
        <v>1</v>
      </c>
      <c r="AM15" s="141" t="n">
        <f aca="false">COUNTIF('Norm 2018'!AM$9:AM$28,"100")</f>
        <v>1</v>
      </c>
      <c r="AN15" s="141" t="n">
        <f aca="false">COUNTIF('Norm 2018'!AN$9:AN$28,"100")</f>
        <v>1</v>
      </c>
      <c r="AO15" s="141" t="n">
        <f aca="false">COUNTIF('Norm 2018'!AO$9:AO$28,"100")</f>
        <v>9</v>
      </c>
      <c r="AP15" s="141" t="n">
        <f aca="false">COUNTIF('Norm 2018'!AP$9:AP$28,"100")</f>
        <v>1</v>
      </c>
      <c r="AQ15" s="141" t="n">
        <f aca="false">COUNTIF('Norm 2018'!AQ$9:AQ$28,"100")</f>
        <v>1</v>
      </c>
      <c r="AR15" s="141" t="n">
        <f aca="false">COUNTIF('Norm 2018'!AR$9:AR$28,"100")</f>
        <v>1</v>
      </c>
      <c r="AS15" s="141" t="n">
        <f aca="false">COUNTIF('Norm 2018'!AS$9:AS$28,"100")</f>
        <v>1</v>
      </c>
      <c r="AT15" s="141" t="n">
        <f aca="false">COUNTIF('Norm 2018'!AT$9:AT$28,"100")</f>
        <v>1</v>
      </c>
      <c r="AU15" s="141" t="n">
        <f aca="false">COUNTIF('Norm 2018'!AU$9:AU$28,"100")</f>
        <v>1</v>
      </c>
      <c r="AV15" s="141" t="n">
        <f aca="false">COUNTIF('Norm 2018'!AV$9:AV$28,"100")</f>
        <v>1</v>
      </c>
      <c r="AW15" s="141" t="n">
        <f aca="false">COUNTIF('Norm 2018'!AW$9:AW$28,"100")</f>
        <v>1</v>
      </c>
      <c r="AX15" s="141" t="n">
        <f aca="false">COUNTIF('Norm 2018'!AX$9:AX$28,"100")</f>
        <v>1</v>
      </c>
      <c r="AY15" s="141" t="n">
        <f aca="false">COUNTIF('Norm 2018'!AY$9:AY$28,"100")</f>
        <v>1</v>
      </c>
      <c r="AZ15" s="141" t="n">
        <f aca="false">COUNTIF('Norm 2018'!AZ$9:AZ$28,"100")</f>
        <v>1</v>
      </c>
      <c r="BA15" s="141" t="n">
        <f aca="false">COUNTIF('Norm 2018'!BA$9:BA$28,"100")</f>
        <v>1</v>
      </c>
      <c r="BB15" s="141" t="n">
        <f aca="false">COUNTIF('Norm 2018'!BB$9:BB$28,"100")</f>
        <v>0</v>
      </c>
      <c r="BC15" s="141" t="n">
        <f aca="false">COUNTIF('Norm 2018'!BC$9:BC$28,"100")</f>
        <v>1</v>
      </c>
      <c r="BD15" s="141" t="n">
        <f aca="false">COUNTIF('Norm 2018'!BD$9:BD$28,"100")</f>
        <v>1</v>
      </c>
      <c r="BE15" s="141" t="n">
        <f aca="false">COUNTIF('Norm 2018'!BE$9:BE$28,"100")</f>
        <v>1</v>
      </c>
      <c r="BF15" s="141" t="n">
        <f aca="false">COUNTIF('Norm 2018'!BF$9:BF$28,"100")</f>
        <v>1</v>
      </c>
      <c r="BG15" s="141" t="n">
        <f aca="false">COUNTIF('Norm 2018'!BG$9:BG$28,"100")</f>
        <v>1</v>
      </c>
      <c r="BH15" s="141" t="n">
        <f aca="false">COUNTIF('Norm 2018'!BH$9:BH$28,"100")</f>
        <v>1</v>
      </c>
      <c r="BI15" s="141" t="n">
        <f aca="false">COUNTIF('Norm 2018'!BI$9:BI$28,"100")</f>
        <v>1</v>
      </c>
      <c r="BJ15" s="141" t="n">
        <f aca="false">COUNTIF('Norm 2018'!BJ$9:BJ$28,"100")</f>
        <v>1</v>
      </c>
      <c r="BK15" s="141" t="n">
        <f aca="false">COUNTIF('Norm 2018'!BK$9:BK$28,"100")</f>
        <v>1</v>
      </c>
      <c r="BL15" s="141" t="n">
        <f aca="false">COUNTIF('Norm 2018'!BL$9:BL$28,"100")</f>
        <v>1</v>
      </c>
      <c r="BM15" s="141" t="n">
        <f aca="false">COUNTIF('Norm 2018'!BM$9:BM$28,"100")</f>
        <v>1</v>
      </c>
      <c r="BN15" s="141" t="n">
        <f aca="false">COUNTIF('Norm 2018'!BN$9:BN$28,"100")</f>
        <v>1</v>
      </c>
      <c r="BO15" s="141" t="n">
        <f aca="false">COUNTIF('Norm 2018'!BO$9:BO$28,"100")</f>
        <v>1</v>
      </c>
      <c r="BP15" s="141" t="n">
        <f aca="false">COUNTIF('Norm 2018'!BP$9:BP$28,"100")</f>
        <v>1</v>
      </c>
      <c r="BQ15" s="141" t="n">
        <f aca="false">COUNTIF('Norm 2018'!BQ$9:BQ$28,"100")</f>
        <v>1</v>
      </c>
      <c r="BR15" s="141" t="n">
        <f aca="false">COUNTIF('Norm 2018'!BR$9:BR$28,"100")</f>
        <v>4</v>
      </c>
      <c r="BS15" s="141" t="n">
        <f aca="false">COUNTIF('Norm 2018'!BS$9:BS$28,"100")</f>
        <v>5</v>
      </c>
      <c r="BT15" s="141" t="n">
        <f aca="false">COUNTIF('Norm 2018'!BT$9:BT$28,"100")</f>
        <v>8</v>
      </c>
      <c r="BU15" s="141" t="n">
        <f aca="false">COUNTIF('Norm 2018'!BU$9:BU$28,"100")</f>
        <v>6</v>
      </c>
      <c r="BV15" s="141" t="n">
        <f aca="false">COUNTIF('Norm 2018'!BV$9:BV$28,"100")</f>
        <v>1</v>
      </c>
      <c r="BW15" s="141" t="n">
        <f aca="false">COUNTIF('Norm 2018'!BW$9:BW$28,"100")</f>
        <v>1</v>
      </c>
      <c r="BX15" s="141" t="n">
        <f aca="false">COUNTIF('Norm 2018'!BX$9:BX$28,"100")</f>
        <v>4</v>
      </c>
      <c r="BY15" s="141" t="n">
        <f aca="false">COUNTIF('Norm 2018'!BY$9:BY$28,"100")</f>
        <v>4</v>
      </c>
      <c r="BZ15" s="141" t="n">
        <f aca="false">COUNTIF('Norm 2018'!BZ$9:BZ$28,"100")</f>
        <v>1</v>
      </c>
      <c r="CA15" s="141" t="n">
        <f aca="false">COUNTIF('Norm 2018'!CA$9:CA$28,"100")</f>
        <v>9</v>
      </c>
      <c r="CB15" s="141" t="n">
        <f aca="false">COUNTIF('Norm 2018'!CB$9:CB$28,"100")</f>
        <v>3</v>
      </c>
      <c r="CC15" s="141" t="n">
        <f aca="false">COUNTIF('Norm 2018'!CC$9:CC$28,"100")</f>
        <v>2</v>
      </c>
      <c r="CD15" s="141" t="n">
        <f aca="false">COUNTIF('Norm 2018'!CD$9:CD$28,"100")</f>
        <v>5</v>
      </c>
      <c r="CE15" s="141" t="n">
        <f aca="false">COUNTIF('Norm 2018'!CE$9:CE$28,"100")</f>
        <v>10</v>
      </c>
      <c r="CF15" s="141" t="n">
        <f aca="false">COUNTIF('Norm 2018'!CF$9:CF$28,"100")</f>
        <v>5</v>
      </c>
      <c r="CG15" s="141" t="n">
        <f aca="false">COUNTIF('Norm 2018'!CG$9:CG$28,"100")</f>
        <v>4</v>
      </c>
      <c r="CH15" s="141" t="n">
        <f aca="false">COUNTIF('Norm 2018'!CH$9:CH$28,"100")</f>
        <v>9</v>
      </c>
      <c r="CI15" s="141" t="n">
        <f aca="false">COUNTIF('Norm 2018'!CI$9:CI$28,"100")</f>
        <v>1</v>
      </c>
      <c r="CJ15" s="141" t="n">
        <f aca="false">COUNTIF('Norm 2018'!CJ$9:CJ$28,"100")</f>
        <v>3</v>
      </c>
      <c r="CK15" s="141" t="n">
        <f aca="false">COUNTIF('Norm 2018'!CK$9:CK$28,"100")</f>
        <v>8</v>
      </c>
      <c r="CL15" s="141" t="n">
        <f aca="false">COUNTIF('Norm 2018'!CL$9:CL$28,"100")</f>
        <v>1</v>
      </c>
      <c r="CM15" s="141" t="n">
        <f aca="false">COUNTIF('Norm 2018'!CM$9:CM$28,"100")</f>
        <v>1</v>
      </c>
      <c r="CN15" s="141" t="n">
        <f aca="false">COUNTIF('Norm 2018'!CN$9:CN$28,"100")</f>
        <v>1</v>
      </c>
      <c r="CO15" s="141" t="n">
        <f aca="false">COUNTIF('Norm 2018'!CO$9:CO$28,"100")</f>
        <v>1</v>
      </c>
      <c r="CP15" s="141" t="n">
        <f aca="false">COUNTIF('Norm 2018'!CP$9:CP$28,"100")</f>
        <v>1</v>
      </c>
      <c r="CQ15" s="141" t="n">
        <f aca="false">COUNTIF('Norm 2018'!CQ$9:CQ$28,"100")</f>
        <v>1</v>
      </c>
      <c r="CR15" s="141" t="n">
        <f aca="false">COUNTIF('Norm 2018'!CR$9:CR$28,"100")</f>
        <v>1</v>
      </c>
      <c r="CS15" s="141" t="n">
        <f aca="false">COUNTIF('Norm 2018'!CS$9:CS$28,"100")</f>
        <v>1</v>
      </c>
      <c r="CT15" s="141" t="n">
        <f aca="false">COUNTIF('Norm 2018'!CT$9:CT$28,"100")</f>
        <v>1</v>
      </c>
      <c r="CU15" s="141" t="n">
        <f aca="false">COUNTIF('Norm 2018'!CU$9:CU$28,"100")</f>
        <v>1</v>
      </c>
    </row>
    <row r="16" customFormat="false" ht="15" hidden="false" customHeight="false" outlineLevel="0" collapsed="false">
      <c r="B16" s="81"/>
      <c r="C16" s="80"/>
      <c r="D16" s="97" t="s">
        <v>604</v>
      </c>
      <c r="E16" s="142" t="n">
        <f aca="false">COUNTIF('Norm 2018'!E$9:E$28,"0")</f>
        <v>1</v>
      </c>
      <c r="F16" s="142" t="n">
        <f aca="false">COUNTIF('Norm 2018'!F$9:F$28,"0")</f>
        <v>1</v>
      </c>
      <c r="G16" s="142" t="n">
        <f aca="false">COUNTIF('Norm 2018'!G$9:G$28,"0")</f>
        <v>1</v>
      </c>
      <c r="H16" s="142" t="n">
        <f aca="false">COUNTIF('Norm 2018'!H$9:H$28,"0")</f>
        <v>1</v>
      </c>
      <c r="I16" s="142" t="n">
        <f aca="false">COUNTIF('Norm 2018'!I$9:I$28,"0")</f>
        <v>1</v>
      </c>
      <c r="J16" s="142" t="n">
        <f aca="false">COUNTIF('Norm 2018'!J$9:J$28,"0")</f>
        <v>1</v>
      </c>
      <c r="K16" s="142" t="n">
        <f aca="false">COUNTIF('Norm 2018'!K$9:K$28,"0")</f>
        <v>1</v>
      </c>
      <c r="L16" s="142" t="n">
        <f aca="false">COUNTIF('Norm 2018'!L$9:L$28,"0")</f>
        <v>1</v>
      </c>
      <c r="M16" s="142" t="n">
        <f aca="false">COUNTIF('Norm 2018'!M$9:M$28,"0")</f>
        <v>1</v>
      </c>
      <c r="N16" s="142" t="n">
        <f aca="false">COUNTIF('Norm 2018'!N$9:N$28,"0")</f>
        <v>1</v>
      </c>
      <c r="O16" s="142" t="n">
        <f aca="false">COUNTIF('Norm 2018'!O$9:O$28,"0")</f>
        <v>1</v>
      </c>
      <c r="P16" s="142" t="n">
        <f aca="false">COUNTIF('Norm 2018'!P$9:P$28,"0")</f>
        <v>1</v>
      </c>
      <c r="Q16" s="142" t="n">
        <f aca="false">COUNTIF('Norm 2018'!Q$9:Q$28,"0")</f>
        <v>1</v>
      </c>
      <c r="R16" s="142" t="n">
        <f aca="false">COUNTIF('Norm 2018'!R$9:R$28,"0")</f>
        <v>1</v>
      </c>
      <c r="S16" s="142" t="n">
        <f aca="false">COUNTIF('Norm 2018'!S$9:S$28,"0")</f>
        <v>1</v>
      </c>
      <c r="T16" s="142" t="n">
        <f aca="false">COUNTIF('Norm 2018'!T$9:T$28,"0")</f>
        <v>1</v>
      </c>
      <c r="U16" s="142" t="n">
        <f aca="false">COUNTIF('Norm 2018'!U$9:U$28,"0")</f>
        <v>1</v>
      </c>
      <c r="V16" s="142" t="n">
        <f aca="false">COUNTIF('Norm 2018'!V$9:V$28,"0")</f>
        <v>1</v>
      </c>
      <c r="W16" s="142" t="n">
        <f aca="false">COUNTIF('Norm 2018'!W$9:W$28,"0")</f>
        <v>1</v>
      </c>
      <c r="X16" s="142" t="n">
        <f aca="false">COUNTIF('Norm 2018'!X$9:X$28,"0")</f>
        <v>1</v>
      </c>
      <c r="Y16" s="142" t="n">
        <f aca="false">COUNTIF('Norm 2018'!Y$9:Y$28,"0")</f>
        <v>1</v>
      </c>
      <c r="Z16" s="142" t="n">
        <f aca="false">COUNTIF('Norm 2018'!Z$9:Z$28,"0")</f>
        <v>1</v>
      </c>
      <c r="AA16" s="142" t="n">
        <f aca="false">COUNTIF('Norm 2018'!AA$9:AA$28,"0")</f>
        <v>1</v>
      </c>
      <c r="AB16" s="142" t="n">
        <f aca="false">COUNTIF('Norm 2018'!AB$9:AB$28,"0")</f>
        <v>1</v>
      </c>
      <c r="AC16" s="142" t="n">
        <f aca="false">COUNTIF('Norm 2018'!AC$9:AC$28,"0")</f>
        <v>1</v>
      </c>
      <c r="AD16" s="142" t="n">
        <f aca="false">COUNTIF('Norm 2018'!AD$9:AD$28,"0")</f>
        <v>1</v>
      </c>
      <c r="AE16" s="142" t="n">
        <f aca="false">COUNTIF('Norm 2018'!AE$9:AE$28,"0")</f>
        <v>5</v>
      </c>
      <c r="AF16" s="142" t="n">
        <f aca="false">COUNTIF('Norm 2018'!AF$9:AF$28,"0")</f>
        <v>1</v>
      </c>
      <c r="AG16" s="142" t="n">
        <f aca="false">COUNTIF('Norm 2018'!AG$9:AG$28,"0")</f>
        <v>11</v>
      </c>
      <c r="AH16" s="142" t="n">
        <f aca="false">COUNTIF('Norm 2018'!AH$9:AH$28,"0")</f>
        <v>2</v>
      </c>
      <c r="AI16" s="142" t="n">
        <f aca="false">COUNTIF('Norm 2018'!AI$9:AI$28,"0")</f>
        <v>1</v>
      </c>
      <c r="AJ16" s="142" t="n">
        <f aca="false">COUNTIF('Norm 2018'!AJ$9:AJ$28,"0")</f>
        <v>1</v>
      </c>
      <c r="AK16" s="142" t="n">
        <f aca="false">COUNTIF('Norm 2018'!AK$9:AK$28,"0")</f>
        <v>1</v>
      </c>
      <c r="AL16" s="142" t="n">
        <f aca="false">COUNTIF('Norm 2018'!AL$9:AL$28,"0")</f>
        <v>1</v>
      </c>
      <c r="AM16" s="142" t="n">
        <f aca="false">COUNTIF('Norm 2018'!AM$9:AM$28,"0")</f>
        <v>1</v>
      </c>
      <c r="AN16" s="142" t="n">
        <f aca="false">COUNTIF('Norm 2018'!AN$9:AN$28,"0")</f>
        <v>1</v>
      </c>
      <c r="AO16" s="142" t="n">
        <f aca="false">COUNTIF('Norm 2018'!AO$9:AO$28,"0")</f>
        <v>1</v>
      </c>
      <c r="AP16" s="142" t="n">
        <f aca="false">COUNTIF('Norm 2018'!AP$9:AP$28,"0")</f>
        <v>1</v>
      </c>
      <c r="AQ16" s="142" t="n">
        <f aca="false">COUNTIF('Norm 2018'!AQ$9:AQ$28,"0")</f>
        <v>1</v>
      </c>
      <c r="AR16" s="142" t="n">
        <f aca="false">COUNTIF('Norm 2018'!AR$9:AR$28,"0")</f>
        <v>1</v>
      </c>
      <c r="AS16" s="142" t="n">
        <f aca="false">COUNTIF('Norm 2018'!AS$9:AS$28,"0")</f>
        <v>1</v>
      </c>
      <c r="AT16" s="142" t="n">
        <f aca="false">COUNTIF('Norm 2018'!AT$9:AT$28,"0")</f>
        <v>1</v>
      </c>
      <c r="AU16" s="142" t="n">
        <f aca="false">COUNTIF('Norm 2018'!AU$9:AU$28,"0")</f>
        <v>1</v>
      </c>
      <c r="AV16" s="142" t="n">
        <f aca="false">COUNTIF('Norm 2018'!AV$9:AV$28,"0")</f>
        <v>6</v>
      </c>
      <c r="AW16" s="142" t="n">
        <f aca="false">COUNTIF('Norm 2018'!AW$9:AW$28,"0")</f>
        <v>8</v>
      </c>
      <c r="AX16" s="142" t="n">
        <f aca="false">COUNTIF('Norm 2018'!AX$9:AX$28,"0")</f>
        <v>7</v>
      </c>
      <c r="AY16" s="142" t="n">
        <f aca="false">COUNTIF('Norm 2018'!AY$9:AY$28,"0")</f>
        <v>9</v>
      </c>
      <c r="AZ16" s="142" t="n">
        <f aca="false">COUNTIF('Norm 2018'!AZ$9:AZ$28,"0")</f>
        <v>19</v>
      </c>
      <c r="BA16" s="142" t="n">
        <f aca="false">COUNTIF('Norm 2018'!BA$9:BA$28,"0")</f>
        <v>17</v>
      </c>
      <c r="BB16" s="142" t="n">
        <f aca="false">COUNTIF('Norm 2018'!BB$9:BB$28,"0")</f>
        <v>20</v>
      </c>
      <c r="BC16" s="142" t="n">
        <f aca="false">COUNTIF('Norm 2018'!BC$9:BC$28,"0")</f>
        <v>1</v>
      </c>
      <c r="BD16" s="142" t="n">
        <f aca="false">COUNTIF('Norm 2018'!BD$9:BD$28,"0")</f>
        <v>1</v>
      </c>
      <c r="BE16" s="142" t="n">
        <f aca="false">COUNTIF('Norm 2018'!BE$9:BE$28,"0")</f>
        <v>1</v>
      </c>
      <c r="BF16" s="142" t="n">
        <f aca="false">COUNTIF('Norm 2018'!BF$9:BF$28,"0")</f>
        <v>1</v>
      </c>
      <c r="BG16" s="142" t="n">
        <f aca="false">COUNTIF('Norm 2018'!BG$9:BG$28,"0")</f>
        <v>1</v>
      </c>
      <c r="BH16" s="142" t="n">
        <f aca="false">COUNTIF('Norm 2018'!BH$9:BH$28,"0")</f>
        <v>1</v>
      </c>
      <c r="BI16" s="142" t="n">
        <f aca="false">COUNTIF('Norm 2018'!BI$9:BI$28,"0")</f>
        <v>1</v>
      </c>
      <c r="BJ16" s="142" t="n">
        <f aca="false">COUNTIF('Norm 2018'!BJ$9:BJ$28,"0")</f>
        <v>1</v>
      </c>
      <c r="BK16" s="142" t="n">
        <f aca="false">COUNTIF('Norm 2018'!BK$9:BK$28,"0")</f>
        <v>3</v>
      </c>
      <c r="BL16" s="142" t="n">
        <f aca="false">COUNTIF('Norm 2018'!BL$9:BL$28,"0")</f>
        <v>5</v>
      </c>
      <c r="BM16" s="142" t="n">
        <f aca="false">COUNTIF('Norm 2018'!BM$9:BM$28,"0")</f>
        <v>1</v>
      </c>
      <c r="BN16" s="142" t="n">
        <f aca="false">COUNTIF('Norm 2018'!BN$9:BN$28,"0")</f>
        <v>15</v>
      </c>
      <c r="BO16" s="142" t="n">
        <f aca="false">COUNTIF('Norm 2018'!BO$9:BO$28,"0")</f>
        <v>1</v>
      </c>
      <c r="BP16" s="142" t="n">
        <f aca="false">COUNTIF('Norm 2018'!BP$9:BP$28,"0")</f>
        <v>1</v>
      </c>
      <c r="BQ16" s="142" t="n">
        <f aca="false">COUNTIF('Norm 2018'!BQ$9:BQ$28,"0")</f>
        <v>1</v>
      </c>
      <c r="BR16" s="142" t="n">
        <f aca="false">COUNTIF('Norm 2018'!BR$9:BR$28,"0")</f>
        <v>15</v>
      </c>
      <c r="BS16" s="142" t="n">
        <f aca="false">COUNTIF('Norm 2018'!BS$9:BS$28,"0")</f>
        <v>12</v>
      </c>
      <c r="BT16" s="142" t="n">
        <f aca="false">COUNTIF('Norm 2018'!BT$9:BT$28,"0")</f>
        <v>11</v>
      </c>
      <c r="BU16" s="142" t="n">
        <f aca="false">COUNTIF('Norm 2018'!BU$9:BU$28,"0")</f>
        <v>13</v>
      </c>
      <c r="BV16" s="142" t="n">
        <f aca="false">COUNTIF('Norm 2018'!BV$9:BV$28,"0")</f>
        <v>13</v>
      </c>
      <c r="BW16" s="142" t="n">
        <f aca="false">COUNTIF('Norm 2018'!BW$9:BW$28,"0")</f>
        <v>10</v>
      </c>
      <c r="BX16" s="142" t="n">
        <f aca="false">COUNTIF('Norm 2018'!BX$9:BX$28,"0")</f>
        <v>9</v>
      </c>
      <c r="BY16" s="142" t="n">
        <f aca="false">COUNTIF('Norm 2018'!BY$9:BY$28,"0")</f>
        <v>13</v>
      </c>
      <c r="BZ16" s="142" t="n">
        <f aca="false">COUNTIF('Norm 2018'!BZ$9:BZ$28,"0")</f>
        <v>19</v>
      </c>
      <c r="CA16" s="142" t="n">
        <f aca="false">COUNTIF('Norm 2018'!CA$9:CA$28,"0")</f>
        <v>6</v>
      </c>
      <c r="CB16" s="142" t="n">
        <f aca="false">COUNTIF('Norm 2018'!CB$9:CB$28,"0")</f>
        <v>15</v>
      </c>
      <c r="CC16" s="142" t="n">
        <f aca="false">COUNTIF('Norm 2018'!CC$9:CC$28,"0")</f>
        <v>17</v>
      </c>
      <c r="CD16" s="142" t="n">
        <f aca="false">COUNTIF('Norm 2018'!CD$9:CD$28,"0")</f>
        <v>14</v>
      </c>
      <c r="CE16" s="142" t="n">
        <f aca="false">COUNTIF('Norm 2018'!CE$9:CE$28,"0")</f>
        <v>7</v>
      </c>
      <c r="CF16" s="142" t="n">
        <f aca="false">COUNTIF('Norm 2018'!CF$9:CF$28,"0")</f>
        <v>11</v>
      </c>
      <c r="CG16" s="142" t="n">
        <f aca="false">COUNTIF('Norm 2018'!CG$9:CG$28,"0")</f>
        <v>11</v>
      </c>
      <c r="CH16" s="142" t="n">
        <f aca="false">COUNTIF('Norm 2018'!CH$9:CH$28,"0")</f>
        <v>6</v>
      </c>
      <c r="CI16" s="142" t="n">
        <f aca="false">COUNTIF('Norm 2018'!CI$9:CI$28,"0")</f>
        <v>17</v>
      </c>
      <c r="CJ16" s="142" t="n">
        <f aca="false">COUNTIF('Norm 2018'!CJ$9:CJ$28,"0")</f>
        <v>3</v>
      </c>
      <c r="CK16" s="142" t="n">
        <f aca="false">COUNTIF('Norm 2018'!CK$9:CK$28,"0")</f>
        <v>11</v>
      </c>
      <c r="CL16" s="142" t="n">
        <f aca="false">COUNTIF('Norm 2018'!CL$9:CL$28,"0")</f>
        <v>1</v>
      </c>
      <c r="CM16" s="142" t="n">
        <f aca="false">COUNTIF('Norm 2018'!CM$9:CM$28,"0")</f>
        <v>1</v>
      </c>
      <c r="CN16" s="142" t="n">
        <f aca="false">COUNTIF('Norm 2018'!CN$9:CN$28,"0")</f>
        <v>1</v>
      </c>
      <c r="CO16" s="142" t="n">
        <f aca="false">COUNTIF('Norm 2018'!CO$9:CO$28,"0")</f>
        <v>1</v>
      </c>
      <c r="CP16" s="142" t="n">
        <f aca="false">COUNTIF('Norm 2018'!CP$9:CP$28,"0")</f>
        <v>1</v>
      </c>
      <c r="CQ16" s="142" t="n">
        <f aca="false">COUNTIF('Norm 2018'!CQ$9:CQ$28,"0")</f>
        <v>1</v>
      </c>
      <c r="CR16" s="142" t="n">
        <f aca="false">COUNTIF('Norm 2018'!CR$9:CR$28,"0")</f>
        <v>1</v>
      </c>
      <c r="CS16" s="142" t="n">
        <f aca="false">COUNTIF('Norm 2018'!CS$9:CS$28,"0")</f>
        <v>1</v>
      </c>
      <c r="CT16" s="142" t="n">
        <f aca="false">COUNTIF('Norm 2018'!CT$9:CT$28,"0")</f>
        <v>1</v>
      </c>
      <c r="CU16" s="142" t="n">
        <f aca="false">COUNTIF('Norm 2018'!CU$9:CU$28,"0")</f>
        <v>1</v>
      </c>
    </row>
    <row r="17" customFormat="false" ht="15" hidden="false" customHeight="false" outlineLevel="0" collapsed="false">
      <c r="B17" s="81"/>
      <c r="C17" s="80"/>
      <c r="D17" s="97" t="s">
        <v>605</v>
      </c>
      <c r="E17" s="143" t="n">
        <f aca="false">IF(E2="Sí",MAX('Cds 2018'!E$9:E$28),MIN('Cds 2018'!E$9:E$28))</f>
        <v>0.438877172262527</v>
      </c>
      <c r="F17" s="144" t="n">
        <f aca="false">IF(F2="Sí",MAX('Cds 2018'!F$9:F$28),MIN('Cds 2018'!F$9:F$28))</f>
        <v>0.34533631404308</v>
      </c>
      <c r="G17" s="144" t="n">
        <f aca="false">IF(G2="Sí",MAX('Cds 2018'!G$9:G$28),MIN('Cds 2018'!G$9:G$28))</f>
        <v>0.1696867442776</v>
      </c>
      <c r="H17" s="144" t="n">
        <f aca="false">IF(H2="Sí",MAX('Cds 2018'!H$9:H$28),MIN('Cds 2018'!H$9:H$28))</f>
        <v>0.570107868897801</v>
      </c>
      <c r="I17" s="144" t="n">
        <f aca="false">IF(I2="Sí",MAX('Cds 2018'!I$9:I$28),MIN('Cds 2018'!I$9:I$28))</f>
        <v>0.0554229233451437</v>
      </c>
      <c r="J17" s="144" t="n">
        <f aca="false">IF(J2="Sí",MAX('Cds 2018'!J$9:J$28),MIN('Cds 2018'!J$9:J$28))</f>
        <v>0.155130476351161</v>
      </c>
      <c r="K17" s="145" t="n">
        <f aca="false">IF(K2="Sí",MAX('Cds 2018'!K$9:K$28),MIN('Cds 2018'!K$9:K$28))</f>
        <v>1.21425535790177</v>
      </c>
      <c r="L17" s="146" t="n">
        <f aca="false">IF(L2="Sí",MAX('Cds 2018'!L$9:L$28),MIN('Cds 2018'!L$9:L$28))</f>
        <v>0.0221606648199446</v>
      </c>
      <c r="M17" s="147" t="n">
        <f aca="false">IF(M2="Sí",MAX('Cds 2018'!M$9:M$28),MIN('Cds 2018'!M$9:M$28))</f>
        <v>6.25684777228411</v>
      </c>
      <c r="N17" s="147" t="n">
        <f aca="false">IF(N2="Sí",MAX('Cds 2018'!N$9:N$28),MIN('Cds 2018'!N$9:N$28))</f>
        <v>2.76114237681143</v>
      </c>
      <c r="O17" s="147" t="n">
        <f aca="false">IF(O2="Sí",MAX('Cds 2018'!O$9:O$28),MIN('Cds 2018'!O$9:O$28))</f>
        <v>3.00052512047213</v>
      </c>
      <c r="P17" s="144" t="n">
        <f aca="false">IF(P2="Sí",MAX('Cds 2018'!P$9:P$28),MIN('Cds 2018'!P$9:P$28))</f>
        <v>0.801681467884799</v>
      </c>
      <c r="Q17" s="144" t="n">
        <f aca="false">IF(Q2="Sí",MAX('Cds 2018'!Q$9:Q$28),MIN('Cds 2018'!Q$9:Q$28))</f>
        <v>0.748558738994327</v>
      </c>
      <c r="R17" s="144" t="n">
        <f aca="false">IF(R2="Sí",MAX('Cds 2018'!R$9:R$28),MIN('Cds 2018'!R$9:R$28))</f>
        <v>0.417861706512245</v>
      </c>
      <c r="S17" s="144" t="n">
        <f aca="false">IF(S2="Sí",MAX('Cds 2018'!S$9:S$28),MIN('Cds 2018'!S$9:S$28))</f>
        <v>0.797942819775705</v>
      </c>
      <c r="T17" s="144" t="n">
        <f aca="false">IF(T2="Sí",MAX('Cds 2018'!T$9:T$28),MIN('Cds 2018'!T$9:T$28))</f>
        <v>0.559915299828291</v>
      </c>
      <c r="U17" s="144" t="n">
        <f aca="false">IF(U2="Sí",MAX('Cds 2018'!U$9:U$28),MIN('Cds 2018'!U$9:U$28))</f>
        <v>0.757723179620501</v>
      </c>
      <c r="V17" s="144" t="n">
        <f aca="false">IF(V2="Sí",MAX('Cds 2018'!V$9:V$28),MIN('Cds 2018'!V$9:V$28))</f>
        <v>0.614887314004491</v>
      </c>
      <c r="W17" s="144" t="n">
        <f aca="false">IF(W2="Sí",MAX('Cds 2018'!W$9:W$28),MIN('Cds 2018'!W$9:W$28))</f>
        <v>0.0135153915641721</v>
      </c>
      <c r="X17" s="146" t="n">
        <f aca="false">IF(X2="Sí",MAX('Cds 2018'!X$9:X$28),MIN('Cds 2018'!X$9:X$28))</f>
        <v>0</v>
      </c>
      <c r="Y17" s="146" t="n">
        <f aca="false">IF(Y2="Sí",MAX('Cds 2018'!Y$9:Y$28),MIN('Cds 2018'!Y$9:Y$28))</f>
        <v>0.0543183638906991</v>
      </c>
      <c r="Z17" s="146" t="n">
        <f aca="false">IF(Z2="Sí",MAX('Cds 2018'!Z$9:Z$28),MIN('Cds 2018'!Z$9:Z$28))</f>
        <v>0.139730537096873</v>
      </c>
      <c r="AA17" s="146" t="n">
        <f aca="false">IF(AA2="Sí",MAX('Cds 2018'!AA$9:AA$28),MIN('Cds 2018'!AA$9:AA$28))</f>
        <v>0.0806124077752554</v>
      </c>
      <c r="AB17" s="146" t="n">
        <f aca="false">IF(AB2="Sí",MAX('Cds 2018'!AB$9:AB$28),MIN('Cds 2018'!AB$9:AB$28))</f>
        <v>0.637368228255118</v>
      </c>
      <c r="AC17" s="146" t="n">
        <f aca="false">IF(AC2="Sí",MAX('Cds 2018'!AC$9:AC$28),MIN('Cds 2018'!AC$9:AC$28))</f>
        <v>0.992554728303145</v>
      </c>
      <c r="AD17" s="146" t="n">
        <f aca="false">IF(AD2="Sí",MAX('Cds 2018'!AD$9:AD$28),MIN('Cds 2018'!AD$9:AD$28))</f>
        <v>0.969156525388166</v>
      </c>
      <c r="AE17" s="148" t="n">
        <f aca="false">IF(AE2="Sí",MAX('Cds 2018'!AE$9:AE$28),MIN('Cds 2018'!AE$9:AE$28))</f>
        <v>4.33979218950629</v>
      </c>
      <c r="AF17" s="149" t="n">
        <f aca="false">IF(AF2="Sí",MAX('Cds 2018'!AF$9:AF$28),MIN('Cds 2018'!AF$9:AF$28))</f>
        <v>0.379316343902387</v>
      </c>
      <c r="AG17" s="150" t="n">
        <f aca="false">IF(AG2="Sí",MAX('Cds 2018'!AG$9:AG$28),MIN('Cds 2018'!AG$9:AG$28))</f>
        <v>3</v>
      </c>
      <c r="AH17" s="148" t="n">
        <f aca="false">IF(AH2="Sí",MAX('Cds 2018'!AH$9:AH$28),MIN('Cds 2018'!AH$9:AH$28))</f>
        <v>5.16666666666667</v>
      </c>
      <c r="AI17" s="151" t="n">
        <f aca="false">IF(AI2="Sí",MAX('Cds 2018'!AI$9:AI$28),MIN('Cds 2018'!AI$9:AI$28))</f>
        <v>107.09467521198</v>
      </c>
      <c r="AJ17" s="147" t="n">
        <f aca="false">IF(AJ2="Sí",MAX('Cds 2018'!AJ$9:AJ$28),MIN('Cds 2018'!AJ$9:AJ$28))</f>
        <v>0.0178102362976032</v>
      </c>
      <c r="AK17" s="152" t="n">
        <f aca="false">IF(AK2="Sí",MAX('Cds 2018'!AK$9:AK$28),MIN('Cds 2018'!AK$9:AK$28))</f>
        <v>20200.1656866947</v>
      </c>
      <c r="AL17" s="144" t="n">
        <f aca="false">IF(AL2="Sí",MAX('Cds 2018'!AL$9:AL$28),MIN('Cds 2018'!AL$9:AL$28))</f>
        <v>0.491736808914918</v>
      </c>
      <c r="AM17" s="144" t="n">
        <f aca="false">IF(AM2="Sí",MAX('Cds 2018'!AM$9:AM$28),MIN('Cds 2018'!AM$9:AM$28))</f>
        <v>0.419205573364041</v>
      </c>
      <c r="AN17" s="144" t="n">
        <f aca="false">IF(AN2="Sí",MAX('Cds 2018'!AN$9:AN$28),MIN('Cds 2018'!AN$9:AN$28))</f>
        <v>0.109599146214584</v>
      </c>
      <c r="AO17" s="30" t="n">
        <f aca="false">IF(AO2="Sí",MAX('Cds 2018'!AO$9:AO$28),MIN('Cds 2018'!AO$9:AO$28))</f>
        <v>5</v>
      </c>
      <c r="AP17" s="145" t="n">
        <f aca="false">IF(AP2="Sí",MAX('Cds 2018'!AP$9:AP$28),MIN('Cds 2018'!AP$9:AP$28))</f>
        <v>0.757599784646257</v>
      </c>
      <c r="AQ17" s="144" t="n">
        <f aca="false">IF(AQ2="Sí",MAX('Cds 2018'!AQ$9:AQ$28),MIN('Cds 2018'!AQ$9:AQ$28))</f>
        <v>0.996576509675831</v>
      </c>
      <c r="AR17" s="144" t="n">
        <f aca="false">IF(AR2="Sí",MAX('Cds 2018'!AR$9:AR$28),MIN('Cds 2018'!AR$9:AR$28))</f>
        <v>0.297787507455791</v>
      </c>
      <c r="AS17" s="153" t="n">
        <f aca="false">IF(AS2="Sí",MAX('Cds 2018'!AS$9:AS$28),MIN('Cds 2018'!AS$9:AS$28))</f>
        <v>-0.019485987867068</v>
      </c>
      <c r="AT17" s="154" t="n">
        <f aca="false">IF(AT2="Sí",MAX('Cds 2018'!AT$9:AT$28),MIN('Cds 2018'!AT$9:AT$28))</f>
        <v>323.8068594718</v>
      </c>
      <c r="AU17" s="154" t="n">
        <f aca="false">IF(AU2="Sí",MAX('Cds 2018'!AU$9:AU$28),MIN('Cds 2018'!AU$9:AU$28))</f>
        <v>2106.40933550876</v>
      </c>
      <c r="AV17" s="144" t="n">
        <f aca="false">IF(AV2="Sí",MAX('Cds 2018'!AV$9:AV$28),MIN('Cds 2018'!AV$9:AV$28))</f>
        <v>0.637772112178859</v>
      </c>
      <c r="AW17" s="144" t="n">
        <f aca="false">IF(AW2="Sí",MAX('Cds 2018'!AW$9:AW$28),MIN('Cds 2018'!AW$9:AW$28))</f>
        <v>0.980821917808219</v>
      </c>
      <c r="AX17" s="144" t="n">
        <f aca="false">IF(AX2="Sí",MAX('Cds 2018'!AX$9:AX$28),MIN('Cds 2018'!AX$9:AX$28))</f>
        <v>0.53972602739726</v>
      </c>
      <c r="AY17" s="144" t="n">
        <f aca="false">IF(AY2="Sí",MAX('Cds 2018'!AY$9:AY$28),MIN('Cds 2018'!AY$9:AY$28))</f>
        <v>0.736986301369863</v>
      </c>
      <c r="AZ17" s="155" t="n">
        <f aca="false">IF(AZ2="Sí",MAX('Cds 2018'!AZ$9:AZ$28),MIN('Cds 2018'!AZ$9:AZ$28))</f>
        <v>0.25</v>
      </c>
      <c r="BA17" s="155" t="n">
        <f aca="false">IF(BA2="Sí",MAX('Cds 2018'!BA$9:BA$28),MIN('Cds 2018'!BA$9:BA$28))</f>
        <v>0.333333333333333</v>
      </c>
      <c r="BB17" s="155" t="n">
        <f aca="false">IF(BB2="Sí",MAX('Cds 2018'!BB$9:BB$28),MIN('Cds 2018'!BB$9:BB$28))</f>
        <v>0</v>
      </c>
      <c r="BC17" s="145" t="n">
        <f aca="false">IF(BC2="Sí",MAX('Cds 2018'!BC$9:BC$28),MIN('Cds 2018'!BC$9:BC$28))</f>
        <v>0.154184084667031</v>
      </c>
      <c r="BD17" s="145" t="n">
        <f aca="false">IF(BD2="Sí",MAX('Cds 2018'!BD$9:BD$28),MIN('Cds 2018'!BD$9:BD$28))</f>
        <v>0.166950919703155</v>
      </c>
      <c r="BE17" s="145" t="n">
        <f aca="false">IF(BE2="Sí",MAX('Cds 2018'!BE$9:BE$28),MIN('Cds 2018'!BE$9:BE$28))</f>
        <v>10.9747114668834</v>
      </c>
      <c r="BF17" s="145" t="n">
        <f aca="false">IF(BF2="Sí",MAX('Cds 2018'!BF$9:BF$28),MIN('Cds 2018'!BF$9:BF$28))</f>
        <v>0.484187116615632</v>
      </c>
      <c r="BG17" s="145" t="n">
        <f aca="false">IF(BG2="Sí",MAX('Cds 2018'!BG$9:BG$28),MIN('Cds 2018'!BG$9:BG$28))</f>
        <v>65.4443229397032</v>
      </c>
      <c r="BH17" s="145" t="n">
        <f aca="false">IF(BH2="Sí",MAX('Cds 2018'!BH$9:BH$28),MIN('Cds 2018'!BH$9:BH$28))</f>
        <v>2074.72175936902</v>
      </c>
      <c r="BI17" s="145" t="n">
        <f aca="false">IF(BI2="Sí",MAX('Cds 2018'!BI$9:BI$28),MIN('Cds 2018'!BI$9:BI$28))</f>
        <v>2.47408412043672</v>
      </c>
      <c r="BJ17" s="145" t="n">
        <f aca="false">IF(BJ2="Sí",MAX('Cds 2018'!BJ$9:BJ$28),MIN('Cds 2018'!BJ$9:BJ$28))</f>
        <v>1.95293759423848</v>
      </c>
      <c r="BK17" s="145" t="n">
        <f aca="false">IF(BK2="Sí",MAX('Cds 2018'!BK$9:BK$28),MIN('Cds 2018'!BK$9:BK$28))</f>
        <v>90</v>
      </c>
      <c r="BL17" s="144" t="n">
        <f aca="false">IF(BL2="Sí",MAX('Cds 2018'!BL$9:BL$28),MIN('Cds 2018'!BL$9:BL$28))</f>
        <v>1</v>
      </c>
      <c r="BM17" s="144" t="n">
        <f aca="false">IF(BM2="Sí",MAX('Cds 2018'!BM$9:BM$28),MIN('Cds 2018'!BM$9:BM$28))</f>
        <v>0.238130583898202</v>
      </c>
      <c r="BN17" s="144" t="n">
        <f aca="false">IF(BN2="Sí",MAX('Cds 2018'!BN$9:BN$28),MIN('Cds 2018'!BN$9:BN$28))</f>
        <v>0.359167958143608</v>
      </c>
      <c r="BO17" s="144" t="n">
        <f aca="false">IF(BO2="Sí",MAX('Cds 2018'!BO$9:BO$28),MIN('Cds 2018'!BO$9:BO$28))</f>
        <v>0</v>
      </c>
      <c r="BP17" s="144" t="n">
        <f aca="false">IF(BP2="Sí",MAX('Cds 2018'!BP$9:BP$28),MIN('Cds 2018'!BP$9:BP$28))</f>
        <v>0.77579368601422</v>
      </c>
      <c r="BQ17" s="144" t="n">
        <f aca="false">IF(BQ2="Sí",MAX('Cds 2018'!BQ$9:BQ$28),MIN('Cds 2018'!BQ$9:BQ$28))</f>
        <v>1</v>
      </c>
      <c r="BR17" s="156" t="n">
        <f aca="false">IF(BR2="Sí",MAX('Cds 2018'!BR$9:BR$28),MIN('Cds 2018'!BR$9:BR$28))</f>
        <v>1</v>
      </c>
      <c r="BS17" s="156" t="n">
        <f aca="false">IF(BS2="Sí",MAX('Cds 2018'!BS$9:BS$28),MIN('Cds 2018'!BS$9:BS$28))</f>
        <v>1</v>
      </c>
      <c r="BT17" s="156" t="n">
        <f aca="false">IF(BT2="Sí",MAX('Cds 2018'!BT$9:BT$28),MIN('Cds 2018'!BT$9:BT$28))</f>
        <v>1</v>
      </c>
      <c r="BU17" s="156" t="n">
        <f aca="false">IF(BU2="Sí",MAX('Cds 2018'!BU$9:BU$28),MIN('Cds 2018'!BU$9:BU$28))</f>
        <v>1</v>
      </c>
      <c r="BV17" s="156" t="n">
        <f aca="false">IF(BV2="Sí",MAX('Cds 2018'!BV$9:BV$28),MIN('Cds 2018'!BV$9:BV$28))</f>
        <v>6</v>
      </c>
      <c r="BW17" s="156" t="n">
        <f aca="false">IF(BW2="Sí",MAX('Cds 2018'!BW$9:BW$28),MIN('Cds 2018'!BW$9:BW$28))</f>
        <v>1</v>
      </c>
      <c r="BX17" s="156" t="n">
        <f aca="false">IF(BX2="Sí",MAX('Cds 2018'!BX$9:BX$28),MIN('Cds 2018'!BX$9:BX$28))</f>
        <v>1</v>
      </c>
      <c r="BY17" s="156" t="n">
        <f aca="false">IF(BY2="Sí",MAX('Cds 2018'!BY$9:BY$28),MIN('Cds 2018'!BY$9:BY$28))</f>
        <v>1</v>
      </c>
      <c r="BZ17" s="156" t="n">
        <f aca="false">IF(BZ2="Sí",MAX('Cds 2018'!BZ$9:BZ$28),MIN('Cds 2018'!BZ$9:BZ$28))</f>
        <v>0.323708310743102</v>
      </c>
      <c r="CA17" s="156" t="n">
        <f aca="false">IF(CA2="Sí",MAX('Cds 2018'!CA$9:CA$28),MIN('Cds 2018'!CA$9:CA$28))</f>
        <v>1</v>
      </c>
      <c r="CB17" s="156" t="n">
        <f aca="false">IF(CB2="Sí",MAX('Cds 2018'!CB$9:CB$28),MIN('Cds 2018'!CB$9:CB$28))</f>
        <v>1</v>
      </c>
      <c r="CC17" s="156" t="n">
        <f aca="false">IF(CC2="Sí",MAX('Cds 2018'!CC$9:CC$28),MIN('Cds 2018'!CC$9:CC$28))</f>
        <v>1</v>
      </c>
      <c r="CD17" s="156" t="n">
        <f aca="false">IF(CD2="Sí",MAX('Cds 2018'!CD$9:CD$28),MIN('Cds 2018'!CD$9:CD$28))</f>
        <v>1</v>
      </c>
      <c r="CE17" s="156" t="n">
        <f aca="false">IF(CE2="Sí",MAX('Cds 2018'!CE$9:CE$28),MIN('Cds 2018'!CE$9:CE$28))</f>
        <v>1</v>
      </c>
      <c r="CF17" s="156" t="n">
        <f aca="false">IF(CF2="Sí",MAX('Cds 2018'!CF$9:CF$28),MIN('Cds 2018'!CF$9:CF$28))</f>
        <v>1</v>
      </c>
      <c r="CG17" s="156" t="n">
        <f aca="false">IF(CG2="Sí",MAX('Cds 2018'!CG$9:CG$28),MIN('Cds 2018'!CG$9:CG$28))</f>
        <v>1</v>
      </c>
      <c r="CH17" s="156" t="n">
        <f aca="false">IF(CH2="Sí",MAX('Cds 2018'!CH$9:CH$28),MIN('Cds 2018'!CH$9:CH$28))</f>
        <v>1</v>
      </c>
      <c r="CI17" s="156" t="n">
        <f aca="false">IF(CI2="Sí",MAX('Cds 2018'!CI$9:CI$28),MIN('Cds 2018'!CI$9:CI$28))</f>
        <v>1</v>
      </c>
      <c r="CJ17" s="156" t="n">
        <f aca="false">IF(CJ2="Sí",MAX('Cds 2018'!CJ$9:CJ$28),MIN('Cds 2018'!CJ$9:CJ$28))</f>
        <v>2</v>
      </c>
      <c r="CK17" s="156" t="n">
        <f aca="false">IF(CK2="Sí",MAX('Cds 2018'!CK$9:CK$28),MIN('Cds 2018'!CK$9:CK$28))</f>
        <v>1</v>
      </c>
      <c r="CL17" s="147" t="n">
        <f aca="false">IF(CL2="Sí",MAX('Cds 2018'!CL$9:CL$28),MIN('Cds 2018'!CL$9:CL$28))</f>
        <v>8.64378386385863</v>
      </c>
      <c r="CM17" s="144" t="n">
        <f aca="false">IF(CM2="Sí",MAX('Cds 2018'!CM$9:CM$28),MIN('Cds 2018'!CM$9:CM$28))</f>
        <v>0.941170196797206</v>
      </c>
      <c r="CN17" s="154" t="n">
        <f aca="false">IF(CN2="Sí",MAX('Cds 2018'!CN$9:CN$28),MIN('Cds 2018'!CN$9:CN$28))</f>
        <v>139.106597331125</v>
      </c>
      <c r="CO17" s="157" t="n">
        <f aca="false">IF(CO2="Sí",MAX('Cds 2018'!CO$9:CO$28),MIN('Cds 2018'!CO$9:CO$28))</f>
        <v>14322092.5982526</v>
      </c>
      <c r="CP17" s="144" t="n">
        <f aca="false">IF(CP2="Sí",MAX('Cds 2018'!CP$9:CP$28),MIN('Cds 2018'!CP$9:CP$28))</f>
        <v>0.183625033880775</v>
      </c>
      <c r="CQ17" s="144" t="n">
        <f aca="false">IF(CQ2="Sí",MAX('Cds 2018'!CQ$9:CQ$28),MIN('Cds 2018'!CQ$9:CQ$28))</f>
        <v>0.116196369694721</v>
      </c>
      <c r="CR17" s="157" t="n">
        <f aca="false">IF(CR2="Sí",MAX('Cds 2018'!CR$9:CR$28),MIN('Cds 2018'!CR$9:CR$28))</f>
        <v>7950.4267</v>
      </c>
      <c r="CS17" s="144" t="n">
        <f aca="false">IF(CS2="Sí",MAX('Cds 2018'!CS$9:CS$28),MIN('Cds 2018'!CS$9:CS$28))</f>
        <v>0.139394468983519</v>
      </c>
      <c r="CT17" s="146" t="n">
        <f aca="false">IF(CT2="Sí",MAX('Cds 2018'!CT$9:CT$28),MIN('Cds 2018'!CT$9:CT$28))</f>
        <v>0.0216538242843872</v>
      </c>
      <c r="CU17" s="147" t="n">
        <f aca="false">IF(CU2="Sí",MAX('Cds 2018'!CU$9:CU$28),MIN('Cds 2018'!CU$9:CU$28))</f>
        <v>55.7016773978954</v>
      </c>
    </row>
    <row r="18" customFormat="false" ht="15" hidden="false" customHeight="false" outlineLevel="0" collapsed="false">
      <c r="B18" s="81"/>
      <c r="C18" s="80"/>
      <c r="D18" s="97" t="s">
        <v>606</v>
      </c>
      <c r="E18" s="125" t="n">
        <f aca="false">IF(E2="Sí",MIN('Cds 2018'!E$9:E$28),MAX('Cds 2018'!E$9:E$28))</f>
        <v>0.887363882721584</v>
      </c>
      <c r="F18" s="126" t="n">
        <f aca="false">IF(F2="Sí",MIN('Cds 2018'!F$9:F$28),MAX('Cds 2018'!F$9:F$28))</f>
        <v>0.869291259860458</v>
      </c>
      <c r="G18" s="126" t="n">
        <f aca="false">IF(G2="Sí",MIN('Cds 2018'!G$9:G$28),MAX('Cds 2018'!G$9:G$28))</f>
        <v>0.474153020471774</v>
      </c>
      <c r="H18" s="126" t="n">
        <f aca="false">IF(H2="Sí",MIN('Cds 2018'!H$9:H$28),MAX('Cds 2018'!H$9:H$28))</f>
        <v>0.901482689819702</v>
      </c>
      <c r="I18" s="126" t="n">
        <f aca="false">IF(I2="Sí",MIN('Cds 2018'!I$9:I$28),MAX('Cds 2018'!I$9:I$28))</f>
        <v>0.310059995270315</v>
      </c>
      <c r="J18" s="126" t="n">
        <f aca="false">IF(J2="Sí",MIN('Cds 2018'!J$9:J$28),MAX('Cds 2018'!J$9:J$28))</f>
        <v>0.541888534100245</v>
      </c>
      <c r="K18" s="127" t="n">
        <f aca="false">IF(K2="Sí",MIN('Cds 2018'!K$9:K$28),MAX('Cds 2018'!K$9:K$28))</f>
        <v>523.549478482153</v>
      </c>
      <c r="L18" s="128" t="n">
        <f aca="false">IF(L2="Sí",MIN('Cds 2018'!L$9:L$28),MAX('Cds 2018'!L$9:L$28))</f>
        <v>0.527075812274368</v>
      </c>
      <c r="M18" s="129" t="n">
        <f aca="false">IF(M2="Sí",MIN('Cds 2018'!M$9:M$28),MAX('Cds 2018'!M$9:M$28))</f>
        <v>143.648339483828</v>
      </c>
      <c r="N18" s="129" t="n">
        <f aca="false">IF(N2="Sí",MIN('Cds 2018'!N$9:N$28),MAX('Cds 2018'!N$9:N$28))</f>
        <v>4.22498041313503</v>
      </c>
      <c r="O18" s="129" t="n">
        <f aca="false">IF(O2="Sí",MIN('Cds 2018'!O$9:O$28),MAX('Cds 2018'!O$9:O$28))</f>
        <v>4.63171189030588</v>
      </c>
      <c r="P18" s="126" t="n">
        <f aca="false">IF(P2="Sí",MIN('Cds 2018'!P$9:P$28),MAX('Cds 2018'!P$9:P$28))</f>
        <v>0.425112287200397</v>
      </c>
      <c r="Q18" s="126" t="n">
        <f aca="false">IF(Q2="Sí",MIN('Cds 2018'!Q$9:Q$28),MAX('Cds 2018'!Q$9:Q$28))</f>
        <v>0.22644760559927</v>
      </c>
      <c r="R18" s="126" t="n">
        <f aca="false">IF(R2="Sí",MIN('Cds 2018'!R$9:R$28),MAX('Cds 2018'!R$9:R$28))</f>
        <v>0.0576629250986226</v>
      </c>
      <c r="S18" s="126" t="n">
        <f aca="false">IF(S2="Sí",MIN('Cds 2018'!S$9:S$28),MAX('Cds 2018'!S$9:S$28))</f>
        <v>0.114513455650452</v>
      </c>
      <c r="T18" s="126" t="n">
        <f aca="false">IF(T2="Sí",MIN('Cds 2018'!T$9:T$28),MAX('Cds 2018'!T$9:T$28))</f>
        <v>0.228797873653127</v>
      </c>
      <c r="U18" s="126" t="n">
        <f aca="false">IF(U2="Sí",MIN('Cds 2018'!U$9:U$28),MAX('Cds 2018'!U$9:U$28))</f>
        <v>0.322876402645168</v>
      </c>
      <c r="V18" s="126" t="n">
        <f aca="false">IF(V2="Sí",MIN('Cds 2018'!V$9:V$28),MAX('Cds 2018'!V$9:V$28))</f>
        <v>0.0991200628396816</v>
      </c>
      <c r="W18" s="126" t="n">
        <f aca="false">IF(W2="Sí",MIN('Cds 2018'!W$9:W$28),MAX('Cds 2018'!W$9:W$28))</f>
        <v>0.0541084356894845</v>
      </c>
      <c r="X18" s="128" t="n">
        <f aca="false">IF(X2="Sí",MIN('Cds 2018'!X$9:X$28),MAX('Cds 2018'!X$9:X$28))</f>
        <v>0.203808543489449</v>
      </c>
      <c r="Y18" s="128" t="n">
        <f aca="false">IF(Y2="Sí",MIN('Cds 2018'!Y$9:Y$28),MAX('Cds 2018'!Y$9:Y$28))</f>
        <v>0.41047315071376</v>
      </c>
      <c r="Z18" s="128" t="n">
        <f aca="false">IF(Z2="Sí",MIN('Cds 2018'!Z$9:Z$28),MAX('Cds 2018'!Z$9:Z$28))</f>
        <v>0.763386504905265</v>
      </c>
      <c r="AA18" s="128" t="n">
        <f aca="false">IF(AA2="Sí",MIN('Cds 2018'!AA$9:AA$28),MAX('Cds 2018'!AA$9:AA$28))</f>
        <v>0.339407403709343</v>
      </c>
      <c r="AB18" s="128" t="n">
        <f aca="false">IF(AB2="Sí",MIN('Cds 2018'!AB$9:AB$28),MAX('Cds 2018'!AB$9:AB$28))</f>
        <v>0.984995631007365</v>
      </c>
      <c r="AC18" s="128" t="n">
        <f aca="false">IF(AC2="Sí",MIN('Cds 2018'!AC$9:AC$28),MAX('Cds 2018'!AC$9:AC$28))</f>
        <v>0.825131766908034</v>
      </c>
      <c r="AD18" s="128" t="n">
        <f aca="false">IF(AD2="Sí",MIN('Cds 2018'!AD$9:AD$28),MAX('Cds 2018'!AD$9:AD$28))</f>
        <v>0.737282590501697</v>
      </c>
      <c r="AE18" s="130" t="n">
        <f aca="false">IF(AE2="Sí",MIN('Cds 2018'!AE$9:AE$28),MAX('Cds 2018'!AE$9:AE$28))</f>
        <v>0</v>
      </c>
      <c r="AF18" s="131" t="n">
        <f aca="false">IF(AF2="Sí",MIN('Cds 2018'!AF$9:AF$28),MAX('Cds 2018'!AF$9:AF$28))</f>
        <v>0.219045381405238</v>
      </c>
      <c r="AG18" s="132" t="n">
        <f aca="false">IF(AG2="Sí",MIN('Cds 2018'!AG$9:AG$28),MAX('Cds 2018'!AG$9:AG$28))</f>
        <v>1</v>
      </c>
      <c r="AH18" s="130" t="n">
        <f aca="false">IF(AH2="Sí",MIN('Cds 2018'!AH$9:AH$28),MAX('Cds 2018'!AH$9:AH$28))</f>
        <v>0.25</v>
      </c>
      <c r="AI18" s="133" t="n">
        <f aca="false">IF(AI2="Sí",MIN('Cds 2018'!AI$9:AI$28),MAX('Cds 2018'!AI$9:AI$28))</f>
        <v>35.7586876919531</v>
      </c>
      <c r="AJ18" s="129" t="n">
        <f aca="false">IF(AJ2="Sí",MIN('Cds 2018'!AJ$9:AJ$28),MAX('Cds 2018'!AJ$9:AJ$28))</f>
        <v>0.80918946796269</v>
      </c>
      <c r="AK18" s="134" t="n">
        <f aca="false">IF(AK2="Sí",MIN('Cds 2018'!AK$9:AK$28),MAX('Cds 2018'!AK$9:AK$28))</f>
        <v>23319.493292935</v>
      </c>
      <c r="AL18" s="126" t="n">
        <f aca="false">IF(AL2="Sí",MIN('Cds 2018'!AL$9:AL$28),MAX('Cds 2018'!AL$9:AL$28))</f>
        <v>0.221425028049767</v>
      </c>
      <c r="AM18" s="126" t="n">
        <f aca="false">IF(AM2="Sí",MIN('Cds 2018'!AM$9:AM$28),MAX('Cds 2018'!AM$9:AM$28))</f>
        <v>0.207080526969393</v>
      </c>
      <c r="AN18" s="126" t="n">
        <f aca="false">IF(AN2="Sí",MIN('Cds 2018'!AN$9:AN$28),MAX('Cds 2018'!AN$9:AN$28))</f>
        <v>0.510535725581721</v>
      </c>
      <c r="AO18" s="135" t="n">
        <f aca="false">IF(AO2="Sí",MIN('Cds 2018'!AO$9:AO$28),MAX('Cds 2018'!AO$9:AO$28))</f>
        <v>1</v>
      </c>
      <c r="AP18" s="127" t="n">
        <f aca="false">IF(AP2="Sí",MIN('Cds 2018'!AP$9:AP$28),MAX('Cds 2018'!AP$9:AP$28))</f>
        <v>4.20966097146435</v>
      </c>
      <c r="AQ18" s="126" t="n">
        <f aca="false">IF(AQ2="Sí",MIN('Cds 2018'!AQ$9:AQ$28),MAX('Cds 2018'!AQ$9:AQ$28))</f>
        <v>0.80574148289091</v>
      </c>
      <c r="AR18" s="126" t="n">
        <f aca="false">IF(AR2="Sí",MIN('Cds 2018'!AR$9:AR$28),MAX('Cds 2018'!AR$9:AR$28))</f>
        <v>0.148205726130328</v>
      </c>
      <c r="AS18" s="136" t="n">
        <f aca="false">IF(AS2="Sí",MIN('Cds 2018'!AS$9:AS$28),MAX('Cds 2018'!AS$9:AS$28))</f>
        <v>0.0904994847810841</v>
      </c>
      <c r="AT18" s="137" t="n">
        <f aca="false">IF(AT2="Sí",MIN('Cds 2018'!AT$9:AT$28),MAX('Cds 2018'!AT$9:AT$28))</f>
        <v>785.609249528954</v>
      </c>
      <c r="AU18" s="137" t="n">
        <f aca="false">IF(AU2="Sí",MIN('Cds 2018'!AU$9:AU$28),MAX('Cds 2018'!AU$9:AU$28))</f>
        <v>2410.88132637273</v>
      </c>
      <c r="AV18" s="126" t="n">
        <f aca="false">IF(AV2="Sí",MIN('Cds 2018'!AV$9:AV$28),MAX('Cds 2018'!AV$9:AV$28))</f>
        <v>0</v>
      </c>
      <c r="AW18" s="126" t="n">
        <f aca="false">IF(AW2="Sí",MIN('Cds 2018'!AW$9:AW$28),MAX('Cds 2018'!AW$9:AW$28))</f>
        <v>0</v>
      </c>
      <c r="AX18" s="126" t="n">
        <f aca="false">IF(AX2="Sí",MIN('Cds 2018'!AX$9:AX$28),MAX('Cds 2018'!AX$9:AX$28))</f>
        <v>0</v>
      </c>
      <c r="AY18" s="126" t="n">
        <f aca="false">IF(AY2="Sí",MIN('Cds 2018'!AY$9:AY$28),MAX('Cds 2018'!AY$9:AY$28))</f>
        <v>0</v>
      </c>
      <c r="AZ18" s="138" t="n">
        <f aca="false">IF(AZ2="Sí",MIN('Cds 2018'!AZ$9:AZ$28),MAX('Cds 2018'!AZ$9:AZ$28))</f>
        <v>0</v>
      </c>
      <c r="BA18" s="138" t="n">
        <f aca="false">IF(BA2="Sí",MIN('Cds 2018'!BA$9:BA$28),MAX('Cds 2018'!BA$9:BA$28))</f>
        <v>0</v>
      </c>
      <c r="BB18" s="138" t="n">
        <f aca="false">IF(BB2="Sí",MIN('Cds 2018'!BB$9:BB$28),MAX('Cds 2018'!BB$9:BB$28))</f>
        <v>0</v>
      </c>
      <c r="BC18" s="127" t="n">
        <f aca="false">IF(BC2="Sí",MIN('Cds 2018'!BC$9:BC$28),MAX('Cds 2018'!BC$9:BC$28))</f>
        <v>1.12287356973902</v>
      </c>
      <c r="BD18" s="127" t="n">
        <f aca="false">IF(BD2="Sí",MIN('Cds 2018'!BD$9:BD$28),MAX('Cds 2018'!BD$9:BD$28))</f>
        <v>1.16665392308964</v>
      </c>
      <c r="BE18" s="127" t="n">
        <f aca="false">IF(BE2="Sí",MIN('Cds 2018'!BE$9:BE$28),MAX('Cds 2018'!BE$9:BE$28))</f>
        <v>31.7380393296053</v>
      </c>
      <c r="BF18" s="127" t="n">
        <f aca="false">IF(BF2="Sí",MIN('Cds 2018'!BF$9:BF$28),MAX('Cds 2018'!BF$9:BF$28))</f>
        <v>1.34670833405273</v>
      </c>
      <c r="BG18" s="127" t="n">
        <f aca="false">IF(BG2="Sí",MIN('Cds 2018'!BG$9:BG$28),MAX('Cds 2018'!BG$9:BG$28))</f>
        <v>172.377286628418</v>
      </c>
      <c r="BH18" s="127" t="n">
        <f aca="false">IF(BH2="Sí",MIN('Cds 2018'!BH$9:BH$28),MAX('Cds 2018'!BH$9:BH$28))</f>
        <v>5726.16930540928</v>
      </c>
      <c r="BI18" s="127" t="n">
        <f aca="false">IF(BI2="Sí",MIN('Cds 2018'!BI$9:BI$28),MAX('Cds 2018'!BI$9:BI$28))</f>
        <v>6.3872423282137</v>
      </c>
      <c r="BJ18" s="127" t="n">
        <f aca="false">IF(BJ2="Sí",MIN('Cds 2018'!BJ$9:BJ$28),MAX('Cds 2018'!BJ$9:BJ$28))</f>
        <v>1.42829272540304</v>
      </c>
      <c r="BK18" s="127" t="n">
        <f aca="false">IF(BK2="Sí",MIN('Cds 2018'!BK$9:BK$28),MAX('Cds 2018'!BK$9:BK$28))</f>
        <v>8.33333333333333</v>
      </c>
      <c r="BL18" s="126" t="n">
        <f aca="false">IF(BL2="Sí",MIN('Cds 2018'!BL$9:BL$28),MAX('Cds 2018'!BL$9:BL$28))</f>
        <v>0</v>
      </c>
      <c r="BM18" s="126" t="n">
        <f aca="false">IF(BM2="Sí",MIN('Cds 2018'!BM$9:BM$28),MAX('Cds 2018'!BM$9:BM$28))</f>
        <v>0</v>
      </c>
      <c r="BN18" s="126" t="n">
        <f aca="false">IF(BN2="Sí",MIN('Cds 2018'!BN$9:BN$28),MAX('Cds 2018'!BN$9:BN$28))</f>
        <v>0</v>
      </c>
      <c r="BO18" s="126" t="n">
        <f aca="false">IF(BO2="Sí",MIN('Cds 2018'!BO$9:BO$28),MAX('Cds 2018'!BO$9:BO$28))</f>
        <v>0.878763402086651</v>
      </c>
      <c r="BP18" s="126" t="n">
        <f aca="false">IF(BP2="Sí",MIN('Cds 2018'!BP$9:BP$28),MAX('Cds 2018'!BP$9:BP$28))</f>
        <v>0</v>
      </c>
      <c r="BQ18" s="126" t="n">
        <f aca="false">IF(BQ2="Sí",MIN('Cds 2018'!BQ$9:BQ$28),MAX('Cds 2018'!BQ$9:BQ$28))</f>
        <v>0.161293859649123</v>
      </c>
      <c r="BR18" s="158" t="n">
        <f aca="false">IF(BR2="Sí",MIN('Cds 2018'!BR$9:BR$28),MAX('Cds 2018'!BR$9:BR$28))</f>
        <v>0</v>
      </c>
      <c r="BS18" s="158" t="n">
        <f aca="false">IF(BS2="Sí",MIN('Cds 2018'!BS$9:BS$28),MAX('Cds 2018'!BS$9:BS$28))</f>
        <v>0</v>
      </c>
      <c r="BT18" s="158" t="n">
        <f aca="false">IF(BT2="Sí",MIN('Cds 2018'!BT$9:BT$28),MAX('Cds 2018'!BT$9:BT$28))</f>
        <v>0</v>
      </c>
      <c r="BU18" s="158" t="n">
        <f aca="false">IF(BU2="Sí",MIN('Cds 2018'!BU$9:BU$28),MAX('Cds 2018'!BU$9:BU$28))</f>
        <v>0</v>
      </c>
      <c r="BV18" s="158" t="n">
        <f aca="false">IF(BV2="Sí",MIN('Cds 2018'!BV$9:BV$28),MAX('Cds 2018'!BV$9:BV$28))</f>
        <v>0</v>
      </c>
      <c r="BW18" s="158" t="n">
        <f aca="false">IF(BW2="Sí",MIN('Cds 2018'!BW$9:BW$28),MAX('Cds 2018'!BW$9:BW$28))</f>
        <v>0</v>
      </c>
      <c r="BX18" s="158" t="n">
        <f aca="false">IF(BX2="Sí",MIN('Cds 2018'!BX$9:BX$28),MAX('Cds 2018'!BX$9:BX$28))</f>
        <v>0</v>
      </c>
      <c r="BY18" s="158" t="n">
        <f aca="false">IF(BY2="Sí",MIN('Cds 2018'!BY$9:BY$28),MAX('Cds 2018'!BY$9:BY$28))</f>
        <v>0</v>
      </c>
      <c r="BZ18" s="158" t="n">
        <f aca="false">IF(BZ2="Sí",MIN('Cds 2018'!BZ$9:BZ$28),MAX('Cds 2018'!BZ$9:BZ$28))</f>
        <v>0</v>
      </c>
      <c r="CA18" s="158" t="n">
        <f aca="false">IF(CA2="Sí",MIN('Cds 2018'!CA$9:CA$28),MAX('Cds 2018'!CA$9:CA$28))</f>
        <v>0</v>
      </c>
      <c r="CB18" s="158" t="n">
        <f aca="false">IF(CB2="Sí",MIN('Cds 2018'!CB$9:CB$28),MAX('Cds 2018'!CB$9:CB$28))</f>
        <v>0</v>
      </c>
      <c r="CC18" s="158" t="n">
        <f aca="false">IF(CC2="Sí",MIN('Cds 2018'!CC$9:CC$28),MAX('Cds 2018'!CC$9:CC$28))</f>
        <v>0</v>
      </c>
      <c r="CD18" s="158" t="n">
        <f aca="false">IF(CD2="Sí",MIN('Cds 2018'!CD$9:CD$28),MAX('Cds 2018'!CD$9:CD$28))</f>
        <v>0</v>
      </c>
      <c r="CE18" s="158" t="n">
        <f aca="false">IF(CE2="Sí",MIN('Cds 2018'!CE$9:CE$28),MAX('Cds 2018'!CE$9:CE$28))</f>
        <v>0</v>
      </c>
      <c r="CF18" s="158" t="n">
        <f aca="false">IF(CF2="Sí",MIN('Cds 2018'!CF$9:CF$28),MAX('Cds 2018'!CF$9:CF$28))</f>
        <v>0</v>
      </c>
      <c r="CG18" s="158" t="n">
        <f aca="false">IF(CG2="Sí",MIN('Cds 2018'!CG$9:CG$28),MAX('Cds 2018'!CG$9:CG$28))</f>
        <v>0</v>
      </c>
      <c r="CH18" s="158" t="n">
        <f aca="false">IF(CH2="Sí",MIN('Cds 2018'!CH$9:CH$28),MAX('Cds 2018'!CH$9:CH$28))</f>
        <v>0</v>
      </c>
      <c r="CI18" s="158" t="n">
        <f aca="false">IF(CI2="Sí",MIN('Cds 2018'!CI$9:CI$28),MAX('Cds 2018'!CI$9:CI$28))</f>
        <v>0</v>
      </c>
      <c r="CJ18" s="158" t="n">
        <f aca="false">IF(CJ2="Sí",MIN('Cds 2018'!CJ$9:CJ$28),MAX('Cds 2018'!CJ$9:CJ$28))</f>
        <v>0</v>
      </c>
      <c r="CK18" s="158" t="n">
        <f aca="false">IF(CK2="Sí",MIN('Cds 2018'!CK$9:CK$28),MAX('Cds 2018'!CK$9:CK$28))</f>
        <v>0</v>
      </c>
      <c r="CL18" s="129" t="n">
        <f aca="false">IF(CL2="Sí",MIN('Cds 2018'!CL$9:CL$28),MAX('Cds 2018'!CL$9:CL$28))</f>
        <v>0.607386853557579</v>
      </c>
      <c r="CM18" s="126" t="n">
        <f aca="false">IF(CM2="Sí",MIN('Cds 2018'!CM$9:CM$28),MAX('Cds 2018'!CM$9:CM$28))</f>
        <v>0.75869044485978</v>
      </c>
      <c r="CN18" s="137" t="n">
        <f aca="false">IF(CN2="Sí",MIN('Cds 2018'!CN$9:CN$28),MAX('Cds 2018'!CN$9:CN$28))</f>
        <v>67.2524434698237</v>
      </c>
      <c r="CO18" s="140" t="n">
        <f aca="false">IF(CO2="Sí",MIN('Cds 2018'!CO$9:CO$28),MAX('Cds 2018'!CO$9:CO$28))</f>
        <v>213460.426782619</v>
      </c>
      <c r="CP18" s="126" t="n">
        <f aca="false">IF(CP2="Sí",MIN('Cds 2018'!CP$9:CP$28),MAX('Cds 2018'!CP$9:CP$28))</f>
        <v>0.433066930094441</v>
      </c>
      <c r="CQ18" s="126" t="n">
        <f aca="false">IF(CQ2="Sí",MIN('Cds 2018'!CQ$9:CQ$28),MAX('Cds 2018'!CQ$9:CQ$28))</f>
        <v>0.0491292757667107</v>
      </c>
      <c r="CR18" s="140" t="n">
        <f aca="false">IF(CR2="Sí",MIN('Cds 2018'!CR$9:CR$28),MAX('Cds 2018'!CR$9:CR$28))</f>
        <v>5092.8361</v>
      </c>
      <c r="CS18" s="126" t="n">
        <f aca="false">IF(CS2="Sí",MIN('Cds 2018'!CS$9:CS$28),MAX('Cds 2018'!CS$9:CS$28))</f>
        <v>0.546711657589341</v>
      </c>
      <c r="CT18" s="128" t="n">
        <f aca="false">IF(CT2="Sí",MIN('Cds 2018'!CT$9:CT$28),MAX('Cds 2018'!CT$9:CT$28))</f>
        <v>0.0717573428064921</v>
      </c>
      <c r="CU18" s="129" t="n">
        <f aca="false">IF(CU2="Sí",MIN('Cds 2018'!CU$9:CU$28),MAX('Cds 2018'!CU$9:CU$28))</f>
        <v>40.7281621050434</v>
      </c>
    </row>
    <row r="19" customFormat="false" ht="15" hidden="false" customHeight="false" outlineLevel="0" collapsed="false">
      <c r="B19" s="81"/>
      <c r="C19" s="80"/>
      <c r="D19" s="97" t="s">
        <v>607</v>
      </c>
      <c r="E19" s="141" t="str">
        <f aca="false">IF(E15=1,VLOOKUP(100,'Norm 2018'!E$9:$CV$28,E13,0),"-")</f>
        <v>Mérida</v>
      </c>
      <c r="F19" s="141" t="str">
        <f aca="false">IF(F15=1,VLOOKUP(100,'Norm 2018'!F$9:$CV$28,F13,0),"-")</f>
        <v>Mérida</v>
      </c>
      <c r="G19" s="141" t="str">
        <f aca="false">IF(G15=1,VLOOKUP(100,'Norm 2018'!G$9:$CV$28,G13,0),"-")</f>
        <v>Mérida</v>
      </c>
      <c r="H19" s="141" t="str">
        <f aca="false">IF(H15=1,VLOOKUP(100,'Norm 2018'!H$9:$CV$28,H13,0),"-")</f>
        <v>Saltillo</v>
      </c>
      <c r="I19" s="141" t="str">
        <f aca="false">IF(I15=1,VLOOKUP(100,'Norm 2018'!I$9:$CV$28,I13,0),"-")</f>
        <v>Mérida</v>
      </c>
      <c r="J19" s="141" t="str">
        <f aca="false">IF(J15=1,VLOOKUP(100,'Norm 2018'!J$9:$CV$28,J13,0),"-")</f>
        <v>Mérida</v>
      </c>
      <c r="K19" s="141" t="str">
        <f aca="false">IF(K15=1,VLOOKUP(100,'Norm 2018'!K$9:$CV$28,K13,0),"-")</f>
        <v>León</v>
      </c>
      <c r="L19" s="141" t="str">
        <f aca="false">IF(L15=1,VLOOKUP(100,'Norm 2018'!L$9:$CV$28,L13,0),"-")</f>
        <v>Villahermosa</v>
      </c>
      <c r="M19" s="141" t="str">
        <f aca="false">IF(M15=1,VLOOKUP(100,'Norm 2018'!M$9:$CV$28,M13,0),"-")</f>
        <v>Toluca</v>
      </c>
      <c r="N19" s="141" t="str">
        <f aca="false">IF(N15=1,VLOOKUP(100,'Norm 2018'!N$9:$CV$28,N13,0),"-")</f>
        <v>Querétaro</v>
      </c>
      <c r="O19" s="141" t="str">
        <f aca="false">IF(O15=1,VLOOKUP(100,'Norm 2018'!O$9:$CV$28,O13,0),"-")</f>
        <v>Aguascalientes</v>
      </c>
      <c r="P19" s="141" t="str">
        <f aca="false">IF(P15=1,VLOOKUP(100,'Norm 2018'!P$9:$CV$28,P13,0),"-")</f>
        <v>Tampico-Pánuco</v>
      </c>
      <c r="Q19" s="141" t="str">
        <f aca="false">IF(Q15=1,VLOOKUP(100,'Norm 2018'!Q$9:$CV$28,Q13,0),"-")</f>
        <v>Chihuahua</v>
      </c>
      <c r="R19" s="141" t="str">
        <f aca="false">IF(R15=1,VLOOKUP(100,'Norm 2018'!R$9:$CV$28,R13,0),"-")</f>
        <v>Guadalajara</v>
      </c>
      <c r="S19" s="141" t="str">
        <f aca="false">IF(S15=1,VLOOKUP(100,'Norm 2018'!S$9:$CV$28,S13,0),"-")</f>
        <v>León</v>
      </c>
      <c r="T19" s="141" t="str">
        <f aca="false">IF(T15=1,VLOOKUP(100,'Norm 2018'!T$9:$CV$28,T13,0),"-")</f>
        <v>Veracruz</v>
      </c>
      <c r="U19" s="141" t="str">
        <f aca="false">IF(U15=1,VLOOKUP(100,'Norm 2018'!U$9:$CV$28,U13,0),"-")</f>
        <v>Toluca</v>
      </c>
      <c r="V19" s="141" t="str">
        <f aca="false">IF(V15=1,VLOOKUP(100,'Norm 2018'!V$9:$CV$28,V13,0),"-")</f>
        <v>Monterrey</v>
      </c>
      <c r="W19" s="141" t="str">
        <f aca="false">IF(W15=1,VLOOKUP(100,'Norm 2018'!W$9:$CV$28,W13,0),"-")</f>
        <v>Mérida</v>
      </c>
      <c r="X19" s="141" t="str">
        <f aca="false">IF(X15=1,VLOOKUP(100,'Norm 2018'!X$9:$CV$28,X13,0),"-")</f>
        <v>-</v>
      </c>
      <c r="Y19" s="141" t="str">
        <f aca="false">IF(Y15=1,VLOOKUP(100,'Norm 2018'!Y$9:$CV$28,Y13,0),"-")</f>
        <v>Monterrey</v>
      </c>
      <c r="Z19" s="141" t="str">
        <f aca="false">IF(Z15=1,VLOOKUP(100,'Norm 2018'!Z$9:$CV$28,Z13,0),"-")</f>
        <v>Aguascalientes</v>
      </c>
      <c r="AA19" s="141" t="str">
        <f aca="false">IF(AA15=1,VLOOKUP(100,'Norm 2018'!AA$9:$CV$28,AA13,0),"-")</f>
        <v>Monterrey</v>
      </c>
      <c r="AB19" s="141" t="str">
        <f aca="false">IF(AB15=1,VLOOKUP(100,'Norm 2018'!AB$9:$CV$28,AB13,0),"-")</f>
        <v>Aguascalientes</v>
      </c>
      <c r="AC19" s="141" t="str">
        <f aca="false">IF(AC15=1,VLOOKUP(100,'Norm 2018'!AC$9:$CV$28,AC13,0),"-")</f>
        <v>Mérida</v>
      </c>
      <c r="AD19" s="141" t="str">
        <f aca="false">IF(AD15=1,VLOOKUP(100,'Norm 2018'!AD$9:$CV$28,AD13,0),"-")</f>
        <v>Mérida</v>
      </c>
      <c r="AE19" s="141" t="str">
        <f aca="false">IF(AE15=1,VLOOKUP(100,'Norm 2018'!AE$9:$CV$28,AE13,0),"-")</f>
        <v>Querétaro</v>
      </c>
      <c r="AF19" s="141" t="str">
        <f aca="false">IF(AF15=1,VLOOKUP(100,'Norm 2018'!AF$9:$CV$28,AF13,0),"-")</f>
        <v>Morelia</v>
      </c>
      <c r="AG19" s="141" t="str">
        <f aca="false">IF(AG15=1,VLOOKUP(100,'Norm 2018'!AG$9:$CV$28,AG13,0),"-")</f>
        <v>-</v>
      </c>
      <c r="AH19" s="141" t="str">
        <f aca="false">IF(AH15=1,VLOOKUP(100,'Norm 2018'!AH$9:$CV$28,AH13,0),"-")</f>
        <v>Valle de México</v>
      </c>
      <c r="AI19" s="141" t="str">
        <f aca="false">IF(AI15=1,VLOOKUP(100,'Norm 2018'!AI$9:$CV$28,AI13,0),"-")</f>
        <v>Valle de México</v>
      </c>
      <c r="AJ19" s="141" t="str">
        <f aca="false">IF(AJ15=1,VLOOKUP(100,'Norm 2018'!AJ$9:$CV$28,AJ13,0),"-")</f>
        <v>Puebla-Tlaxcala</v>
      </c>
      <c r="AK19" s="141" t="str">
        <f aca="false">IF(AK15=1,VLOOKUP(100,'Norm 2018'!AK$9:$CV$28,AK13,0),"-")</f>
        <v>Valle de México</v>
      </c>
      <c r="AL19" s="141" t="str">
        <f aca="false">IF(AL15=1,VLOOKUP(100,'Norm 2018'!AL$9:$CV$28,AL13,0),"-")</f>
        <v>Valle de México</v>
      </c>
      <c r="AM19" s="141" t="str">
        <f aca="false">IF(AM15=1,VLOOKUP(100,'Norm 2018'!AM$9:$CV$28,AM13,0),"-")</f>
        <v>Acapulco</v>
      </c>
      <c r="AN19" s="141" t="str">
        <f aca="false">IF(AN15=1,VLOOKUP(100,'Norm 2018'!AN$9:$CV$28,AN13,0),"-")</f>
        <v>Acapulco</v>
      </c>
      <c r="AO19" s="141" t="str">
        <f aca="false">IF(AO15=1,VLOOKUP(100,'Norm 2018'!AO$9:$CV$28,AO13,0),"-")</f>
        <v>-</v>
      </c>
      <c r="AP19" s="141" t="str">
        <f aca="false">IF(AP15=1,VLOOKUP(100,'Norm 2018'!AP$9:$CV$28,AP13,0),"-")</f>
        <v>Saltillo</v>
      </c>
      <c r="AQ19" s="141" t="str">
        <f aca="false">IF(AQ15=1,VLOOKUP(100,'Norm 2018'!AQ$9:$CV$28,AQ13,0),"-")</f>
        <v>Tijuana</v>
      </c>
      <c r="AR19" s="141" t="str">
        <f aca="false">IF(AR15=1,VLOOKUP(100,'Norm 2018'!AR$9:$CV$28,AR13,0),"-")</f>
        <v>León</v>
      </c>
      <c r="AS19" s="141" t="str">
        <f aca="false">IF(AS15=1,VLOOKUP(100,'Norm 2018'!AS$9:$CV$28,AS13,0),"-")</f>
        <v>Querétaro</v>
      </c>
      <c r="AT19" s="141" t="str">
        <f aca="false">IF(AT15=1,VLOOKUP(100,'Norm 2018'!AT$9:$CV$28,AT13,0),"-")</f>
        <v>Acapulco</v>
      </c>
      <c r="AU19" s="141" t="str">
        <f aca="false">IF(AU15=1,VLOOKUP(100,'Norm 2018'!AU$9:$CV$28,AU13,0),"-")</f>
        <v>Valle de México</v>
      </c>
      <c r="AV19" s="141" t="str">
        <f aca="false">IF(AV15=1,VLOOKUP(100,'Norm 2018'!AV$9:$CV$28,AV13,0),"-")</f>
        <v>Tampico-Pánuco</v>
      </c>
      <c r="AW19" s="141" t="str">
        <f aca="false">IF(AW15=1,VLOOKUP(100,'Norm 2018'!AW$9:$CV$28,AW13,0),"-")</f>
        <v>Mérida</v>
      </c>
      <c r="AX19" s="141" t="str">
        <f aca="false">IF(AX15=1,VLOOKUP(100,'Norm 2018'!AX$9:$CV$28,AX13,0),"-")</f>
        <v>Morelia</v>
      </c>
      <c r="AY19" s="141" t="str">
        <f aca="false">IF(AY15=1,VLOOKUP(100,'Norm 2018'!AY$9:$CV$28,AY13,0),"-")</f>
        <v>Mérida</v>
      </c>
      <c r="AZ19" s="141" t="str">
        <f aca="false">IF(AZ15=1,VLOOKUP(100,'Norm 2018'!AZ$9:$CV$28,AZ13,0),"-")</f>
        <v>Querétaro</v>
      </c>
      <c r="BA19" s="141" t="str">
        <f aca="false">IF(BA15=1,VLOOKUP(100,'Norm 2018'!BA$9:$CV$28,BA13,0),"-")</f>
        <v>Morelia</v>
      </c>
      <c r="BB19" s="141" t="str">
        <f aca="false">IF(BB15=1,VLOOKUP(100,'Norm 2018'!BB$9:$CV$28,BB13,0),"-")</f>
        <v>-</v>
      </c>
      <c r="BC19" s="141" t="str">
        <f aca="false">IF(BC15=1,VLOOKUP(100,'Norm 2018'!BC$9:$CV$28,BC13,0),"-")</f>
        <v>Cuernavaca</v>
      </c>
      <c r="BD19" s="141" t="str">
        <f aca="false">IF(BD15=1,VLOOKUP(100,'Norm 2018'!BD$9:$CV$28,BD13,0),"-")</f>
        <v>Cuernavaca</v>
      </c>
      <c r="BE19" s="141" t="str">
        <f aca="false">IF(BE15=1,VLOOKUP(100,'Norm 2018'!BE$9:$CV$28,BE13,0),"-")</f>
        <v>San Luis Potosí-Soledad</v>
      </c>
      <c r="BF19" s="141" t="str">
        <f aca="false">IF(BF15=1,VLOOKUP(100,'Norm 2018'!BF$9:$CV$28,BF13,0),"-")</f>
        <v>Acapulco</v>
      </c>
      <c r="BG19" s="141" t="str">
        <f aca="false">IF(BG15=1,VLOOKUP(100,'Norm 2018'!BG$9:$CV$28,BG13,0),"-")</f>
        <v>Querétaro</v>
      </c>
      <c r="BH19" s="141" t="str">
        <f aca="false">IF(BH15=1,VLOOKUP(100,'Norm 2018'!BH$9:$CV$28,BH13,0),"-")</f>
        <v>Acapulco</v>
      </c>
      <c r="BI19" s="141" t="str">
        <f aca="false">IF(BI15=1,VLOOKUP(100,'Norm 2018'!BI$9:$CV$28,BI13,0),"-")</f>
        <v>Cancún</v>
      </c>
      <c r="BJ19" s="141" t="str">
        <f aca="false">IF(BJ15=1,VLOOKUP(100,'Norm 2018'!BJ$9:$CV$28,BJ13,0),"-")</f>
        <v>Mérida</v>
      </c>
      <c r="BK19" s="141" t="str">
        <f aca="false">IF(BK15=1,VLOOKUP(100,'Norm 2018'!BK$9:$CV$28,BK13,0),"-")</f>
        <v>Valle de México</v>
      </c>
      <c r="BL19" s="141" t="str">
        <f aca="false">IF(BL15=1,VLOOKUP(100,'Norm 2018'!BL$9:$CV$28,BL13,0),"-")</f>
        <v>Cancún</v>
      </c>
      <c r="BM19" s="141" t="str">
        <f aca="false">IF(BM15=1,VLOOKUP(100,'Norm 2018'!BM$9:$CV$28,BM13,0),"-")</f>
        <v>Morelia</v>
      </c>
      <c r="BN19" s="141" t="str">
        <f aca="false">IF(BN15=1,VLOOKUP(100,'Norm 2018'!BN$9:$CV$28,BN13,0),"-")</f>
        <v>Valle de México</v>
      </c>
      <c r="BO19" s="141" t="str">
        <f aca="false">IF(BO15=1,VLOOKUP(100,'Norm 2018'!BO$9:$CV$28,BO13,0),"-")</f>
        <v>Aguascalientes</v>
      </c>
      <c r="BP19" s="141" t="str">
        <f aca="false">IF(BP15=1,VLOOKUP(100,'Norm 2018'!BP$9:$CV$28,BP13,0),"-")</f>
        <v>Villahermosa</v>
      </c>
      <c r="BQ19" s="141" t="str">
        <f aca="false">IF(BQ15=1,VLOOKUP(100,'Norm 2018'!BQ$9:$CV$28,BQ13,0),"-")</f>
        <v>Saltillo</v>
      </c>
      <c r="BR19" s="141" t="str">
        <f aca="false">IF(BR15=1,VLOOKUP(100,'Norm 2018'!BR$9:$CV$28,BR13,0),"-")</f>
        <v>-</v>
      </c>
      <c r="BS19" s="141" t="str">
        <f aca="false">IF(BS15=1,VLOOKUP(100,'Norm 2018'!BS$9:$CV$28,BS13,0),"-")</f>
        <v>-</v>
      </c>
      <c r="BT19" s="141" t="str">
        <f aca="false">IF(BT15=1,VLOOKUP(100,'Norm 2018'!BT$9:$CV$28,BT13,0),"-")</f>
        <v>-</v>
      </c>
      <c r="BU19" s="141" t="str">
        <f aca="false">IF(BU15=1,VLOOKUP(100,'Norm 2018'!BU$9:$CV$28,BU13,0),"-")</f>
        <v>-</v>
      </c>
      <c r="BV19" s="141" t="str">
        <f aca="false">IF(BV15=1,VLOOKUP(100,'Norm 2018'!BV$9:$CV$28,BV13,0),"-")</f>
        <v>Toluca</v>
      </c>
      <c r="BW19" s="141" t="str">
        <f aca="false">IF(BW15=1,VLOOKUP(100,'Norm 2018'!BW$9:$CV$28,BW13,0),"-")</f>
        <v>León</v>
      </c>
      <c r="BX19" s="141" t="str">
        <f aca="false">IF(BX15=1,VLOOKUP(100,'Norm 2018'!BX$9:$CV$28,BX13,0),"-")</f>
        <v>-</v>
      </c>
      <c r="BY19" s="141" t="str">
        <f aca="false">IF(BY15=1,VLOOKUP(100,'Norm 2018'!BY$9:$CV$28,BY13,0),"-")</f>
        <v>-</v>
      </c>
      <c r="BZ19" s="141" t="str">
        <f aca="false">IF(BZ15=1,VLOOKUP(100,'Norm 2018'!BZ$9:$CV$28,BZ13,0),"-")</f>
        <v>Valle de México</v>
      </c>
      <c r="CA19" s="141" t="str">
        <f aca="false">IF(CA15=1,VLOOKUP(100,'Norm 2018'!CA$9:$CV$28,CA13,0),"-")</f>
        <v>-</v>
      </c>
      <c r="CB19" s="141" t="str">
        <f aca="false">IF(CB15=1,VLOOKUP(100,'Norm 2018'!CB$9:$CV$28,CB13,0),"-")</f>
        <v>-</v>
      </c>
      <c r="CC19" s="141" t="str">
        <f aca="false">IF(CC15=1,VLOOKUP(100,'Norm 2018'!CC$9:$CV$28,CC13,0),"-")</f>
        <v>-</v>
      </c>
      <c r="CD19" s="141" t="str">
        <f aca="false">IF(CD15=1,VLOOKUP(100,'Norm 2018'!CD$9:$CV$28,CD13,0),"-")</f>
        <v>-</v>
      </c>
      <c r="CE19" s="141" t="str">
        <f aca="false">IF(CE15=1,VLOOKUP(100,'Norm 2018'!CE$9:$CV$28,CE13,0),"-")</f>
        <v>-</v>
      </c>
      <c r="CF19" s="141" t="str">
        <f aca="false">IF(CF15=1,VLOOKUP(100,'Norm 2018'!CF$9:$CV$28,CF13,0),"-")</f>
        <v>-</v>
      </c>
      <c r="CG19" s="141" t="str">
        <f aca="false">IF(CG15=1,VLOOKUP(100,'Norm 2018'!CG$9:$CV$28,CG13,0),"-")</f>
        <v>-</v>
      </c>
      <c r="CH19" s="141" t="str">
        <f aca="false">IF(CH15=1,VLOOKUP(100,'Norm 2018'!CH$9:$CV$28,CH13,0),"-")</f>
        <v>-</v>
      </c>
      <c r="CI19" s="141" t="str">
        <f aca="false">IF(CI15=1,VLOOKUP(100,'Norm 2018'!CI$9:$CV$28,CI13,0),"-")</f>
        <v>Toluca</v>
      </c>
      <c r="CJ19" s="141" t="str">
        <f aca="false">IF(CJ15=1,VLOOKUP(100,'Norm 2018'!CJ$9:$CV$28,CJ13,0),"-")</f>
        <v>-</v>
      </c>
      <c r="CK19" s="141" t="str">
        <f aca="false">IF(CK15=1,VLOOKUP(100,'Norm 2018'!CK$9:$CV$28,CK13,0),"-")</f>
        <v>-</v>
      </c>
      <c r="CL19" s="141" t="str">
        <f aca="false">IF(CL15=1,VLOOKUP(100,'Norm 2018'!CL$9:$CV$28,CL13,0),"-")</f>
        <v>León</v>
      </c>
      <c r="CM19" s="141" t="str">
        <f aca="false">IF(CM15=1,VLOOKUP(100,'Norm 2018'!CM$9:$CV$28,CM13,0),"-")</f>
        <v>Cancún</v>
      </c>
      <c r="CN19" s="141" t="str">
        <f aca="false">IF(CN15=1,VLOOKUP(100,'Norm 2018'!CN$9:$CV$28,CN13,0),"-")</f>
        <v>Puebla-Tlaxcala</v>
      </c>
      <c r="CO19" s="141" t="str">
        <f aca="false">IF(CO15=1,VLOOKUP(100,'Norm 2018'!CO$9:$CV$28,CO13,0),"-")</f>
        <v>Valle de México</v>
      </c>
      <c r="CP19" s="141" t="str">
        <f aca="false">IF(CP15=1,VLOOKUP(100,'Norm 2018'!CP$9:$CV$28,CP13,0),"-")</f>
        <v>Guadalajara</v>
      </c>
      <c r="CQ19" s="141" t="str">
        <f aca="false">IF(CQ15=1,VLOOKUP(100,'Norm 2018'!CQ$9:$CV$28,CQ13,0),"-")</f>
        <v>Monterrey</v>
      </c>
      <c r="CR19" s="141" t="str">
        <f aca="false">IF(CR15=1,VLOOKUP(100,'Norm 2018'!CR$9:$CV$28,CR13,0),"-")</f>
        <v>Saltillo</v>
      </c>
      <c r="CS19" s="141" t="str">
        <f aca="false">IF(CS15=1,VLOOKUP(100,'Norm 2018'!CS$9:$CV$28,CS13,0),"-")</f>
        <v>Morelia</v>
      </c>
      <c r="CT19" s="141" t="str">
        <f aca="false">IF(CT15=1,VLOOKUP(100,'Norm 2018'!CT$9:$CV$28,CT13,0),"-")</f>
        <v>Acapulco</v>
      </c>
      <c r="CU19" s="141" t="str">
        <f aca="false">IF(CU15=1,VLOOKUP(100,'Norm 2018'!CU$9:$CV$28,CU13,0),"-")</f>
        <v>Valle de México</v>
      </c>
    </row>
    <row r="20" customFormat="false" ht="15" hidden="false" customHeight="false" outlineLevel="0" collapsed="false">
      <c r="B20" s="81"/>
      <c r="C20" s="80"/>
      <c r="D20" s="97" t="s">
        <v>608</v>
      </c>
      <c r="E20" s="142" t="str">
        <f aca="false">IF(E16=1,VLOOKUP(0,'Norm 2018'!E$9:$CV$28,E13,0),"-")</f>
        <v>Villahermosa</v>
      </c>
      <c r="F20" s="142" t="str">
        <f aca="false">IF(F16=1,VLOOKUP(0,'Norm 2018'!F$9:$CV$28,F13,0),"-")</f>
        <v>Valle de México</v>
      </c>
      <c r="G20" s="142" t="str">
        <f aca="false">IF(G16=1,VLOOKUP(0,'Norm 2018'!G$9:$CV$28,G13,0),"-")</f>
        <v>Villahermosa</v>
      </c>
      <c r="H20" s="142" t="str">
        <f aca="false">IF(H16=1,VLOOKUP(0,'Norm 2018'!H$9:$CV$28,H13,0),"-")</f>
        <v>Villahermosa</v>
      </c>
      <c r="I20" s="142" t="str">
        <f aca="false">IF(I16=1,VLOOKUP(0,'Norm 2018'!I$9:$CV$28,I13,0),"-")</f>
        <v>Toluca</v>
      </c>
      <c r="J20" s="142" t="str">
        <f aca="false">IF(J16=1,VLOOKUP(0,'Norm 2018'!J$9:$CV$28,J13,0),"-")</f>
        <v>Toluca</v>
      </c>
      <c r="K20" s="142" t="str">
        <f aca="false">IF(K16=1,VLOOKUP(0,'Norm 2018'!K$9:$CV$28,K13,0),"-")</f>
        <v>Villahermosa</v>
      </c>
      <c r="L20" s="142" t="str">
        <f aca="false">IF(L16=1,VLOOKUP(0,'Norm 2018'!L$9:$CV$28,L13,0),"-")</f>
        <v>Veracruz</v>
      </c>
      <c r="M20" s="142" t="str">
        <f aca="false">IF(M16=1,VLOOKUP(0,'Norm 2018'!M$9:$CV$28,M13,0),"-")</f>
        <v>Monterrey</v>
      </c>
      <c r="N20" s="142" t="str">
        <f aca="false">IF(N16=1,VLOOKUP(0,'Norm 2018'!N$9:$CV$28,N13,0),"-")</f>
        <v>Morelia</v>
      </c>
      <c r="O20" s="142" t="str">
        <f aca="false">IF(O16=1,VLOOKUP(0,'Norm 2018'!O$9:$CV$28,O13,0),"-")</f>
        <v>Morelia</v>
      </c>
      <c r="P20" s="142" t="str">
        <f aca="false">IF(P16=1,VLOOKUP(0,'Norm 2018'!P$9:$CV$28,P13,0),"-")</f>
        <v>Querétaro</v>
      </c>
      <c r="Q20" s="142" t="str">
        <f aca="false">IF(Q16=1,VLOOKUP(0,'Norm 2018'!Q$9:$CV$28,Q13,0),"-")</f>
        <v>Querétaro</v>
      </c>
      <c r="R20" s="142" t="str">
        <f aca="false">IF(R16=1,VLOOKUP(0,'Norm 2018'!R$9:$CV$28,R13,0),"-")</f>
        <v>Tijuana</v>
      </c>
      <c r="S20" s="142" t="str">
        <f aca="false">IF(S16=1,VLOOKUP(0,'Norm 2018'!S$9:$CV$28,S13,0),"-")</f>
        <v>Acapulco</v>
      </c>
      <c r="T20" s="142" t="str">
        <f aca="false">IF(T16=1,VLOOKUP(0,'Norm 2018'!T$9:$CV$28,T13,0),"-")</f>
        <v>Tijuana</v>
      </c>
      <c r="U20" s="142" t="str">
        <f aca="false">IF(U16=1,VLOOKUP(0,'Norm 2018'!U$9:$CV$28,U13,0),"-")</f>
        <v>Querétaro</v>
      </c>
      <c r="V20" s="142" t="str">
        <f aca="false">IF(V16=1,VLOOKUP(0,'Norm 2018'!V$9:$CV$28,V13,0),"-")</f>
        <v>Querétaro</v>
      </c>
      <c r="W20" s="142" t="str">
        <f aca="false">IF(W16=1,VLOOKUP(0,'Norm 2018'!W$9:$CV$28,W13,0),"-")</f>
        <v>Valle de México</v>
      </c>
      <c r="X20" s="142" t="str">
        <f aca="false">IF(X16=1,VLOOKUP(0,'Norm 2018'!X$9:$CV$28,X13,0),"-")</f>
        <v>Cancún</v>
      </c>
      <c r="Y20" s="142" t="str">
        <f aca="false">IF(Y16=1,VLOOKUP(0,'Norm 2018'!Y$9:$CV$28,Y13,0),"-")</f>
        <v>Acapulco</v>
      </c>
      <c r="Z20" s="142" t="str">
        <f aca="false">IF(Z16=1,VLOOKUP(0,'Norm 2018'!Z$9:$CV$28,Z13,0),"-")</f>
        <v>Acapulco</v>
      </c>
      <c r="AA20" s="142" t="str">
        <f aca="false">IF(AA16=1,VLOOKUP(0,'Norm 2018'!AA$9:$CV$28,AA13,0),"-")</f>
        <v>Acapulco</v>
      </c>
      <c r="AB20" s="142" t="str">
        <f aca="false">IF(AB16=1,VLOOKUP(0,'Norm 2018'!AB$9:$CV$28,AB13,0),"-")</f>
        <v>Acapulco</v>
      </c>
      <c r="AC20" s="142" t="str">
        <f aca="false">IF(AC16=1,VLOOKUP(0,'Norm 2018'!AC$9:$CV$28,AC13,0),"-")</f>
        <v>Querétaro</v>
      </c>
      <c r="AD20" s="142" t="str">
        <f aca="false">IF(AD16=1,VLOOKUP(0,'Norm 2018'!AD$9:$CV$28,AD13,0),"-")</f>
        <v>Acapulco</v>
      </c>
      <c r="AE20" s="142" t="str">
        <f aca="false">IF(AE16=1,VLOOKUP(0,'Norm 2018'!AE$9:$CV$28,AE13,0),"-")</f>
        <v>-</v>
      </c>
      <c r="AF20" s="142" t="str">
        <f aca="false">IF(AF16=1,VLOOKUP(0,'Norm 2018'!AF$9:$CV$28,AF13,0),"-")</f>
        <v>Valle de México</v>
      </c>
      <c r="AG20" s="142" t="str">
        <f aca="false">IF(AG16=1,VLOOKUP(0,'Norm 2018'!AG$9:$CV$28,AG13,0),"-")</f>
        <v>-</v>
      </c>
      <c r="AH20" s="142" t="str">
        <f aca="false">IF(AH16=1,VLOOKUP(0,'Norm 2018'!AH$9:$CV$28,AH13,0),"-")</f>
        <v>-</v>
      </c>
      <c r="AI20" s="142" t="str">
        <f aca="false">IF(AI16=1,VLOOKUP(0,'Norm 2018'!AI$9:$CV$28,AI13,0),"-")</f>
        <v>Chihuahua</v>
      </c>
      <c r="AJ20" s="142" t="str">
        <f aca="false">IF(AJ16=1,VLOOKUP(0,'Norm 2018'!AJ$9:$CV$28,AJ13,0),"-")</f>
        <v>Veracruz</v>
      </c>
      <c r="AK20" s="142" t="str">
        <f aca="false">IF(AK16=1,VLOOKUP(0,'Norm 2018'!AK$9:$CV$28,AK13,0),"-")</f>
        <v>Chihuahua</v>
      </c>
      <c r="AL20" s="142" t="str">
        <f aca="false">IF(AL16=1,VLOOKUP(0,'Norm 2018'!AL$9:$CV$28,AL13,0),"-")</f>
        <v>Chihuahua</v>
      </c>
      <c r="AM20" s="142" t="str">
        <f aca="false">IF(AM16=1,VLOOKUP(0,'Norm 2018'!AM$9:$CV$28,AM13,0),"-")</f>
        <v>Chihuahua</v>
      </c>
      <c r="AN20" s="142" t="str">
        <f aca="false">IF(AN16=1,VLOOKUP(0,'Norm 2018'!AN$9:$CV$28,AN13,0),"-")</f>
        <v>Chihuahua</v>
      </c>
      <c r="AO20" s="142" t="str">
        <f aca="false">IF(AO16=1,VLOOKUP(0,'Norm 2018'!AO$9:$CV$28,AO13,0),"-")</f>
        <v>Chihuahua</v>
      </c>
      <c r="AP20" s="142" t="str">
        <f aca="false">IF(AP16=1,VLOOKUP(0,'Norm 2018'!AP$9:$CV$28,AP13,0),"-")</f>
        <v>Acapulco</v>
      </c>
      <c r="AQ20" s="142" t="str">
        <f aca="false">IF(AQ16=1,VLOOKUP(0,'Norm 2018'!AQ$9:$CV$28,AQ13,0),"-")</f>
        <v>Valle de México</v>
      </c>
      <c r="AR20" s="142" t="str">
        <f aca="false">IF(AR16=1,VLOOKUP(0,'Norm 2018'!AR$9:$CV$28,AR13,0),"-")</f>
        <v>Cancún</v>
      </c>
      <c r="AS20" s="142" t="str">
        <f aca="false">IF(AS16=1,VLOOKUP(0,'Norm 2018'!AS$9:$CV$28,AS13,0),"-")</f>
        <v>Valle de México</v>
      </c>
      <c r="AT20" s="142" t="str">
        <f aca="false">IF(AT16=1,VLOOKUP(0,'Norm 2018'!AT$9:$CV$28,AT13,0),"-")</f>
        <v>Querétaro</v>
      </c>
      <c r="AU20" s="142" t="str">
        <f aca="false">IF(AU16=1,VLOOKUP(0,'Norm 2018'!AU$9:$CV$28,AU13,0),"-")</f>
        <v>Chihuahua</v>
      </c>
      <c r="AV20" s="142" t="str">
        <f aca="false">IF(AV16=1,VLOOKUP(0,'Norm 2018'!AV$9:$CV$28,AV13,0),"-")</f>
        <v>-</v>
      </c>
      <c r="AW20" s="142" t="str">
        <f aca="false">IF(AW16=1,VLOOKUP(0,'Norm 2018'!AW$9:$CV$28,AW13,0),"-")</f>
        <v>-</v>
      </c>
      <c r="AX20" s="142" t="str">
        <f aca="false">IF(AX16=1,VLOOKUP(0,'Norm 2018'!AX$9:$CV$28,AX13,0),"-")</f>
        <v>-</v>
      </c>
      <c r="AY20" s="142" t="str">
        <f aca="false">IF(AY16=1,VLOOKUP(0,'Norm 2018'!AY$9:$CV$28,AY13,0),"-")</f>
        <v>-</v>
      </c>
      <c r="AZ20" s="142" t="str">
        <f aca="false">IF(AZ16=1,VLOOKUP(0,'Norm 2018'!AZ$9:$CV$28,AZ13,0),"-")</f>
        <v>-</v>
      </c>
      <c r="BA20" s="142" t="str">
        <f aca="false">IF(BA16=1,VLOOKUP(0,'Norm 2018'!BA$9:$CV$28,BA13,0),"-")</f>
        <v>-</v>
      </c>
      <c r="BB20" s="142" t="str">
        <f aca="false">IF(BB16=1,VLOOKUP(0,'Norm 2018'!BB$9:$CV$28,BB13,0),"-")</f>
        <v>-</v>
      </c>
      <c r="BC20" s="142" t="str">
        <f aca="false">IF(BC16=1,VLOOKUP(0,'Norm 2018'!BC$9:$CV$28,BC13,0),"-")</f>
        <v>Aguascalientes</v>
      </c>
      <c r="BD20" s="142" t="str">
        <f aca="false">IF(BD16=1,VLOOKUP(0,'Norm 2018'!BD$9:$CV$28,BD13,0),"-")</f>
        <v>Aguascalientes</v>
      </c>
      <c r="BE20" s="142" t="str">
        <f aca="false">IF(BE16=1,VLOOKUP(0,'Norm 2018'!BE$9:$CV$28,BE13,0),"-")</f>
        <v>Toluca</v>
      </c>
      <c r="BF20" s="142" t="str">
        <f aca="false">IF(BF16=1,VLOOKUP(0,'Norm 2018'!BF$9:$CV$28,BF13,0),"-")</f>
        <v>Aguascalientes</v>
      </c>
      <c r="BG20" s="142" t="str">
        <f aca="false">IF(BG16=1,VLOOKUP(0,'Norm 2018'!BG$9:$CV$28,BG13,0),"-")</f>
        <v>Toluca</v>
      </c>
      <c r="BH20" s="142" t="str">
        <f aca="false">IF(BH16=1,VLOOKUP(0,'Norm 2018'!BH$9:$CV$28,BH13,0),"-")</f>
        <v>Aguascalientes</v>
      </c>
      <c r="BI20" s="142" t="str">
        <f aca="false">IF(BI16=1,VLOOKUP(0,'Norm 2018'!BI$9:$CV$28,BI13,0),"-")</f>
        <v>Guadalajara</v>
      </c>
      <c r="BJ20" s="142" t="str">
        <f aca="false">IF(BJ16=1,VLOOKUP(0,'Norm 2018'!BJ$9:$CV$28,BJ13,0),"-")</f>
        <v>Acapulco</v>
      </c>
      <c r="BK20" s="142" t="str">
        <f aca="false">IF(BK16=1,VLOOKUP(0,'Norm 2018'!BK$9:$CV$28,BK13,0),"-")</f>
        <v>-</v>
      </c>
      <c r="BL20" s="142" t="str">
        <f aca="false">IF(BL16=1,VLOOKUP(0,'Norm 2018'!BL$9:$CV$28,BL13,0),"-")</f>
        <v>-</v>
      </c>
      <c r="BM20" s="142" t="str">
        <f aca="false">IF(BM16=1,VLOOKUP(0,'Norm 2018'!BM$9:$CV$28,BM13,0),"-")</f>
        <v>Aguascalientes</v>
      </c>
      <c r="BN20" s="142" t="str">
        <f aca="false">IF(BN16=1,VLOOKUP(0,'Norm 2018'!BN$9:$CV$28,BN13,0),"-")</f>
        <v>-</v>
      </c>
      <c r="BO20" s="142" t="str">
        <f aca="false">IF(BO16=1,VLOOKUP(0,'Norm 2018'!BO$9:$CV$28,BO13,0),"-")</f>
        <v>León</v>
      </c>
      <c r="BP20" s="142" t="str">
        <f aca="false">IF(BP16=1,VLOOKUP(0,'Norm 2018'!BP$9:$CV$28,BP13,0),"-")</f>
        <v>Aguascalientes</v>
      </c>
      <c r="BQ20" s="142" t="str">
        <f aca="false">IF(BQ16=1,VLOOKUP(0,'Norm 2018'!BQ$9:$CV$28,BQ13,0),"-")</f>
        <v>Valle de México</v>
      </c>
      <c r="BR20" s="142" t="str">
        <f aca="false">IF(BR16=1,VLOOKUP(0,'Norm 2018'!BR$9:$CV$28,BR13,0),"-")</f>
        <v>-</v>
      </c>
      <c r="BS20" s="142" t="str">
        <f aca="false">IF(BS16=1,VLOOKUP(0,'Norm 2018'!BS$9:$CV$28,BS13,0),"-")</f>
        <v>-</v>
      </c>
      <c r="BT20" s="142" t="str">
        <f aca="false">IF(BT16=1,VLOOKUP(0,'Norm 2018'!BT$9:$CV$28,BT13,0),"-")</f>
        <v>-</v>
      </c>
      <c r="BU20" s="142" t="str">
        <f aca="false">IF(BU16=1,VLOOKUP(0,'Norm 2018'!BU$9:$CV$28,BU13,0),"-")</f>
        <v>-</v>
      </c>
      <c r="BV20" s="142" t="str">
        <f aca="false">IF(BV16=1,VLOOKUP(0,'Norm 2018'!BV$9:$CV$28,BV13,0),"-")</f>
        <v>-</v>
      </c>
      <c r="BW20" s="142" t="str">
        <f aca="false">IF(BW16=1,VLOOKUP(0,'Norm 2018'!BW$9:$CV$28,BW13,0),"-")</f>
        <v>-</v>
      </c>
      <c r="BX20" s="142" t="str">
        <f aca="false">IF(BX16=1,VLOOKUP(0,'Norm 2018'!BX$9:$CV$28,BX13,0),"-")</f>
        <v>-</v>
      </c>
      <c r="BY20" s="142" t="str">
        <f aca="false">IF(BY16=1,VLOOKUP(0,'Norm 2018'!BY$9:$CV$28,BY13,0),"-")</f>
        <v>-</v>
      </c>
      <c r="BZ20" s="142" t="str">
        <f aca="false">IF(BZ16=1,VLOOKUP(0,'Norm 2018'!BZ$9:$CV$28,BZ13,0),"-")</f>
        <v>-</v>
      </c>
      <c r="CA20" s="142" t="str">
        <f aca="false">IF(CA16=1,VLOOKUP(0,'Norm 2018'!CA$9:$CV$28,CA13,0),"-")</f>
        <v>-</v>
      </c>
      <c r="CB20" s="142" t="str">
        <f aca="false">IF(CB16=1,VLOOKUP(0,'Norm 2018'!CB$9:$CV$28,CB13,0),"-")</f>
        <v>-</v>
      </c>
      <c r="CC20" s="142" t="str">
        <f aca="false">IF(CC16=1,VLOOKUP(0,'Norm 2018'!CC$9:$CV$28,CC13,0),"-")</f>
        <v>-</v>
      </c>
      <c r="CD20" s="142" t="str">
        <f aca="false">IF(CD16=1,VLOOKUP(0,'Norm 2018'!CD$9:$CV$28,CD13,0),"-")</f>
        <v>-</v>
      </c>
      <c r="CE20" s="142" t="str">
        <f aca="false">IF(CE16=1,VLOOKUP(0,'Norm 2018'!CE$9:$CV$28,CE13,0),"-")</f>
        <v>-</v>
      </c>
      <c r="CF20" s="142" t="str">
        <f aca="false">IF(CF16=1,VLOOKUP(0,'Norm 2018'!CF$9:$CV$28,CF13,0),"-")</f>
        <v>-</v>
      </c>
      <c r="CG20" s="142" t="str">
        <f aca="false">IF(CG16=1,VLOOKUP(0,'Norm 2018'!CG$9:$CV$28,CG13,0),"-")</f>
        <v>-</v>
      </c>
      <c r="CH20" s="142" t="str">
        <f aca="false">IF(CH16=1,VLOOKUP(0,'Norm 2018'!CH$9:$CV$28,CH13,0),"-")</f>
        <v>-</v>
      </c>
      <c r="CI20" s="142" t="str">
        <f aca="false">IF(CI16=1,VLOOKUP(0,'Norm 2018'!CI$9:$CV$28,CI13,0),"-")</f>
        <v>-</v>
      </c>
      <c r="CJ20" s="142" t="str">
        <f aca="false">IF(CJ16=1,VLOOKUP(0,'Norm 2018'!CJ$9:$CV$28,CJ13,0),"-")</f>
        <v>-</v>
      </c>
      <c r="CK20" s="142" t="str">
        <f aca="false">IF(CK16=1,VLOOKUP(0,'Norm 2018'!CK$9:$CV$28,CK13,0),"-")</f>
        <v>-</v>
      </c>
      <c r="CL20" s="142" t="str">
        <f aca="false">IF(CL16=1,VLOOKUP(0,'Norm 2018'!CL$9:$CV$28,CL13,0),"-")</f>
        <v>Cuernavaca</v>
      </c>
      <c r="CM20" s="142" t="str">
        <f aca="false">IF(CM16=1,VLOOKUP(0,'Norm 2018'!CM$9:$CV$28,CM13,0),"-")</f>
        <v>León</v>
      </c>
      <c r="CN20" s="142" t="str">
        <f aca="false">IF(CN16=1,VLOOKUP(0,'Norm 2018'!CN$9:$CV$28,CN13,0),"-")</f>
        <v>Monterrey</v>
      </c>
      <c r="CO20" s="142" t="str">
        <f aca="false">IF(CO16=1,VLOOKUP(0,'Norm 2018'!CO$9:$CV$28,CO13,0),"-")</f>
        <v>Acapulco</v>
      </c>
      <c r="CP20" s="142" t="str">
        <f aca="false">IF(CP16=1,VLOOKUP(0,'Norm 2018'!CP$9:$CV$28,CP13,0),"-")</f>
        <v>León</v>
      </c>
      <c r="CQ20" s="142" t="str">
        <f aca="false">IF(CQ16=1,VLOOKUP(0,'Norm 2018'!CQ$9:$CV$28,CQ13,0),"-")</f>
        <v>Puebla-Tlaxcala</v>
      </c>
      <c r="CR20" s="142" t="str">
        <f aca="false">IF(CR16=1,VLOOKUP(0,'Norm 2018'!CR$9:$CV$28,CR13,0),"-")</f>
        <v>Acapulco</v>
      </c>
      <c r="CS20" s="142" t="str">
        <f aca="false">IF(CS16=1,VLOOKUP(0,'Norm 2018'!CS$9:$CV$28,CS13,0),"-")</f>
        <v>Toluca</v>
      </c>
      <c r="CT20" s="142" t="str">
        <f aca="false">IF(CT16=1,VLOOKUP(0,'Norm 2018'!CT$9:$CV$28,CT13,0),"-")</f>
        <v>Villahermosa</v>
      </c>
      <c r="CU20" s="142" t="str">
        <f aca="false">IF(CU16=1,VLOOKUP(0,'Norm 2018'!CU$9:$CV$28,CU13,0),"-")</f>
        <v>Acapulco</v>
      </c>
    </row>
    <row r="21" customFormat="false" ht="15" hidden="false" customHeight="false" outlineLevel="0" collapsed="false">
      <c r="B21" s="81"/>
      <c r="C21" s="80"/>
      <c r="E21" s="58"/>
      <c r="F21" s="58"/>
      <c r="G21" s="58"/>
      <c r="H21" s="58"/>
      <c r="I21" s="58"/>
      <c r="J21" s="58"/>
      <c r="K21" s="52"/>
      <c r="L21" s="82"/>
      <c r="M21" s="60"/>
      <c r="N21" s="159"/>
      <c r="V21" s="160"/>
      <c r="W21" s="160"/>
      <c r="X21" s="160"/>
      <c r="Y21" s="160"/>
      <c r="Z21" s="160"/>
      <c r="AA21" s="160"/>
      <c r="AB21" s="160"/>
      <c r="AC21" s="160"/>
      <c r="AD21" s="160"/>
      <c r="AE21" s="160"/>
      <c r="AF21" s="160"/>
      <c r="AG21" s="160"/>
      <c r="AH21" s="160"/>
      <c r="AI21" s="160"/>
      <c r="AJ21" s="160"/>
      <c r="AK21" s="87"/>
      <c r="AL21" s="160"/>
      <c r="AO21" s="161"/>
    </row>
    <row r="22" customFormat="false" ht="15" hidden="false" customHeight="false" outlineLevel="0" collapsed="false">
      <c r="B22" s="81"/>
      <c r="C22" s="80"/>
      <c r="E22" s="58"/>
      <c r="F22" s="58"/>
      <c r="G22" s="58"/>
      <c r="H22" s="58"/>
      <c r="I22" s="58"/>
      <c r="J22" s="58"/>
      <c r="K22" s="52"/>
      <c r="L22" s="82"/>
      <c r="M22" s="60"/>
      <c r="N22" s="159"/>
      <c r="V22" s="160"/>
      <c r="W22" s="160"/>
      <c r="X22" s="160"/>
      <c r="Y22" s="160"/>
      <c r="Z22" s="160"/>
      <c r="AA22" s="160"/>
      <c r="AB22" s="160"/>
      <c r="AC22" s="160"/>
      <c r="AD22" s="160"/>
      <c r="AE22" s="160"/>
      <c r="AF22" s="160"/>
      <c r="AG22" s="160"/>
      <c r="AH22" s="160"/>
      <c r="CR22" s="162"/>
    </row>
    <row r="23" customFormat="false" ht="15" hidden="false" customHeight="false" outlineLevel="0" collapsed="false">
      <c r="B23" s="81"/>
      <c r="C23" s="80"/>
      <c r="E23" s="58"/>
      <c r="F23" s="58"/>
      <c r="G23" s="58"/>
      <c r="H23" s="58"/>
      <c r="I23" s="58"/>
      <c r="J23" s="58"/>
      <c r="K23" s="52"/>
      <c r="L23" s="82"/>
      <c r="M23" s="60"/>
      <c r="N23" s="159"/>
    </row>
    <row r="24" customFormat="false" ht="15" hidden="false" customHeight="false" outlineLevel="0" collapsed="false">
      <c r="B24" s="81"/>
      <c r="C24" s="112" t="s">
        <v>29</v>
      </c>
      <c r="D24" s="57" t="s">
        <v>585</v>
      </c>
      <c r="E24" s="57" t="s">
        <v>609</v>
      </c>
      <c r="F24" s="58"/>
      <c r="G24" s="58"/>
      <c r="H24" s="58"/>
      <c r="I24" s="58"/>
      <c r="J24" s="58"/>
      <c r="K24" s="52"/>
      <c r="L24" s="82"/>
      <c r="M24" s="60"/>
      <c r="N24" s="159"/>
    </row>
    <row r="25" customFormat="false" ht="15" hidden="false" customHeight="false" outlineLevel="0" collapsed="false">
      <c r="B25" s="81"/>
      <c r="C25" s="163" t="s">
        <v>30</v>
      </c>
      <c r="D25" s="164" t="str">
        <f aca="false">IF(VLOOKUP(C10,Puntajes!$B$3:$N$22,4,0)&gt;(AVERAGE(Puntajes!$E$3:$E$22)+(2*STDEV(Puntajes!$E$3:$E$22))),"Alta",IF(VLOOKUP(C10,Puntajes!$B$3:$N$22,4,0)&gt;(AVERAGE(Puntajes!$E$3:$E$22)+(STDEV(Puntajes!$E$3:$E$22))),"Adecuada",IF(VLOOKUP(C10,Puntajes!$B$3:$N$22,4,0)&gt;(AVERAGE(Puntajes!$E$3:$E$22)),"Media alta",IF(VLOOKUP(C10,Puntajes!$B$3:$N$22,4,0)&gt;(AVERAGE(Puntajes!$E$3:$E$22)-(STDEV(Puntajes!$E$3:$E$22))),"Media baja",IF(VLOOKUP(C10,Puntajes!$B$3:$N$22,4,0)&gt;(AVERAGE(Puntajes!$E$3:$E$22)-(2*STDEV(Puntajes!$E$3:$E$22))),"Baja","Muy baja")))))</f>
        <v>Media baja</v>
      </c>
      <c r="E25" s="56" t="n">
        <f aca="false">RANK(VLOOKUP(C10,Puntajes!$B$3:$L$22,4,0),Puntajes!$E$3:$E$22,0)</f>
        <v>17</v>
      </c>
      <c r="F25" s="58"/>
      <c r="G25" s="58"/>
      <c r="H25" s="58"/>
      <c r="I25" s="58"/>
      <c r="J25" s="58"/>
      <c r="K25" s="52"/>
      <c r="L25" s="82"/>
      <c r="M25" s="60"/>
      <c r="N25" s="159"/>
    </row>
    <row r="26" customFormat="false" ht="36.75" hidden="false" customHeight="true" outlineLevel="0" collapsed="false">
      <c r="B26" s="81"/>
      <c r="C26" s="163" t="s">
        <v>610</v>
      </c>
      <c r="D26" s="58" t="str">
        <f aca="false">IF(VLOOKUP(C10,Puntajes!$B$3:$N$22,5,0)&gt;(AVERAGE(Puntajes!$F$3:$F$22)+(2*STDEV(Puntajes!$F$3:$F$22))),"Alta",IF(VLOOKUP(C10,Puntajes!$B$3:$N$22,5,0)&gt;(AVERAGE(Puntajes!$F$3:$F$22)+(STDEV(Puntajes!$F$3:$F$22))),"Adecuada",IF(VLOOKUP(C10,Puntajes!$B$3:$N$22,5,0)&gt;(AVERAGE(Puntajes!$F$3:$F$22)),"Media alta",IF(VLOOKUP(C10,Puntajes!$B$3:$N$22,5,0)&gt;(AVERAGE(Puntajes!$F$3:$F$22)-(STDEV(Puntajes!$F$3:$F$22))),"Media baja",IF(VLOOKUP(C10,Puntajes!$B$3:$N$22,5,0)&gt;(AVERAGE(Puntajes!$F$3:$F$22)-(2*STDEV(Puntajes!$F$3:$F$22))),"Baja","Muy baja")))))</f>
        <v>Media alta</v>
      </c>
      <c r="E26" s="51" t="n">
        <f aca="false">RANK(VLOOKUP(C10,Puntajes!$B$3:$L$22,5,0),Puntajes!$F$3:$F$22,0)</f>
        <v>8</v>
      </c>
      <c r="F26" s="58"/>
      <c r="G26" s="58"/>
      <c r="H26" s="58"/>
      <c r="I26" s="58"/>
      <c r="J26" s="58"/>
      <c r="K26" s="52"/>
      <c r="L26" s="82"/>
      <c r="M26" s="60"/>
    </row>
    <row r="27" customFormat="false" ht="15" hidden="false" customHeight="false" outlineLevel="0" collapsed="false">
      <c r="B27" s="81"/>
      <c r="C27" s="163" t="s">
        <v>32</v>
      </c>
      <c r="D27" s="58" t="str">
        <f aca="false">IF(VLOOKUP(C10,Puntajes!$B$3:$N$22,6,0)&gt;(AVERAGE(Puntajes!$G$3:$G$22)+(2*STDEV(Puntajes!$G$3:$G$22))),"Alta",IF(VLOOKUP(C10,Puntajes!$B$3:$N$22,6,0)&gt;(AVERAGE(Puntajes!$G$3:$G$22)+(STDEV(Puntajes!$G$3:$G$22))),"Adecuada",IF(VLOOKUP(C10,Puntajes!$B$3:$N$22,6,0)&gt;(AVERAGE(Puntajes!$G$3:$G$22)),"Media alta",IF(VLOOKUP(C10,Puntajes!$B$3:$N$22,6,0)&gt;(AVERAGE(Puntajes!$G$3:$G$22)-(STDEV(Puntajes!$G$3:$G$22))),"Media baja",IF(VLOOKUP(C10,Puntajes!$B$3:$N$22,6,0)&gt;(AVERAGE(Puntajes!$G$3:$G$22)-(2*STDEV(Puntajes!$G$3:$G$22))),"Baja","Muy baja")))))</f>
        <v>Media alta</v>
      </c>
      <c r="E27" s="51" t="n">
        <f aca="false">RANK(VLOOKUP(C10,Puntajes!$B$3:$L$22,6,0),Puntajes!$G$3:$G$22,0)</f>
        <v>7</v>
      </c>
      <c r="F27" s="58"/>
      <c r="G27" s="58"/>
      <c r="H27" s="58"/>
      <c r="I27" s="58"/>
      <c r="J27" s="58"/>
      <c r="K27" s="52"/>
      <c r="L27" s="82"/>
      <c r="M27" s="60"/>
    </row>
    <row r="28" customFormat="false" ht="15" hidden="false" customHeight="false" outlineLevel="0" collapsed="false">
      <c r="B28" s="81"/>
      <c r="C28" s="163" t="s">
        <v>33</v>
      </c>
      <c r="D28" s="58" t="str">
        <f aca="false">IF(VLOOKUP(C10,Puntajes!$B$3:$N$22,7,0)&gt;(AVERAGE(Puntajes!$H$3:$H$22)+(2*STDEV(Puntajes!$H$3:$H$22))),"Alta",IF(VLOOKUP(C10,Puntajes!$B$3:$N$22,7,0)&gt;(AVERAGE(Puntajes!$H$3:$H$22)+(STDEV(Puntajes!$H$3:$H$22))),"Adecuada",IF(VLOOKUP(C10,Puntajes!$B$3:$N$22,7,0)&gt;(AVERAGE(Puntajes!$H$3:$H$22)),"Media alta",IF(VLOOKUP(C10,Puntajes!$B$3:$N$22,7,0)&gt;(AVERAGE(Puntajes!$H$3:$H$22)-(STDEV(Puntajes!$H$3:$H$22))),"Media baja",IF(VLOOKUP(C10,Puntajes!$B$3:$N$22,7,0)&gt;(AVERAGE(Puntajes!$H$3:$H$22)-(2*STDEV(Puntajes!$H$3:$H$22))),"Baja","Muy baja")))))</f>
        <v>Media alta</v>
      </c>
      <c r="E28" s="51" t="n">
        <f aca="false">RANK(VLOOKUP(C10,Puntajes!$B$3:$L$22,7,0),Puntajes!$H$3:$H$22,0)</f>
        <v>9</v>
      </c>
      <c r="F28" s="58"/>
      <c r="G28" s="58"/>
      <c r="H28" s="58"/>
      <c r="I28" s="58"/>
      <c r="J28" s="58"/>
      <c r="K28" s="52"/>
      <c r="L28" s="82"/>
      <c r="M28" s="60"/>
    </row>
    <row r="29" customFormat="false" ht="33.75" hidden="false" customHeight="false" outlineLevel="0" collapsed="false">
      <c r="B29" s="80"/>
      <c r="C29" s="163" t="s">
        <v>34</v>
      </c>
      <c r="D29" s="58" t="str">
        <f aca="false">IF(VLOOKUP(C10,Puntajes!$B$3:$N$22,8,0)&gt;(AVERAGE(Puntajes!$I$3:$I$22)+(2*STDEV(Puntajes!$I$3:$I$22))),"Alta",IF(VLOOKUP(C10,Puntajes!$B$3:$N$22,8,0)&gt;(AVERAGE(Puntajes!$I$3:$I$22)+(STDEV(Puntajes!$I$3:$I$22))),"Adecuada",IF(VLOOKUP(C10,Puntajes!$B$3:$N$22,8,0)&gt;(AVERAGE(Puntajes!$I$3:$I$22)),"Media alta",IF(VLOOKUP(C10,Puntajes!$B$3:$N$22,8,0)&gt;(AVERAGE(Puntajes!$I$3:$I$22)-(STDEV(Puntajes!$I$3:$I$22))),"Media baja",IF(VLOOKUP(C10,Puntajes!$B$3:$N$22,8,0)&gt;(AVERAGE(Puntajes!$I$3:$I$22)-(2*STDEV(Puntajes!$I$3:$I$22))),"Baja","Muy baja")))))</f>
        <v>Adecuada</v>
      </c>
      <c r="E29" s="51" t="n">
        <f aca="false">RANK(VLOOKUP(C10,Puntajes!$B$3:$L$22,8,0),Puntajes!$I$3:$I$22,0)</f>
        <v>1</v>
      </c>
      <c r="F29" s="58"/>
      <c r="G29" s="58"/>
      <c r="H29" s="58"/>
      <c r="I29" s="58"/>
      <c r="J29" s="58"/>
      <c r="K29" s="52"/>
      <c r="L29" s="82"/>
      <c r="M29" s="60"/>
    </row>
    <row r="30" customFormat="false" ht="33" hidden="false" customHeight="true" outlineLevel="0" collapsed="false">
      <c r="C30" s="163" t="str">
        <f aca="false">'Cds 2018'!BR3</f>
        <v>Regulación y políticas públicas en favor de la movilidad</v>
      </c>
      <c r="D30" s="58" t="str">
        <f aca="false">IF(VLOOKUP(C10,Puntajes!$B$3:$N$22,9,0)&gt;(AVERAGE(Puntajes!$J$3:$J$22)+(2*STDEV(Puntajes!$J$3:$J$22))),"Alta",IF(VLOOKUP(C10,Puntajes!$B$3:$N$22,9,0)&gt;(AVERAGE(Puntajes!$J$3:$J$22)+(STDEV(Puntajes!$J$3:$J$22))),"Adecuada",IF(VLOOKUP(C10,Puntajes!$B$3:$N$22,9,0)&gt;(AVERAGE(Puntajes!$J$3:$J$22)),"Media alta",IF(VLOOKUP(C10,Puntajes!$B$3:$N$22,9,0)&gt;(AVERAGE(Puntajes!$J$3:$J$22)-(STDEV(Puntajes!$J$3:$J$22))),"Media baja",IF(VLOOKUP(C10,Puntajes!$B$3:$N$22,9,0)&gt;(AVERAGE(Puntajes!$J$3:$J$22)-(2*STDEV(Puntajes!$J$3:$J$22))),"Baja","Muy baja")))))</f>
        <v>Adecuada</v>
      </c>
      <c r="E30" s="51" t="n">
        <f aca="false">RANK(VLOOKUP(C10,Puntajes!$B$3:$L$22,9,0),Puntajes!$J$3:$J$22,0)</f>
        <v>1</v>
      </c>
    </row>
    <row r="31" customFormat="false" ht="22.5" hidden="false" customHeight="false" outlineLevel="0" collapsed="false">
      <c r="B31" s="58"/>
      <c r="C31" s="163" t="s">
        <v>36</v>
      </c>
      <c r="D31" s="58" t="str">
        <f aca="false">IF(VLOOKUP(C10,Puntajes!$B$3:$N$22,10,0)&gt;(AVERAGE(Puntajes!$K$3:$K$22)+(2*STDEV(Puntajes!$K$3:$K$22))),"Alta",IF(VLOOKUP(C10,Puntajes!$B$3:$N$22,10,0)&gt;(AVERAGE(Puntajes!$K$3:$K$22)+(STDEV(Puntajes!$K$3:$K$22))),"Adecuada",IF(VLOOKUP(C10,Puntajes!$B$3:$N$22,10,0)&gt;(AVERAGE(Puntajes!$K$3:$K$22)),"Media alta",IF(VLOOKUP(C10,Puntajes!$B$3:$N$22,10,0)&gt;(AVERAGE(Puntajes!$K$3:$K$22)-(STDEV(Puntajes!$K$3:$K$22))),"Media baja",IF(VLOOKUP(C10,Puntajes!$B$3:$N$22,10,0)&gt;(AVERAGE(Puntajes!$K$3:$K$22)-(2*STDEV(Puntajes!$K$3:$K$22))),"Baja","Muy baja")))))</f>
        <v>Media alta</v>
      </c>
      <c r="E31" s="51" t="n">
        <f aca="false">RANK(VLOOKUP(C10,Puntajes!$B$3:$L$22,10,0),Puntajes!$K$3:$K$22,0)</f>
        <v>9</v>
      </c>
    </row>
    <row r="32" customFormat="false" ht="11.25" hidden="false" customHeight="false" outlineLevel="0" collapsed="false">
      <c r="B32" s="58"/>
      <c r="C32" s="163" t="s">
        <v>39</v>
      </c>
      <c r="D32" s="58" t="str">
        <f aca="false">IF(VLOOKUP(C10,Puntajes!$B$3:$N$22,11,0)&gt;(AVERAGE(Puntajes!$L$3:$L$22)+(2*STDEV(Puntajes!$L$3:$L$22))),"Alta",IF(VLOOKUP(C10,Puntajes!$B$3:$N$22,11,0)&gt;(AVERAGE(Puntajes!$L$3:$L$22)+(STDEV(Puntajes!$L$3:$L$22))),"Adecuada",IF(VLOOKUP(C10,Puntajes!$B$3:$N$22,11,0)&gt;(AVERAGE(Puntajes!$L$3:$L$22)),"Media alta",IF(VLOOKUP(C10,Puntajes!$B$3:$N$22,11,0)&gt;(AVERAGE(Puntajes!$L$3:$L$22)-(STDEV(Puntajes!$L$3:$L$22))),"Media baja",IF(VLOOKUP(C10,Puntajes!$B$3:$N$22,11,0)&gt;(AVERAGE(Puntajes!$L$3:$L$22)-(2*STDEV(Puntajes!$L$3:$L$22))),"Baja","Muy baja")))))</f>
        <v>Adecuada</v>
      </c>
      <c r="E32" s="51" t="n">
        <f aca="false">RANK(VLOOKUP(C10,Puntajes!$B$3:$L$22,11,0),Puntajes!$L$3:$L$22,0)</f>
        <v>1</v>
      </c>
    </row>
    <row r="33" customFormat="false" ht="11.25" hidden="false" customHeight="false" outlineLevel="0" collapsed="false">
      <c r="B33" s="58"/>
      <c r="C33" s="163"/>
      <c r="D33" s="58"/>
      <c r="E33" s="51"/>
    </row>
    <row r="34" customFormat="false" ht="15" hidden="false" customHeight="false" outlineLevel="0" collapsed="false">
      <c r="B34" s="58"/>
      <c r="C34" s="163"/>
      <c r="E34" s="51"/>
    </row>
    <row r="35" customFormat="false" ht="11.25" hidden="false" customHeight="false" outlineLevel="0" collapsed="false">
      <c r="B35" s="58"/>
      <c r="C35" s="163"/>
      <c r="D35" s="163"/>
      <c r="E35" s="163"/>
    </row>
    <row r="36" customFormat="false" ht="15" hidden="false" customHeight="false" outlineLevel="0" collapsed="false">
      <c r="B36" s="50"/>
      <c r="C36" s="163" t="s">
        <v>611</v>
      </c>
      <c r="D36" s="163" t="s">
        <v>612</v>
      </c>
      <c r="E36" s="163" t="s">
        <v>613</v>
      </c>
    </row>
    <row r="37" customFormat="false" ht="33.75" hidden="false" customHeight="false" outlineLevel="0" collapsed="false">
      <c r="B37" s="50"/>
      <c r="C37" s="165" t="s">
        <v>136</v>
      </c>
      <c r="D37" s="166" t="str">
        <f aca="false">'Cds 2018'!CW5</f>
        <v>Velocidad promedio general (km/hr) en automóviles</v>
      </c>
      <c r="E37" s="53" t="n">
        <f aca="false">VLOOKUP(C10,'Cds 2018'!$A$9:$DA$28,101,0)</f>
        <v>32.1540338003236</v>
      </c>
    </row>
    <row r="38" customFormat="false" ht="22.5" hidden="false" customHeight="false" outlineLevel="0" collapsed="false">
      <c r="B38" s="50"/>
      <c r="C38" s="165" t="s">
        <v>137</v>
      </c>
      <c r="D38" s="166" t="str">
        <f aca="false">'Cds 2018'!CX5</f>
        <v>Minutos en recorrer 5 Km del polo económico</v>
      </c>
      <c r="E38" s="13" t="n">
        <f aca="false">VLOOKUP(C10,'Cds 2018'!$A$9:$DA$28,102,0)</f>
        <v>17.1096038373031</v>
      </c>
    </row>
    <row r="39" customFormat="false" ht="33.75" hidden="false" customHeight="false" outlineLevel="0" collapsed="false">
      <c r="B39" s="50"/>
      <c r="C39" s="165" t="s">
        <v>138</v>
      </c>
      <c r="D39" s="166" t="str">
        <f aca="false">'Cds 2018'!CY5</f>
        <v>Número de veces que se sobrepasa la capacidad de la vía</v>
      </c>
      <c r="E39" s="13" t="n">
        <f aca="false">VLOOKUP(C10,'Cds 2018'!$A$9:$DA$28,103,0)</f>
        <v>3.21947994750966</v>
      </c>
    </row>
    <row r="40" customFormat="false" ht="22.5" hidden="false" customHeight="false" outlineLevel="0" collapsed="false">
      <c r="B40" s="50"/>
      <c r="C40" s="165" t="s">
        <v>139</v>
      </c>
      <c r="D40" s="166" t="str">
        <f aca="false">'Cds 2018'!CZ5</f>
        <v>Superficie (km2) en 30 min</v>
      </c>
      <c r="E40" s="13" t="n">
        <f aca="false">VLOOKUP(C10,'Cds 2018'!$A$9:$DA$28,104,0)</f>
        <v>2.6168229891</v>
      </c>
    </row>
    <row r="41" customFormat="false" ht="22.5" hidden="false" customHeight="false" outlineLevel="0" collapsed="false">
      <c r="B41" s="50"/>
      <c r="C41" s="165" t="s">
        <v>140</v>
      </c>
      <c r="D41" s="166" t="str">
        <f aca="false">'Cds 2018'!DA5</f>
        <v>Superficie (km2) en 30 min</v>
      </c>
      <c r="E41" s="13" t="n">
        <f aca="false">VLOOKUP(C10,'Cds 2018'!$A$9:$DA$28,105,0)</f>
        <v>92.9608809825001</v>
      </c>
    </row>
    <row r="42" customFormat="false" ht="15" hidden="false" customHeight="false" outlineLevel="0" collapsed="false">
      <c r="B42" s="50"/>
      <c r="E42" s="51"/>
    </row>
    <row r="43" customFormat="false" ht="15" hidden="false" customHeight="false" outlineLevel="0" collapsed="false">
      <c r="B43" s="50"/>
      <c r="E43" s="51"/>
    </row>
    <row r="44" customFormat="false" ht="15" hidden="false" customHeight="false" outlineLevel="0" collapsed="false">
      <c r="B44" s="50"/>
      <c r="E44" s="51"/>
    </row>
    <row r="45" customFormat="false" ht="15" hidden="false" customHeight="false" outlineLevel="0" collapsed="false">
      <c r="B45" s="50"/>
      <c r="E45" s="51"/>
    </row>
    <row r="46" customFormat="false" ht="15" hidden="false" customHeight="false" outlineLevel="0" collapsed="false">
      <c r="B46" s="50"/>
      <c r="C46" s="108" t="s">
        <v>340</v>
      </c>
      <c r="E46" s="51"/>
    </row>
    <row r="47" customFormat="false" ht="15" hidden="false" customHeight="false" outlineLevel="0" collapsed="false">
      <c r="B47" s="50"/>
      <c r="C47" s="108" t="s">
        <v>270</v>
      </c>
      <c r="E47" s="51"/>
    </row>
    <row r="48" customFormat="false" ht="15" hidden="false" customHeight="false" outlineLevel="0" collapsed="false">
      <c r="B48" s="50"/>
      <c r="C48" s="108" t="s">
        <v>482</v>
      </c>
      <c r="E48" s="51"/>
    </row>
    <row r="49" customFormat="false" ht="15" hidden="false" customHeight="false" outlineLevel="0" collapsed="false">
      <c r="B49" s="50"/>
      <c r="C49" s="108" t="s">
        <v>296</v>
      </c>
      <c r="E49" s="51"/>
    </row>
    <row r="50" customFormat="false" ht="15" hidden="false" customHeight="false" outlineLevel="0" collapsed="false">
      <c r="B50" s="50"/>
      <c r="C50" s="108" t="s">
        <v>433</v>
      </c>
      <c r="E50" s="51"/>
    </row>
    <row r="51" customFormat="false" ht="15" hidden="false" customHeight="false" outlineLevel="0" collapsed="false">
      <c r="B51" s="50"/>
      <c r="C51" s="108" t="s">
        <v>345</v>
      </c>
      <c r="E51" s="51"/>
    </row>
    <row r="52" customFormat="false" ht="15" hidden="false" customHeight="false" outlineLevel="0" collapsed="false">
      <c r="B52" s="50"/>
      <c r="C52" s="108" t="s">
        <v>335</v>
      </c>
      <c r="E52" s="51"/>
    </row>
    <row r="53" customFormat="false" ht="15" hidden="false" customHeight="false" outlineLevel="0" collapsed="false">
      <c r="B53" s="50"/>
      <c r="C53" s="108" t="s">
        <v>524</v>
      </c>
      <c r="E53" s="51"/>
    </row>
    <row r="54" customFormat="false" ht="15" hidden="false" customHeight="false" outlineLevel="0" collapsed="false">
      <c r="B54" s="50"/>
      <c r="C54" s="108" t="s">
        <v>444</v>
      </c>
      <c r="E54" s="51"/>
    </row>
    <row r="55" customFormat="false" ht="15" hidden="false" customHeight="false" outlineLevel="0" collapsed="false">
      <c r="B55" s="50"/>
      <c r="C55" s="108" t="s">
        <v>431</v>
      </c>
      <c r="E55" s="51"/>
    </row>
    <row r="56" customFormat="false" ht="15" hidden="false" customHeight="false" outlineLevel="0" collapsed="false">
      <c r="B56" s="50"/>
      <c r="C56" s="108" t="s">
        <v>458</v>
      </c>
      <c r="E56" s="51"/>
    </row>
    <row r="57" customFormat="false" ht="15" hidden="false" customHeight="false" outlineLevel="0" collapsed="false">
      <c r="B57" s="50"/>
      <c r="C57" s="108" t="s">
        <v>477</v>
      </c>
      <c r="E57" s="51"/>
    </row>
    <row r="58" customFormat="false" ht="15" hidden="false" customHeight="false" outlineLevel="0" collapsed="false">
      <c r="B58" s="50"/>
      <c r="C58" s="108" t="s">
        <v>288</v>
      </c>
      <c r="E58" s="51"/>
    </row>
    <row r="59" customFormat="false" ht="15" hidden="false" customHeight="false" outlineLevel="0" collapsed="false">
      <c r="B59" s="50"/>
      <c r="C59" s="108" t="s">
        <v>484</v>
      </c>
      <c r="E59" s="51"/>
    </row>
    <row r="60" customFormat="false" ht="15" hidden="false" customHeight="false" outlineLevel="0" collapsed="false">
      <c r="B60" s="50"/>
      <c r="C60" s="108" t="s">
        <v>491</v>
      </c>
      <c r="E60" s="51"/>
    </row>
    <row r="61" customFormat="false" ht="15" hidden="false" customHeight="false" outlineLevel="0" collapsed="false">
      <c r="B61" s="50"/>
      <c r="C61" s="108" t="s">
        <v>280</v>
      </c>
      <c r="E61" s="51"/>
    </row>
    <row r="62" customFormat="false" ht="15" hidden="false" customHeight="false" outlineLevel="0" collapsed="false">
      <c r="B62" s="50"/>
      <c r="C62" s="108" t="s">
        <v>357</v>
      </c>
      <c r="E62" s="51"/>
    </row>
    <row r="63" customFormat="false" ht="15" hidden="false" customHeight="false" outlineLevel="0" collapsed="false">
      <c r="B63" s="50"/>
      <c r="C63" s="108" t="s">
        <v>303</v>
      </c>
      <c r="E63" s="51"/>
    </row>
    <row r="64" customFormat="false" ht="15" hidden="false" customHeight="false" outlineLevel="0" collapsed="false">
      <c r="B64" s="50"/>
      <c r="C64" s="108" t="s">
        <v>516</v>
      </c>
      <c r="E64" s="51"/>
    </row>
    <row r="65" customFormat="false" ht="15" hidden="false" customHeight="false" outlineLevel="0" collapsed="false">
      <c r="B65" s="50"/>
      <c r="C65" s="108" t="s">
        <v>487</v>
      </c>
      <c r="E65" s="51"/>
    </row>
  </sheetData>
  <mergeCells count="9">
    <mergeCell ref="B2:B8"/>
    <mergeCell ref="C2:C8"/>
    <mergeCell ref="E4:M4"/>
    <mergeCell ref="N4:AH4"/>
    <mergeCell ref="AI4:AV4"/>
    <mergeCell ref="AW4:BI4"/>
    <mergeCell ref="BJ4:BQ4"/>
    <mergeCell ref="BR4:CK4"/>
    <mergeCell ref="CL4:CU4"/>
  </mergeCells>
  <conditionalFormatting sqref="E12:CU12">
    <cfRule type="colorScale" priority="2">
      <colorScale>
        <cfvo type="min" val="0"/>
        <cfvo type="percentile" val="50"/>
        <cfvo type="max" val="0"/>
        <color rgb="FF63BE7B"/>
        <color rgb="FFFFEB84"/>
        <color rgb="FFF8696B"/>
      </colorScale>
    </cfRule>
  </conditionalFormatting>
  <dataValidations count="1">
    <dataValidation allowBlank="true" operator="between" showDropDown="false" showErrorMessage="true" showInputMessage="true" sqref="C10" type="list">
      <formula1>$C$46:$C$65</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2018-02-26T19:32:20Z</dcterms:created>
  <dc:creator>IMCO</dc:creator>
  <dc:description/>
  <dc:language>en-US</dc:language>
  <cp:lastModifiedBy/>
  <dcterms:modified xsi:type="dcterms:W3CDTF">2019-01-24T17:13:35Z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